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fgov1.sharepoint.com/sites/CON-RefuseRatesAdministration2/Shared Documents/General/Rate Setting/2025 Rate Setting/Rate Application/"/>
    </mc:Choice>
  </mc:AlternateContent>
  <xr:revisionPtr revIDLastSave="1047" documentId="8_{44077C41-6D78-4C7A-A170-8FD27602684A}" xr6:coauthVersionLast="47" xr6:coauthVersionMax="47" xr10:uidLastSave="{ED13A18B-CB6D-4254-B193-ACA0353CA202}"/>
  <bookViews>
    <workbookView xWindow="28680" yWindow="-195" windowWidth="29040" windowHeight="17640" activeTab="1" xr2:uid="{6DAACB4A-D4B3-4A3F-905D-603DBECF7D06}"/>
  </bookViews>
  <sheets>
    <sheet name="SS.CRD.1a" sheetId="8" r:id="rId1"/>
    <sheet name="SS.CRD.1b" sheetId="12" r:id="rId2"/>
    <sheet name="SS.CRD.1c" sheetId="13" r:id="rId3"/>
    <sheet name="SS.CRD.1d" sheetId="15" r:id="rId4"/>
    <sheet name="SS.CRD.1e" sheetId="10" r:id="rId5"/>
    <sheet name="SS.CRD.1f" sheetId="11" r:id="rId6"/>
    <sheet name="SS.OD.1" sheetId="1" r:id="rId7"/>
    <sheet name="SS.OD.2" sheetId="2" r:id="rId8"/>
    <sheet name="SS.OD.3" sheetId="3" r:id="rId9"/>
    <sheet name="SS.OD.4" sheetId="4" r:id="rId10"/>
    <sheet name="SS.OD.5" sheetId="5" r:id="rId11"/>
    <sheet name="SS.OD.6" sheetId="6" r:id="rId12"/>
    <sheet name="SS.OD.7" sheetId="7" r:id="rId13"/>
  </sheets>
  <definedNames>
    <definedName name="_" localSheetId="1" hidden="1">#REF!</definedName>
    <definedName name="_" localSheetId="2" hidden="1">#REF!</definedName>
    <definedName name="_" localSheetId="3" hidden="1">#REF!</definedName>
    <definedName name="_" hidden="1">#REF!</definedName>
    <definedName name="__" localSheetId="1" hidden="1">#REF!</definedName>
    <definedName name="__" localSheetId="2" hidden="1">#REF!</definedName>
    <definedName name="__" localSheetId="3" hidden="1">#REF!</definedName>
    <definedName name="__" hidden="1">#REF!</definedName>
    <definedName name="___" hidden="1">#REF!</definedName>
    <definedName name="_KEY_1" hidden="1">#REF!</definedName>
    <definedName name="_Key1" hidden="1">#REF!</definedName>
    <definedName name="_Order1" hidden="1">255</definedName>
    <definedName name="_Order2" hidden="1">255</definedName>
    <definedName name="_PPE1">"a2..g127"</definedName>
    <definedName name="_Sort" hidden="1">#REF!</definedName>
    <definedName name="Contract">#REF!</definedName>
    <definedName name="Corporate_Services">#REF!</definedName>
    <definedName name="Fleet_Avg_MPG">#REF!</definedName>
    <definedName name="Fran_073113">#REF!</definedName>
    <definedName name="Fran_081813">#REF!</definedName>
    <definedName name="Fran_103113">#REF!</definedName>
    <definedName name="Freight">#REF!</definedName>
    <definedName name="Health">#REF!</definedName>
    <definedName name="Liability">#REF!</definedName>
    <definedName name="Licenses">#REF!</definedName>
    <definedName name="NonU_Rate">#REF!</definedName>
    <definedName name="Office_Exp">#REF!</definedName>
    <definedName name="Oil">#REF!</definedName>
    <definedName name="OS_Disposal">#REF!</definedName>
    <definedName name="Payroll">#REF!</definedName>
    <definedName name="Pension">#REF!</definedName>
    <definedName name="Processing_fees">#REF!</definedName>
    <definedName name="Professional_Services">#REF!</definedName>
    <definedName name="Repairs">#REF!</definedName>
    <definedName name="RSP">#REF!</definedName>
    <definedName name="RSP_Amort">#REF!</definedName>
    <definedName name="Supplies">#REF!</definedName>
    <definedName name="WC">#REF!</definedName>
    <definedName name="X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5" i="12" l="1"/>
  <c r="G7" i="15"/>
  <c r="G8" i="13"/>
  <c r="M8" i="13"/>
  <c r="L8" i="13"/>
  <c r="K8" i="13"/>
  <c r="J8" i="13"/>
  <c r="H8" i="13"/>
  <c r="I8" i="13"/>
  <c r="F8" i="13"/>
  <c r="E8" i="13"/>
  <c r="F7" i="15"/>
  <c r="E7" i="15"/>
  <c r="D7" i="15"/>
  <c r="C7" i="15"/>
  <c r="B7" i="15"/>
  <c r="G4" i="8"/>
  <c r="W116" i="12"/>
  <c r="S7" i="12"/>
  <c r="J7" i="12"/>
  <c r="G5" i="8"/>
  <c r="C8" i="13"/>
  <c r="D8" i="13"/>
  <c r="B8" i="13"/>
  <c r="L116" i="12"/>
  <c r="L117" i="12"/>
  <c r="L118" i="12"/>
  <c r="L119" i="12"/>
  <c r="L120" i="12"/>
  <c r="L121" i="12"/>
  <c r="L122" i="12"/>
  <c r="L123" i="12"/>
  <c r="L124" i="12"/>
  <c r="L115" i="12"/>
  <c r="M126" i="12"/>
  <c r="G9" i="8"/>
  <c r="F9" i="8"/>
  <c r="E9" i="8"/>
  <c r="G8" i="8"/>
  <c r="F8" i="8"/>
  <c r="E8" i="8"/>
  <c r="G7" i="8"/>
  <c r="F7" i="8"/>
  <c r="E7" i="8"/>
  <c r="G6" i="8"/>
  <c r="F6" i="8"/>
  <c r="E6" i="8"/>
  <c r="D9" i="8"/>
  <c r="C9" i="8"/>
  <c r="B9" i="8"/>
  <c r="D8" i="8"/>
  <c r="C8" i="8"/>
  <c r="B8" i="8"/>
  <c r="D7" i="8"/>
  <c r="C7" i="8"/>
  <c r="B7" i="8"/>
  <c r="B6" i="8"/>
  <c r="C6" i="8"/>
  <c r="D6" i="8"/>
  <c r="L126" i="12" l="1"/>
  <c r="D5" i="8"/>
  <c r="W117" i="12"/>
  <c r="W118" i="12"/>
  <c r="W119" i="12"/>
  <c r="W120" i="12"/>
  <c r="W121" i="12"/>
  <c r="W122" i="12"/>
  <c r="W123" i="12"/>
  <c r="W124" i="12"/>
  <c r="W125" i="12"/>
  <c r="W115" i="12"/>
  <c r="D4" i="8" l="1"/>
  <c r="S126" i="12"/>
  <c r="R126" i="12"/>
  <c r="Q126" i="12"/>
  <c r="P126" i="12"/>
  <c r="O126" i="12"/>
  <c r="N126" i="12"/>
  <c r="H126" i="12"/>
  <c r="G126" i="12"/>
  <c r="F126" i="12"/>
  <c r="E126" i="12"/>
  <c r="D126" i="12"/>
  <c r="C126" i="12"/>
  <c r="B126" i="12"/>
  <c r="W126" i="12" l="1"/>
  <c r="S109" i="12" l="1"/>
  <c r="S108" i="12"/>
  <c r="S107" i="12"/>
  <c r="S106" i="12"/>
  <c r="S95" i="12"/>
  <c r="S94" i="12"/>
  <c r="S93" i="12"/>
  <c r="S92" i="12"/>
  <c r="Q110" i="12"/>
  <c r="P110" i="12"/>
  <c r="O110" i="12"/>
  <c r="N110" i="12"/>
  <c r="M110" i="12"/>
  <c r="L110" i="12"/>
  <c r="K110" i="12"/>
  <c r="H110" i="12"/>
  <c r="G110" i="12"/>
  <c r="F110" i="12"/>
  <c r="E110" i="12"/>
  <c r="D110" i="12"/>
  <c r="C110" i="12"/>
  <c r="B110" i="12"/>
  <c r="J109" i="12"/>
  <c r="J108" i="12"/>
  <c r="J107" i="12"/>
  <c r="J106" i="12"/>
  <c r="S105" i="12"/>
  <c r="J105" i="12"/>
  <c r="S104" i="12"/>
  <c r="J104" i="12"/>
  <c r="S103" i="12"/>
  <c r="J103" i="12"/>
  <c r="S102" i="12"/>
  <c r="J102" i="12"/>
  <c r="S101" i="12"/>
  <c r="J101" i="12"/>
  <c r="S100" i="12"/>
  <c r="J100" i="12"/>
  <c r="S99" i="12"/>
  <c r="J99" i="12"/>
  <c r="Q96" i="12"/>
  <c r="P96" i="12"/>
  <c r="O96" i="12"/>
  <c r="N96" i="12"/>
  <c r="M96" i="12"/>
  <c r="L96" i="12"/>
  <c r="K96" i="12"/>
  <c r="H96" i="12"/>
  <c r="G96" i="12"/>
  <c r="F96" i="12"/>
  <c r="E96" i="12"/>
  <c r="D96" i="12"/>
  <c r="C96" i="12"/>
  <c r="B96" i="12"/>
  <c r="J95" i="12"/>
  <c r="J94" i="12"/>
  <c r="J93" i="12"/>
  <c r="J92" i="12"/>
  <c r="S91" i="12"/>
  <c r="J91" i="12"/>
  <c r="S90" i="12"/>
  <c r="J90" i="12"/>
  <c r="S89" i="12"/>
  <c r="J89" i="12"/>
  <c r="S88" i="12"/>
  <c r="J88" i="12"/>
  <c r="S87" i="12"/>
  <c r="J87" i="12"/>
  <c r="S86" i="12"/>
  <c r="J86" i="12"/>
  <c r="S85" i="12"/>
  <c r="J85" i="12"/>
  <c r="Q82" i="12"/>
  <c r="P82" i="12"/>
  <c r="O82" i="12"/>
  <c r="N82" i="12"/>
  <c r="M82" i="12"/>
  <c r="L82" i="12"/>
  <c r="K82" i="12"/>
  <c r="H82" i="12"/>
  <c r="G82" i="12"/>
  <c r="F82" i="12"/>
  <c r="E82" i="12"/>
  <c r="D82" i="12"/>
  <c r="C82" i="12"/>
  <c r="B82" i="12"/>
  <c r="S81" i="12"/>
  <c r="J81" i="12"/>
  <c r="S80" i="12"/>
  <c r="J80" i="12"/>
  <c r="S79" i="12"/>
  <c r="J79" i="12"/>
  <c r="S78" i="12"/>
  <c r="J78" i="12"/>
  <c r="S77" i="12"/>
  <c r="J77" i="12"/>
  <c r="S76" i="12"/>
  <c r="J76" i="12"/>
  <c r="S75" i="12"/>
  <c r="J75" i="12"/>
  <c r="S74" i="12"/>
  <c r="J74" i="12"/>
  <c r="S73" i="12"/>
  <c r="J73" i="12"/>
  <c r="S72" i="12"/>
  <c r="J72" i="12"/>
  <c r="S71" i="12"/>
  <c r="J71" i="12"/>
  <c r="I66" i="12"/>
  <c r="J66" i="12" s="1"/>
  <c r="I65" i="12"/>
  <c r="J65" i="12" s="1"/>
  <c r="I64" i="12"/>
  <c r="J64" i="12" s="1"/>
  <c r="I63" i="12"/>
  <c r="J63" i="12" s="1"/>
  <c r="I62" i="12"/>
  <c r="J62" i="12" s="1"/>
  <c r="I61" i="12"/>
  <c r="J61" i="12" s="1"/>
  <c r="I60" i="12"/>
  <c r="J60" i="12" s="1"/>
  <c r="I58" i="12"/>
  <c r="J58" i="12" s="1"/>
  <c r="I57" i="12"/>
  <c r="J57" i="12" s="1"/>
  <c r="I52" i="12"/>
  <c r="J52" i="12" s="1"/>
  <c r="I51" i="12"/>
  <c r="J51" i="12" s="1"/>
  <c r="I50" i="12"/>
  <c r="J50" i="12" s="1"/>
  <c r="I49" i="12"/>
  <c r="J49" i="12" s="1"/>
  <c r="I48" i="12"/>
  <c r="J48" i="12" s="1"/>
  <c r="I47" i="12"/>
  <c r="J47" i="12" s="1"/>
  <c r="I46" i="12"/>
  <c r="J46" i="12" s="1"/>
  <c r="I44" i="12"/>
  <c r="J44" i="12" s="1"/>
  <c r="I43" i="12"/>
  <c r="J43" i="12" s="1"/>
  <c r="I34" i="12"/>
  <c r="J34" i="12" s="1"/>
  <c r="I33" i="12"/>
  <c r="J33" i="12" s="1"/>
  <c r="I32" i="12"/>
  <c r="J32" i="12" s="1"/>
  <c r="I30" i="12"/>
  <c r="J30" i="12" s="1"/>
  <c r="I29" i="12"/>
  <c r="J29" i="12" s="1"/>
  <c r="R16" i="12"/>
  <c r="S16" i="12" s="1"/>
  <c r="R15" i="12"/>
  <c r="S15" i="12" s="1"/>
  <c r="R21" i="12"/>
  <c r="S21" i="12" s="1"/>
  <c r="R22" i="12"/>
  <c r="S22" i="12" s="1"/>
  <c r="R66" i="12"/>
  <c r="S66" i="12" s="1"/>
  <c r="R65" i="12"/>
  <c r="S65" i="12" s="1"/>
  <c r="R64" i="12"/>
  <c r="S64" i="12" s="1"/>
  <c r="R63" i="12"/>
  <c r="S63" i="12" s="1"/>
  <c r="R52" i="12"/>
  <c r="S52" i="12" s="1"/>
  <c r="R51" i="12"/>
  <c r="S51" i="12" s="1"/>
  <c r="R50" i="12"/>
  <c r="S50" i="12" s="1"/>
  <c r="R49" i="12"/>
  <c r="S49" i="12" s="1"/>
  <c r="R38" i="12"/>
  <c r="S38" i="12" s="1"/>
  <c r="R37" i="12"/>
  <c r="S37" i="12" s="1"/>
  <c r="R36" i="12"/>
  <c r="S36" i="12" s="1"/>
  <c r="R35" i="12"/>
  <c r="S35" i="12" s="1"/>
  <c r="S29" i="12"/>
  <c r="Q67" i="12"/>
  <c r="P67" i="12"/>
  <c r="O67" i="12"/>
  <c r="N67" i="12"/>
  <c r="M67" i="12"/>
  <c r="L67" i="12"/>
  <c r="K67" i="12"/>
  <c r="S62" i="12"/>
  <c r="S61" i="12"/>
  <c r="S60" i="12"/>
  <c r="S59" i="12"/>
  <c r="S58" i="12"/>
  <c r="S57" i="12"/>
  <c r="S56" i="12"/>
  <c r="Q53" i="12"/>
  <c r="P53" i="12"/>
  <c r="O53" i="12"/>
  <c r="N53" i="12"/>
  <c r="M53" i="12"/>
  <c r="L53" i="12"/>
  <c r="K53" i="12"/>
  <c r="S48" i="12"/>
  <c r="S47" i="12"/>
  <c r="S46" i="12"/>
  <c r="S45" i="12"/>
  <c r="S44" i="12"/>
  <c r="S43" i="12"/>
  <c r="S42" i="12"/>
  <c r="Q39" i="12"/>
  <c r="P39" i="12"/>
  <c r="O39" i="12"/>
  <c r="N39" i="12"/>
  <c r="M39" i="12"/>
  <c r="L39" i="12"/>
  <c r="K39" i="12"/>
  <c r="S34" i="12"/>
  <c r="S33" i="12"/>
  <c r="S32" i="12"/>
  <c r="S31" i="12"/>
  <c r="S30" i="12"/>
  <c r="S28" i="12"/>
  <c r="Q23" i="12"/>
  <c r="P23" i="12"/>
  <c r="O23" i="12"/>
  <c r="N23" i="12"/>
  <c r="M23" i="12"/>
  <c r="L23" i="12"/>
  <c r="K23" i="12"/>
  <c r="S20" i="12"/>
  <c r="Q17" i="12"/>
  <c r="P17" i="12"/>
  <c r="O17" i="12"/>
  <c r="N17" i="12"/>
  <c r="M17" i="12"/>
  <c r="L17" i="12"/>
  <c r="K17" i="12"/>
  <c r="S14" i="12"/>
  <c r="Q11" i="12"/>
  <c r="P11" i="12"/>
  <c r="O11" i="12"/>
  <c r="N11" i="12"/>
  <c r="M11" i="12"/>
  <c r="L11" i="12"/>
  <c r="K11" i="12"/>
  <c r="R8" i="12"/>
  <c r="S8" i="12" s="1"/>
  <c r="S6" i="12"/>
  <c r="J59" i="12"/>
  <c r="J56" i="12"/>
  <c r="J45" i="12"/>
  <c r="J42" i="12"/>
  <c r="J31" i="12"/>
  <c r="J28" i="12"/>
  <c r="J20" i="12"/>
  <c r="J14" i="12"/>
  <c r="J6" i="12"/>
  <c r="I35" i="12"/>
  <c r="J35" i="12" s="1"/>
  <c r="I36" i="12"/>
  <c r="J36" i="12" s="1"/>
  <c r="I37" i="12"/>
  <c r="J37" i="12" s="1"/>
  <c r="I38" i="12"/>
  <c r="J38" i="12" s="1"/>
  <c r="H67" i="12"/>
  <c r="G67" i="12"/>
  <c r="F67" i="12"/>
  <c r="E67" i="12"/>
  <c r="D67" i="12"/>
  <c r="C67" i="12"/>
  <c r="B67" i="12"/>
  <c r="H53" i="12"/>
  <c r="G53" i="12"/>
  <c r="F53" i="12"/>
  <c r="E53" i="12"/>
  <c r="D53" i="12"/>
  <c r="C53" i="12"/>
  <c r="B53" i="12"/>
  <c r="H39" i="12"/>
  <c r="G39" i="12"/>
  <c r="F39" i="12"/>
  <c r="E39" i="12"/>
  <c r="D39" i="12"/>
  <c r="C39" i="12"/>
  <c r="B39" i="12"/>
  <c r="H23" i="12"/>
  <c r="G23" i="12"/>
  <c r="F23" i="12"/>
  <c r="E23" i="12"/>
  <c r="D23" i="12"/>
  <c r="C23" i="12"/>
  <c r="B23" i="12"/>
  <c r="I22" i="12"/>
  <c r="J22" i="12" s="1"/>
  <c r="I21" i="12"/>
  <c r="J21" i="12" s="1"/>
  <c r="H17" i="12"/>
  <c r="G17" i="12"/>
  <c r="F17" i="12"/>
  <c r="E17" i="12"/>
  <c r="D17" i="12"/>
  <c r="C17" i="12"/>
  <c r="B17" i="12"/>
  <c r="I16" i="12"/>
  <c r="J16" i="12" s="1"/>
  <c r="I15" i="12"/>
  <c r="J15" i="12" s="1"/>
  <c r="H11" i="12"/>
  <c r="G11" i="12"/>
  <c r="F11" i="12"/>
  <c r="E11" i="12"/>
  <c r="D11" i="12"/>
  <c r="C11" i="12"/>
  <c r="B11" i="12"/>
  <c r="I8" i="12"/>
  <c r="I9" i="12" s="1"/>
  <c r="J9" i="12" s="1"/>
  <c r="S96" i="12" l="1"/>
  <c r="S110" i="12"/>
  <c r="G3" i="8" s="1"/>
  <c r="G10" i="8" s="1"/>
  <c r="S82" i="12"/>
  <c r="J110" i="12"/>
  <c r="D3" i="8" s="1"/>
  <c r="D10" i="8" s="1"/>
  <c r="J96" i="12"/>
  <c r="J82" i="12"/>
  <c r="S9" i="12"/>
  <c r="R10" i="12"/>
  <c r="S10" i="12" s="1"/>
  <c r="S17" i="12"/>
  <c r="S67" i="12"/>
  <c r="F3" i="8" s="1"/>
  <c r="F10" i="8" s="1"/>
  <c r="S23" i="12"/>
  <c r="E3" i="8" s="1"/>
  <c r="E10" i="8" s="1"/>
  <c r="S53" i="12"/>
  <c r="S39" i="12"/>
  <c r="J8" i="12"/>
  <c r="I10" i="12"/>
  <c r="J10" i="12" s="1"/>
  <c r="S111" i="12" l="1"/>
  <c r="J111" i="12"/>
  <c r="S11" i="12"/>
  <c r="S24" i="12" s="1"/>
  <c r="S68" i="12"/>
  <c r="J53" i="12"/>
  <c r="J67" i="12"/>
  <c r="C3" i="8" s="1"/>
  <c r="C10" i="8" s="1"/>
  <c r="J39" i="12"/>
  <c r="J68" i="12" l="1"/>
  <c r="J23" i="12"/>
  <c r="B3" i="8" s="1"/>
  <c r="B10" i="8" s="1"/>
  <c r="J17" i="12"/>
  <c r="J11" i="12"/>
  <c r="J24" i="12" l="1"/>
</calcChain>
</file>

<file path=xl/sharedStrings.xml><?xml version="1.0" encoding="utf-8"?>
<sst xmlns="http://schemas.openxmlformats.org/spreadsheetml/2006/main" count="360" uniqueCount="153">
  <si>
    <t>Carts and Containers in Service by Size</t>
  </si>
  <si>
    <t>16 and 20 Gallon Carts</t>
  </si>
  <si>
    <t>32 Gallon Carts</t>
  </si>
  <si>
    <t>64 Gallon Carts</t>
  </si>
  <si>
    <t>96 Gallon Carts</t>
  </si>
  <si>
    <t>1.0 Yd Container</t>
  </si>
  <si>
    <t>1.5 Yd Container</t>
  </si>
  <si>
    <t>2.0 Yd Container</t>
  </si>
  <si>
    <t>2.5 Yd Container</t>
  </si>
  <si>
    <t>3.0 Yd Container</t>
  </si>
  <si>
    <t>4.0 Yd Container</t>
  </si>
  <si>
    <t>6.0 Yd Container</t>
  </si>
  <si>
    <t>7.0 Yd Container</t>
  </si>
  <si>
    <t>4.0 Yd Compactor</t>
  </si>
  <si>
    <t>3.0 Yd Compactor</t>
  </si>
  <si>
    <t>4.5 Yd Compactor</t>
  </si>
  <si>
    <t>5.0 Yd Compactor</t>
  </si>
  <si>
    <t>6.0 Yd Compactor</t>
  </si>
  <si>
    <t>20 Yd Debris Box</t>
  </si>
  <si>
    <t>15 Yd Debris Box</t>
  </si>
  <si>
    <t>30 Yd Debris Box</t>
  </si>
  <si>
    <t>Trash</t>
  </si>
  <si>
    <t>Recycling</t>
  </si>
  <si>
    <t>Organics</t>
  </si>
  <si>
    <t>Residential</t>
  </si>
  <si>
    <t>Apartment</t>
  </si>
  <si>
    <t>Commercial</t>
  </si>
  <si>
    <t>Type of Vehicle</t>
  </si>
  <si>
    <t>Number of Vehicles</t>
  </si>
  <si>
    <t>Container Truck</t>
  </si>
  <si>
    <t>Front Loader</t>
  </si>
  <si>
    <t>Office Vehicle</t>
  </si>
  <si>
    <t>Pick Up</t>
  </si>
  <si>
    <t>Rear Loader</t>
  </si>
  <si>
    <t>Rear Loader, Split</t>
  </si>
  <si>
    <t>Roll Off</t>
  </si>
  <si>
    <t>Service Truck</t>
  </si>
  <si>
    <t>Box Truck</t>
  </si>
  <si>
    <t>Side Loader</t>
  </si>
  <si>
    <t>Side Loader, Split</t>
  </si>
  <si>
    <t>Special Flatbed</t>
  </si>
  <si>
    <t>Collections Services Vehicles</t>
  </si>
  <si>
    <t>Post Collection Services Vehicles</t>
  </si>
  <si>
    <t>Roll-Off</t>
  </si>
  <si>
    <t>Flatbeds</t>
  </si>
  <si>
    <t>Stakebeds</t>
  </si>
  <si>
    <t>Shop Truck</t>
  </si>
  <si>
    <t>Trailer</t>
  </si>
  <si>
    <t>Tractor</t>
  </si>
  <si>
    <t>Number of Lifts</t>
  </si>
  <si>
    <t>Ratepayer Type</t>
  </si>
  <si>
    <t>Number of Hauls</t>
  </si>
  <si>
    <t>Compactor</t>
  </si>
  <si>
    <t>Debrix Box</t>
  </si>
  <si>
    <t>Route Labor Hours</t>
  </si>
  <si>
    <t>Total Route Labor Hours</t>
  </si>
  <si>
    <t>Route and Maintenance Personnel</t>
  </si>
  <si>
    <t>Assistant Foreperson - Shop</t>
  </si>
  <si>
    <t>Equipment Maintenance Manager</t>
  </si>
  <si>
    <t>Equipment Maintenance Sueprvisor</t>
  </si>
  <si>
    <t>Foreperson - Shop</t>
  </si>
  <si>
    <t>Mechanic</t>
  </si>
  <si>
    <t>Shop Person</t>
  </si>
  <si>
    <t>Dispatch Manager</t>
  </si>
  <si>
    <t>Dispatch Supervisor</t>
  </si>
  <si>
    <t>District Manager</t>
  </si>
  <si>
    <t>Geographic Information Systems Specialist</t>
  </si>
  <si>
    <t>Geographic Systems Supervisor</t>
  </si>
  <si>
    <t>Operations Manager</t>
  </si>
  <si>
    <t>Operations Manager senior</t>
  </si>
  <si>
    <t>Oeprations Supervisor</t>
  </si>
  <si>
    <t>Category</t>
  </si>
  <si>
    <t>Maintenance</t>
  </si>
  <si>
    <t>Operations</t>
  </si>
  <si>
    <t>FTE</t>
  </si>
  <si>
    <t>RY 2023 Actuals</t>
  </si>
  <si>
    <t>Revenue</t>
  </si>
  <si>
    <t>Customers</t>
  </si>
  <si>
    <t>Base Charge</t>
  </si>
  <si>
    <t>Base Charge Revenue</t>
  </si>
  <si>
    <t>Diversion Discount</t>
  </si>
  <si>
    <t>Total Collections Revenue</t>
  </si>
  <si>
    <t>Special Charges</t>
  </si>
  <si>
    <t>Contamination Fee</t>
  </si>
  <si>
    <t>Distance Charge</t>
  </si>
  <si>
    <t>Elevation Charge</t>
  </si>
  <si>
    <t>Access Charge</t>
  </si>
  <si>
    <t>Low-Income Discount</t>
  </si>
  <si>
    <t>Amount</t>
  </si>
  <si>
    <t>Number of Bins by Days of Pickup per Week</t>
  </si>
  <si>
    <t>Residential (5 units or Less)</t>
  </si>
  <si>
    <t>16 Gallons</t>
  </si>
  <si>
    <t>32 Gallons</t>
  </si>
  <si>
    <t>64 Gallons</t>
  </si>
  <si>
    <t>96 Gallons</t>
  </si>
  <si>
    <t>Compost</t>
  </si>
  <si>
    <t>1 Yd</t>
  </si>
  <si>
    <t>1.5 Yd</t>
  </si>
  <si>
    <t>2 Yd</t>
  </si>
  <si>
    <t>2.5 Yd</t>
  </si>
  <si>
    <t>Total</t>
  </si>
  <si>
    <t>3 Yd</t>
  </si>
  <si>
    <t>4 Yd</t>
  </si>
  <si>
    <t>6 Yd</t>
  </si>
  <si>
    <t>7 Yd</t>
  </si>
  <si>
    <t>Apartment (6 units to 599 units)</t>
  </si>
  <si>
    <t>Number of Bins and Carts</t>
  </si>
  <si>
    <t xml:space="preserve">     Commecial</t>
  </si>
  <si>
    <t xml:space="preserve">     Apartment</t>
  </si>
  <si>
    <t xml:space="preserve">     Residential</t>
  </si>
  <si>
    <t>Rate Year 2023</t>
  </si>
  <si>
    <t>Monthly Rate for Per Week Pickup</t>
  </si>
  <si>
    <t>Rate Year 2024</t>
  </si>
  <si>
    <t>20 Gallons</t>
  </si>
  <si>
    <t>RY 2024 Actuals</t>
  </si>
  <si>
    <t xml:space="preserve">     Commercial</t>
  </si>
  <si>
    <t>Discounts and Credits</t>
  </si>
  <si>
    <t>Credits/Refunds</t>
  </si>
  <si>
    <t>Commercial Compactor</t>
  </si>
  <si>
    <t>Debris Box</t>
  </si>
  <si>
    <t>Bin Collection</t>
  </si>
  <si>
    <t>0.5 Yds</t>
  </si>
  <si>
    <t>0.75 Yds</t>
  </si>
  <si>
    <t>1.5 Yds</t>
  </si>
  <si>
    <t>2 Yds</t>
  </si>
  <si>
    <t>Weekday Pickup</t>
  </si>
  <si>
    <t>Saturday</t>
  </si>
  <si>
    <t>Sunday</t>
  </si>
  <si>
    <t>Rate (Sat)</t>
  </si>
  <si>
    <t>Rate (Weekday)</t>
  </si>
  <si>
    <t>Rate (Sun)</t>
  </si>
  <si>
    <t>Compactor Charges</t>
  </si>
  <si>
    <t>Zone 1</t>
  </si>
  <si>
    <t>Zone 2</t>
  </si>
  <si>
    <t>Zone 3</t>
  </si>
  <si>
    <t>Zone 4</t>
  </si>
  <si>
    <t>Tons</t>
  </si>
  <si>
    <t>Transportation Charge Revenue</t>
  </si>
  <si>
    <t>Disposal Charge Revenue</t>
  </si>
  <si>
    <t>Container Rotation Charge Revenue</t>
  </si>
  <si>
    <t>Total Revenue</t>
  </si>
  <si>
    <t>4.5 Yd</t>
  </si>
  <si>
    <t>Revenue Stream</t>
  </si>
  <si>
    <t>Bin Collection Revenue</t>
  </si>
  <si>
    <t>Driver</t>
  </si>
  <si>
    <t>Helper</t>
  </si>
  <si>
    <t>Overweight Fee</t>
  </si>
  <si>
    <t>Front-Load/Commercial Compactor</t>
  </si>
  <si>
    <t>Open  Market Debris Box</t>
  </si>
  <si>
    <t>14 Yard</t>
  </si>
  <si>
    <t>20 Yard</t>
  </si>
  <si>
    <t>30 Yard</t>
  </si>
  <si>
    <t>Bins collected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</si>
</sst>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.00_);_(* \(#,##0.00\);_(* &quot;-&quot;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</cellStyleXfs>
  <cellXfs count="202">
    <xf numFmtId="0" fontId="0" fillId="0" borderId="0" xfId="0"/>
    <xf numFmtId="0" fontId="3" fillId="2" borderId="1" xfId="2" applyFont="1" applyFill="1" applyBorder="1" applyAlignment="1">
      <alignment wrapText="1"/>
    </xf>
    <xf numFmtId="0" fontId="1" fillId="2" borderId="0" xfId="2" applyFill="1" applyAlignment="1">
      <alignment horizontal="center"/>
    </xf>
    <xf numFmtId="0" fontId="4" fillId="2" borderId="6" xfId="2" applyFont="1" applyFill="1" applyBorder="1"/>
    <xf numFmtId="41" fontId="3" fillId="2" borderId="2" xfId="2" applyNumberFormat="1" applyFont="1" applyFill="1" applyBorder="1" applyAlignment="1">
      <alignment horizontal="center"/>
    </xf>
    <xf numFmtId="41" fontId="3" fillId="2" borderId="4" xfId="2" applyNumberFormat="1" applyFont="1" applyFill="1" applyBorder="1" applyAlignment="1">
      <alignment horizontal="center"/>
    </xf>
    <xf numFmtId="41" fontId="3" fillId="2" borderId="4" xfId="2" applyNumberFormat="1" applyFont="1" applyFill="1" applyBorder="1" applyAlignment="1">
      <alignment horizontal="center" wrapText="1"/>
    </xf>
    <xf numFmtId="41" fontId="3" fillId="2" borderId="7" xfId="2" applyNumberFormat="1" applyFont="1" applyFill="1" applyBorder="1" applyAlignment="1">
      <alignment horizontal="center" wrapText="1"/>
    </xf>
    <xf numFmtId="0" fontId="2" fillId="3" borderId="6" xfId="2" applyFont="1" applyFill="1" applyBorder="1"/>
    <xf numFmtId="41" fontId="2" fillId="3" borderId="6" xfId="2" applyNumberFormat="1" applyFont="1" applyFill="1" applyBorder="1"/>
    <xf numFmtId="41" fontId="2" fillId="3" borderId="0" xfId="2" applyNumberFormat="1" applyFont="1" applyFill="1"/>
    <xf numFmtId="41" fontId="2" fillId="3" borderId="9" xfId="2" applyNumberFormat="1" applyFont="1" applyFill="1" applyBorder="1"/>
    <xf numFmtId="44" fontId="2" fillId="3" borderId="3" xfId="1" applyFont="1" applyFill="1" applyBorder="1"/>
    <xf numFmtId="0" fontId="1" fillId="2" borderId="0" xfId="2" applyFill="1"/>
    <xf numFmtId="0" fontId="5" fillId="2" borderId="0" xfId="2" applyFont="1" applyFill="1"/>
    <xf numFmtId="0" fontId="3" fillId="2" borderId="6" xfId="2" applyFont="1" applyFill="1" applyBorder="1"/>
    <xf numFmtId="41" fontId="3" fillId="2" borderId="6" xfId="2" applyNumberFormat="1" applyFont="1" applyFill="1" applyBorder="1"/>
    <xf numFmtId="41" fontId="3" fillId="2" borderId="0" xfId="2" applyNumberFormat="1" applyFont="1" applyFill="1"/>
    <xf numFmtId="41" fontId="3" fillId="2" borderId="9" xfId="2" applyNumberFormat="1" applyFont="1" applyFill="1" applyBorder="1"/>
    <xf numFmtId="44" fontId="3" fillId="2" borderId="3" xfId="1" applyFont="1" applyFill="1" applyBorder="1"/>
    <xf numFmtId="0" fontId="1" fillId="2" borderId="6" xfId="2" applyFill="1" applyBorder="1"/>
    <xf numFmtId="41" fontId="1" fillId="2" borderId="6" xfId="2" applyNumberFormat="1" applyFill="1" applyBorder="1"/>
    <xf numFmtId="41" fontId="1" fillId="2" borderId="0" xfId="2" applyNumberFormat="1" applyFill="1"/>
    <xf numFmtId="41" fontId="1" fillId="2" borderId="9" xfId="2" applyNumberFormat="1" applyFill="1" applyBorder="1"/>
    <xf numFmtId="44" fontId="1" fillId="2" borderId="6" xfId="1" applyFill="1" applyBorder="1"/>
    <xf numFmtId="44" fontId="1" fillId="2" borderId="3" xfId="1" applyFill="1" applyBorder="1"/>
    <xf numFmtId="0" fontId="1" fillId="2" borderId="10" xfId="2" applyFill="1" applyBorder="1"/>
    <xf numFmtId="41" fontId="1" fillId="2" borderId="10" xfId="2" applyNumberFormat="1" applyFill="1" applyBorder="1"/>
    <xf numFmtId="41" fontId="1" fillId="2" borderId="11" xfId="2" applyNumberFormat="1" applyFill="1" applyBorder="1"/>
    <xf numFmtId="41" fontId="1" fillId="2" borderId="12" xfId="2" applyNumberFormat="1" applyFill="1" applyBorder="1"/>
    <xf numFmtId="44" fontId="1" fillId="2" borderId="10" xfId="1" applyFill="1" applyBorder="1"/>
    <xf numFmtId="44" fontId="1" fillId="2" borderId="13" xfId="1" applyFill="1" applyBorder="1"/>
    <xf numFmtId="0" fontId="3" fillId="2" borderId="14" xfId="2" applyFont="1" applyFill="1" applyBorder="1"/>
    <xf numFmtId="41" fontId="1" fillId="2" borderId="14" xfId="2" applyNumberFormat="1" applyFill="1" applyBorder="1"/>
    <xf numFmtId="41" fontId="1" fillId="2" borderId="15" xfId="2" applyNumberFormat="1" applyFill="1" applyBorder="1"/>
    <xf numFmtId="41" fontId="1" fillId="2" borderId="16" xfId="2" applyNumberFormat="1" applyFill="1" applyBorder="1"/>
    <xf numFmtId="0" fontId="7" fillId="4" borderId="6" xfId="0" applyFont="1" applyFill="1" applyBorder="1"/>
    <xf numFmtId="44" fontId="1" fillId="2" borderId="0" xfId="1" applyFill="1"/>
    <xf numFmtId="0" fontId="3" fillId="2" borderId="20" xfId="2" applyFont="1" applyFill="1" applyBorder="1"/>
    <xf numFmtId="41" fontId="1" fillId="2" borderId="20" xfId="2" applyNumberFormat="1" applyFill="1" applyBorder="1"/>
    <xf numFmtId="41" fontId="1" fillId="2" borderId="21" xfId="2" applyNumberFormat="1" applyFill="1" applyBorder="1"/>
    <xf numFmtId="41" fontId="1" fillId="2" borderId="22" xfId="2" applyNumberFormat="1" applyFill="1" applyBorder="1"/>
    <xf numFmtId="44" fontId="1" fillId="2" borderId="23" xfId="1" applyFill="1" applyBorder="1"/>
    <xf numFmtId="44" fontId="1" fillId="2" borderId="8" xfId="1" applyFill="1" applyBorder="1"/>
    <xf numFmtId="41" fontId="1" fillId="2" borderId="24" xfId="2" applyNumberFormat="1" applyFill="1" applyBorder="1"/>
    <xf numFmtId="44" fontId="2" fillId="3" borderId="6" xfId="1" applyFont="1" applyFill="1" applyBorder="1"/>
    <xf numFmtId="44" fontId="3" fillId="2" borderId="6" xfId="1" applyFont="1" applyFill="1" applyBorder="1"/>
    <xf numFmtId="44" fontId="1" fillId="2" borderId="20" xfId="1" applyFill="1" applyBorder="1"/>
    <xf numFmtId="44" fontId="1" fillId="2" borderId="14" xfId="1" applyFill="1" applyBorder="1"/>
    <xf numFmtId="0" fontId="1" fillId="2" borderId="4" xfId="2" applyFill="1" applyBorder="1"/>
    <xf numFmtId="41" fontId="1" fillId="2" borderId="4" xfId="2" applyNumberFormat="1" applyFill="1" applyBorder="1"/>
    <xf numFmtId="44" fontId="6" fillId="2" borderId="2" xfId="1" applyFont="1" applyFill="1" applyBorder="1"/>
    <xf numFmtId="41" fontId="1" fillId="2" borderId="2" xfId="2" applyNumberFormat="1" applyFill="1" applyBorder="1"/>
    <xf numFmtId="41" fontId="1" fillId="2" borderId="8" xfId="2" applyNumberFormat="1" applyFill="1" applyBorder="1"/>
    <xf numFmtId="41" fontId="1" fillId="2" borderId="17" xfId="2" applyNumberFormat="1" applyFill="1" applyBorder="1"/>
    <xf numFmtId="0" fontId="1" fillId="2" borderId="2" xfId="2" applyFill="1" applyBorder="1"/>
    <xf numFmtId="41" fontId="1" fillId="2" borderId="7" xfId="2" applyNumberFormat="1" applyFill="1" applyBorder="1"/>
    <xf numFmtId="44" fontId="6" fillId="2" borderId="17" xfId="1" applyFont="1" applyFill="1" applyBorder="1"/>
    <xf numFmtId="0" fontId="0" fillId="2" borderId="6" xfId="2" applyFont="1" applyFill="1" applyBorder="1"/>
    <xf numFmtId="41" fontId="3" fillId="0" borderId="26" xfId="2" applyNumberFormat="1" applyFont="1" applyBorder="1"/>
    <xf numFmtId="0" fontId="2" fillId="0" borderId="28" xfId="2" applyFont="1" applyBorder="1"/>
    <xf numFmtId="41" fontId="3" fillId="0" borderId="28" xfId="2" applyNumberFormat="1" applyFont="1" applyBorder="1"/>
    <xf numFmtId="0" fontId="1" fillId="2" borderId="6" xfId="2" applyFill="1" applyBorder="1" applyAlignment="1">
      <alignment horizontal="center"/>
    </xf>
    <xf numFmtId="44" fontId="2" fillId="0" borderId="29" xfId="1" applyFont="1" applyFill="1" applyBorder="1"/>
    <xf numFmtId="0" fontId="2" fillId="0" borderId="31" xfId="2" applyFont="1" applyBorder="1"/>
    <xf numFmtId="41" fontId="3" fillId="0" borderId="32" xfId="2" applyNumberFormat="1" applyFont="1" applyBorder="1"/>
    <xf numFmtId="41" fontId="3" fillId="0" borderId="33" xfId="2" applyNumberFormat="1" applyFont="1" applyBorder="1"/>
    <xf numFmtId="41" fontId="3" fillId="0" borderId="33" xfId="2" applyNumberFormat="1" applyFont="1" applyBorder="1" applyAlignment="1">
      <alignment horizontal="center"/>
    </xf>
    <xf numFmtId="41" fontId="3" fillId="0" borderId="31" xfId="2" applyNumberFormat="1" applyFont="1" applyBorder="1" applyAlignment="1">
      <alignment horizontal="center"/>
    </xf>
    <xf numFmtId="41" fontId="3" fillId="0" borderId="32" xfId="2" applyNumberFormat="1" applyFont="1" applyBorder="1" applyAlignment="1">
      <alignment horizontal="center"/>
    </xf>
    <xf numFmtId="41" fontId="3" fillId="0" borderId="30" xfId="2" applyNumberFormat="1" applyFont="1" applyBorder="1"/>
    <xf numFmtId="41" fontId="3" fillId="0" borderId="29" xfId="2" applyNumberFormat="1" applyFont="1" applyBorder="1"/>
    <xf numFmtId="41" fontId="2" fillId="0" borderId="30" xfId="2" applyNumberFormat="1" applyFont="1" applyBorder="1" applyAlignment="1">
      <alignment wrapText="1"/>
    </xf>
    <xf numFmtId="44" fontId="2" fillId="0" borderId="29" xfId="1" applyFont="1" applyFill="1" applyBorder="1" applyAlignment="1">
      <alignment wrapText="1"/>
    </xf>
    <xf numFmtId="41" fontId="3" fillId="0" borderId="30" xfId="2" applyNumberFormat="1" applyFont="1" applyBorder="1" applyAlignment="1">
      <alignment wrapText="1"/>
    </xf>
    <xf numFmtId="41" fontId="3" fillId="0" borderId="34" xfId="2" applyNumberFormat="1" applyFont="1" applyBorder="1" applyAlignment="1">
      <alignment horizontal="center"/>
    </xf>
    <xf numFmtId="41" fontId="3" fillId="0" borderId="35" xfId="2" applyNumberFormat="1" applyFont="1" applyBorder="1" applyAlignment="1">
      <alignment horizontal="center"/>
    </xf>
    <xf numFmtId="41" fontId="3" fillId="0" borderId="34" xfId="2" applyNumberFormat="1" applyFont="1" applyBorder="1" applyAlignment="1">
      <alignment horizontal="center" wrapText="1"/>
    </xf>
    <xf numFmtId="44" fontId="3" fillId="0" borderId="35" xfId="1" applyFont="1" applyFill="1" applyBorder="1" applyAlignment="1">
      <alignment horizontal="center" wrapText="1"/>
    </xf>
    <xf numFmtId="44" fontId="3" fillId="0" borderId="35" xfId="1" applyFont="1" applyFill="1" applyBorder="1" applyAlignment="1">
      <alignment horizontal="center"/>
    </xf>
    <xf numFmtId="0" fontId="0" fillId="0" borderId="26" xfId="0" applyBorder="1"/>
    <xf numFmtId="0" fontId="0" fillId="0" borderId="36" xfId="0" applyBorder="1"/>
    <xf numFmtId="0" fontId="0" fillId="0" borderId="37" xfId="0" applyBorder="1"/>
    <xf numFmtId="0" fontId="0" fillId="0" borderId="17" xfId="0" applyBorder="1"/>
    <xf numFmtId="44" fontId="3" fillId="0" borderId="51" xfId="0" applyNumberFormat="1" applyFont="1" applyBorder="1"/>
    <xf numFmtId="44" fontId="3" fillId="0" borderId="52" xfId="0" applyNumberFormat="1" applyFont="1" applyBorder="1"/>
    <xf numFmtId="44" fontId="3" fillId="0" borderId="53" xfId="0" applyNumberFormat="1" applyFont="1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3" fillId="0" borderId="59" xfId="0" applyFont="1" applyBorder="1"/>
    <xf numFmtId="44" fontId="3" fillId="0" borderId="60" xfId="0" applyNumberFormat="1" applyFont="1" applyBorder="1"/>
    <xf numFmtId="0" fontId="1" fillId="2" borderId="17" xfId="2" applyFill="1" applyBorder="1"/>
    <xf numFmtId="0" fontId="1" fillId="2" borderId="25" xfId="2" applyFill="1" applyBorder="1"/>
    <xf numFmtId="0" fontId="1" fillId="2" borderId="7" xfId="2" applyFill="1" applyBorder="1"/>
    <xf numFmtId="0" fontId="1" fillId="2" borderId="19" xfId="2" applyFill="1" applyBorder="1"/>
    <xf numFmtId="0" fontId="1" fillId="2" borderId="47" xfId="2" applyFill="1" applyBorder="1"/>
    <xf numFmtId="0" fontId="1" fillId="2" borderId="49" xfId="2" applyFill="1" applyBorder="1"/>
    <xf numFmtId="0" fontId="3" fillId="2" borderId="54" xfId="2" applyFont="1" applyFill="1" applyBorder="1" applyAlignment="1">
      <alignment wrapText="1"/>
    </xf>
    <xf numFmtId="0" fontId="1" fillId="2" borderId="57" xfId="2" applyFill="1" applyBorder="1"/>
    <xf numFmtId="0" fontId="0" fillId="2" borderId="57" xfId="2" applyFont="1" applyFill="1" applyBorder="1"/>
    <xf numFmtId="0" fontId="0" fillId="2" borderId="58" xfId="2" applyFont="1" applyFill="1" applyBorder="1"/>
    <xf numFmtId="0" fontId="6" fillId="0" borderId="17" xfId="0" applyFont="1" applyBorder="1"/>
    <xf numFmtId="0" fontId="0" fillId="0" borderId="63" xfId="0" applyBorder="1"/>
    <xf numFmtId="0" fontId="3" fillId="2" borderId="1" xfId="2" applyFont="1" applyFill="1" applyBorder="1"/>
    <xf numFmtId="0" fontId="3" fillId="0" borderId="61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41" fontId="3" fillId="0" borderId="27" xfId="2" applyNumberFormat="1" applyFont="1" applyBorder="1" applyAlignment="1">
      <alignment horizontal="center"/>
    </xf>
    <xf numFmtId="41" fontId="3" fillId="0" borderId="26" xfId="2" applyNumberFormat="1" applyFont="1" applyBorder="1" applyAlignment="1">
      <alignment horizontal="center"/>
    </xf>
    <xf numFmtId="41" fontId="3" fillId="2" borderId="0" xfId="2" applyNumberFormat="1" applyFont="1" applyFill="1" applyAlignment="1">
      <alignment horizontal="center"/>
    </xf>
    <xf numFmtId="41" fontId="3" fillId="2" borderId="5" xfId="2" applyNumberFormat="1" applyFont="1" applyFill="1" applyBorder="1" applyAlignment="1">
      <alignment horizontal="center" vertical="center" wrapText="1"/>
    </xf>
    <xf numFmtId="41" fontId="3" fillId="2" borderId="8" xfId="2" applyNumberFormat="1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/>
    </xf>
    <xf numFmtId="44" fontId="3" fillId="2" borderId="14" xfId="1" applyFont="1" applyFill="1" applyBorder="1" applyAlignment="1">
      <alignment horizontal="center" vertical="center"/>
    </xf>
    <xf numFmtId="41" fontId="3" fillId="2" borderId="6" xfId="2" applyNumberFormat="1" applyFont="1" applyFill="1" applyBorder="1" applyAlignment="1">
      <alignment horizontal="center"/>
    </xf>
    <xf numFmtId="44" fontId="3" fillId="2" borderId="5" xfId="1" applyFont="1" applyFill="1" applyBorder="1" applyAlignment="1">
      <alignment horizontal="center" vertical="center"/>
    </xf>
    <xf numFmtId="44" fontId="3" fillId="2" borderId="8" xfId="1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left" wrapText="1"/>
    </xf>
    <xf numFmtId="0" fontId="3" fillId="2" borderId="3" xfId="2" applyFont="1" applyFill="1" applyBorder="1" applyAlignment="1">
      <alignment horizontal="left" wrapText="1"/>
    </xf>
    <xf numFmtId="0" fontId="3" fillId="5" borderId="40" xfId="0" applyFont="1" applyFill="1" applyBorder="1" applyAlignment="1">
      <alignment horizontal="center"/>
    </xf>
    <xf numFmtId="0" fontId="3" fillId="5" borderId="41" xfId="0" applyFont="1" applyFill="1" applyBorder="1" applyAlignment="1">
      <alignment horizontal="center"/>
    </xf>
    <xf numFmtId="0" fontId="3" fillId="5" borderId="42" xfId="0" applyFont="1" applyFill="1" applyBorder="1" applyAlignment="1">
      <alignment horizontal="center"/>
    </xf>
    <xf numFmtId="0" fontId="3" fillId="5" borderId="55" xfId="0" applyFont="1" applyFill="1" applyBorder="1" applyAlignment="1">
      <alignment horizontal="center"/>
    </xf>
    <xf numFmtId="0" fontId="3" fillId="5" borderId="43" xfId="0" applyFont="1" applyFill="1" applyBorder="1" applyAlignment="1">
      <alignment horizontal="center"/>
    </xf>
    <xf numFmtId="0" fontId="3" fillId="5" borderId="38" xfId="0" applyFont="1" applyFill="1" applyBorder="1" applyAlignment="1">
      <alignment horizontal="center"/>
    </xf>
    <xf numFmtId="0" fontId="3" fillId="5" borderId="44" xfId="0" applyFont="1" applyFill="1" applyBorder="1" applyAlignment="1">
      <alignment horizontal="center"/>
    </xf>
    <xf numFmtId="0" fontId="3" fillId="5" borderId="39" xfId="0" applyFont="1" applyFill="1" applyBorder="1" applyAlignment="1">
      <alignment horizontal="center"/>
    </xf>
    <xf numFmtId="0" fontId="3" fillId="5" borderId="2" xfId="2" quotePrefix="1" applyFont="1" applyFill="1" applyBorder="1" applyAlignment="1">
      <alignment horizontal="center"/>
    </xf>
    <xf numFmtId="0" fontId="3" fillId="5" borderId="2" xfId="2" applyFont="1" applyFill="1" applyBorder="1" applyAlignment="1">
      <alignment horizontal="center"/>
    </xf>
    <xf numFmtId="0" fontId="3" fillId="5" borderId="17" xfId="2" applyFont="1" applyFill="1" applyBorder="1" applyAlignment="1">
      <alignment horizontal="center"/>
    </xf>
    <xf numFmtId="0" fontId="3" fillId="5" borderId="40" xfId="2" applyFont="1" applyFill="1" applyBorder="1" applyAlignment="1">
      <alignment horizontal="center"/>
    </xf>
    <xf numFmtId="0" fontId="3" fillId="5" borderId="41" xfId="2" applyFont="1" applyFill="1" applyBorder="1" applyAlignment="1">
      <alignment horizontal="center"/>
    </xf>
    <xf numFmtId="0" fontId="3" fillId="5" borderId="42" xfId="2" applyFont="1" applyFill="1" applyBorder="1" applyAlignment="1">
      <alignment horizontal="center"/>
    </xf>
    <xf numFmtId="0" fontId="3" fillId="5" borderId="55" xfId="2" applyFont="1" applyFill="1" applyBorder="1" applyAlignment="1">
      <alignment horizontal="center"/>
    </xf>
    <xf numFmtId="0" fontId="3" fillId="2" borderId="59" xfId="2" applyFont="1" applyFill="1" applyBorder="1"/>
    <xf numFmtId="41" fontId="3" fillId="2" borderId="51" xfId="2" applyNumberFormat="1" applyFont="1" applyFill="1" applyBorder="1"/>
    <xf numFmtId="41" fontId="3" fillId="2" borderId="52" xfId="2" applyNumberFormat="1" applyFont="1" applyFill="1" applyBorder="1"/>
    <xf numFmtId="41" fontId="3" fillId="2" borderId="60" xfId="2" applyNumberFormat="1" applyFont="1" applyFill="1" applyBorder="1"/>
    <xf numFmtId="0" fontId="3" fillId="2" borderId="47" xfId="2" applyFont="1" applyFill="1" applyBorder="1" applyAlignment="1">
      <alignment horizontal="center" wrapText="1"/>
    </xf>
    <xf numFmtId="0" fontId="3" fillId="2" borderId="17" xfId="2" applyFont="1" applyFill="1" applyBorder="1" applyAlignment="1">
      <alignment horizontal="center" wrapText="1"/>
    </xf>
    <xf numFmtId="0" fontId="3" fillId="2" borderId="48" xfId="2" applyFont="1" applyFill="1" applyBorder="1" applyAlignment="1">
      <alignment horizontal="center" wrapText="1"/>
    </xf>
    <xf numFmtId="0" fontId="3" fillId="5" borderId="17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7" xfId="0" applyFont="1" applyBorder="1"/>
    <xf numFmtId="0" fontId="0" fillId="2" borderId="7" xfId="2" applyFont="1" applyFill="1" applyBorder="1"/>
    <xf numFmtId="0" fontId="1" fillId="2" borderId="66" xfId="2" applyFill="1" applyBorder="1"/>
    <xf numFmtId="0" fontId="1" fillId="2" borderId="5" xfId="2" applyFill="1" applyBorder="1"/>
    <xf numFmtId="0" fontId="1" fillId="2" borderId="18" xfId="2" applyFill="1" applyBorder="1"/>
    <xf numFmtId="0" fontId="0" fillId="2" borderId="19" xfId="2" applyFont="1" applyFill="1" applyBorder="1"/>
    <xf numFmtId="44" fontId="1" fillId="2" borderId="17" xfId="2" applyNumberFormat="1" applyFill="1" applyBorder="1"/>
    <xf numFmtId="44" fontId="1" fillId="2" borderId="5" xfId="2" applyNumberFormat="1" applyFill="1" applyBorder="1"/>
    <xf numFmtId="44" fontId="1" fillId="2" borderId="25" xfId="2" applyNumberFormat="1" applyFill="1" applyBorder="1"/>
    <xf numFmtId="44" fontId="3" fillId="2" borderId="52" xfId="2" applyNumberFormat="1" applyFont="1" applyFill="1" applyBorder="1"/>
    <xf numFmtId="44" fontId="0" fillId="2" borderId="17" xfId="2" applyNumberFormat="1" applyFont="1" applyFill="1" applyBorder="1"/>
    <xf numFmtId="44" fontId="0" fillId="2" borderId="25" xfId="2" applyNumberFormat="1" applyFont="1" applyFill="1" applyBorder="1"/>
    <xf numFmtId="0" fontId="3" fillId="5" borderId="67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 wrapText="1"/>
    </xf>
    <xf numFmtId="44" fontId="0" fillId="2" borderId="2" xfId="2" applyNumberFormat="1" applyFont="1" applyFill="1" applyBorder="1"/>
    <xf numFmtId="44" fontId="0" fillId="2" borderId="64" xfId="2" applyNumberFormat="1" applyFont="1" applyFill="1" applyBorder="1"/>
    <xf numFmtId="44" fontId="3" fillId="2" borderId="68" xfId="2" applyNumberFormat="1" applyFont="1" applyFill="1" applyBorder="1"/>
    <xf numFmtId="0" fontId="0" fillId="2" borderId="47" xfId="2" applyFont="1" applyFill="1" applyBorder="1"/>
    <xf numFmtId="44" fontId="0" fillId="2" borderId="48" xfId="2" applyNumberFormat="1" applyFont="1" applyFill="1" applyBorder="1"/>
    <xf numFmtId="0" fontId="0" fillId="2" borderId="49" xfId="2" applyFont="1" applyFill="1" applyBorder="1"/>
    <xf numFmtId="44" fontId="0" fillId="2" borderId="50" xfId="2" applyNumberFormat="1" applyFont="1" applyFill="1" applyBorder="1"/>
    <xf numFmtId="44" fontId="3" fillId="2" borderId="53" xfId="2" applyNumberFormat="1" applyFont="1" applyFill="1" applyBorder="1"/>
    <xf numFmtId="44" fontId="1" fillId="2" borderId="48" xfId="2" applyNumberFormat="1" applyFill="1" applyBorder="1"/>
    <xf numFmtId="0" fontId="0" fillId="2" borderId="69" xfId="2" applyFont="1" applyFill="1" applyBorder="1"/>
    <xf numFmtId="44" fontId="1" fillId="2" borderId="65" xfId="2" applyNumberFormat="1" applyFill="1" applyBorder="1"/>
    <xf numFmtId="44" fontId="0" fillId="2" borderId="65" xfId="2" applyNumberFormat="1" applyFont="1" applyFill="1" applyBorder="1"/>
    <xf numFmtId="44" fontId="1" fillId="2" borderId="50" xfId="2" applyNumberFormat="1" applyFill="1" applyBorder="1"/>
    <xf numFmtId="44" fontId="0" fillId="0" borderId="47" xfId="0" applyNumberFormat="1" applyBorder="1"/>
    <xf numFmtId="44" fontId="1" fillId="0" borderId="45" xfId="2" applyNumberFormat="1" applyBorder="1"/>
    <xf numFmtId="44" fontId="1" fillId="0" borderId="8" xfId="2" applyNumberFormat="1" applyBorder="1"/>
    <xf numFmtId="44" fontId="1" fillId="0" borderId="46" xfId="2" applyNumberFormat="1" applyBorder="1"/>
    <xf numFmtId="44" fontId="1" fillId="0" borderId="16" xfId="2" applyNumberFormat="1" applyBorder="1"/>
    <xf numFmtId="44" fontId="0" fillId="0" borderId="17" xfId="0" applyNumberFormat="1" applyBorder="1"/>
    <xf numFmtId="44" fontId="1" fillId="0" borderId="48" xfId="2" applyNumberFormat="1" applyBorder="1"/>
    <xf numFmtId="44" fontId="0" fillId="0" borderId="7" xfId="0" applyNumberFormat="1" applyBorder="1"/>
    <xf numFmtId="44" fontId="1" fillId="0" borderId="47" xfId="2" applyNumberFormat="1" applyBorder="1"/>
    <xf numFmtId="44" fontId="1" fillId="0" borderId="17" xfId="2" applyNumberFormat="1" applyBorder="1"/>
    <xf numFmtId="44" fontId="1" fillId="0" borderId="7" xfId="2" applyNumberFormat="1" applyBorder="1"/>
    <xf numFmtId="44" fontId="1" fillId="0" borderId="49" xfId="2" applyNumberFormat="1" applyBorder="1"/>
    <xf numFmtId="44" fontId="1" fillId="0" borderId="25" xfId="2" applyNumberFormat="1" applyBorder="1"/>
    <xf numFmtId="44" fontId="1" fillId="0" borderId="50" xfId="2" applyNumberFormat="1" applyBorder="1"/>
    <xf numFmtId="44" fontId="1" fillId="0" borderId="19" xfId="2" applyNumberFormat="1" applyBorder="1"/>
    <xf numFmtId="165" fontId="1" fillId="2" borderId="6" xfId="2" applyNumberFormat="1" applyFill="1" applyBorder="1"/>
    <xf numFmtId="165" fontId="1" fillId="2" borderId="3" xfId="2" applyNumberFormat="1" applyFill="1" applyBorder="1"/>
    <xf numFmtId="165" fontId="1" fillId="2" borderId="6" xfId="1" applyNumberFormat="1" applyFill="1" applyBorder="1"/>
    <xf numFmtId="165" fontId="1" fillId="2" borderId="10" xfId="2" applyNumberFormat="1" applyFill="1" applyBorder="1"/>
    <xf numFmtId="165" fontId="1" fillId="2" borderId="13" xfId="2" applyNumberFormat="1" applyFill="1" applyBorder="1"/>
    <xf numFmtId="0" fontId="3" fillId="0" borderId="63" xfId="0" applyFont="1" applyBorder="1"/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7" xfId="0" applyBorder="1" applyAlignment="1"/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165" fontId="0" fillId="2" borderId="10" xfId="1" applyNumberFormat="1" applyFont="1" applyFill="1" applyBorder="1"/>
    <xf numFmtId="0" fontId="3" fillId="0" borderId="17" xfId="0" applyFont="1" applyBorder="1" applyAlignment="1"/>
    <xf numFmtId="0" fontId="3" fillId="0" borderId="3" xfId="0" applyFont="1" applyBorder="1" applyAlignment="1">
      <alignment horizontal="center"/>
    </xf>
  </cellXfs>
  <cellStyles count="4">
    <cellStyle name="Comma 2" xfId="3" xr:uid="{DCC4614F-A0C9-469C-B3A6-BB9B468D2BAA}"/>
    <cellStyle name="Currency" xfId="1" builtinId="4"/>
    <cellStyle name="Normal" xfId="0" builtinId="0"/>
    <cellStyle name="Normal 2" xfId="2" xr:uid="{93AE3E58-6A50-4A72-AFEE-D8539062E2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0EF90-1C43-4E33-B094-20369513AF70}">
  <dimension ref="A1:H11"/>
  <sheetViews>
    <sheetView workbookViewId="0">
      <selection activeCell="F7" sqref="F7"/>
    </sheetView>
  </sheetViews>
  <sheetFormatPr defaultColWidth="8.7109375" defaultRowHeight="15" x14ac:dyDescent="0.25"/>
  <cols>
    <col min="1" max="1" width="24.28515625" style="80" bestFit="1" customWidth="1"/>
    <col min="2" max="2" width="11.28515625" style="80" customWidth="1"/>
    <col min="3" max="3" width="10.42578125" style="80" bestFit="1" customWidth="1"/>
    <col min="4" max="4" width="12" style="80" bestFit="1" customWidth="1"/>
    <col min="5" max="5" width="11.28515625" style="80" customWidth="1"/>
    <col min="6" max="6" width="10.42578125" style="80" bestFit="1" customWidth="1"/>
    <col min="7" max="7" width="12" style="80" bestFit="1" customWidth="1"/>
    <col min="8" max="16384" width="8.7109375" style="80"/>
  </cols>
  <sheetData>
    <row r="1" spans="1:8" x14ac:dyDescent="0.25">
      <c r="A1" s="105" t="s">
        <v>142</v>
      </c>
      <c r="B1" s="119" t="s">
        <v>110</v>
      </c>
      <c r="C1" s="120"/>
      <c r="D1" s="121"/>
      <c r="E1" s="122" t="s">
        <v>112</v>
      </c>
      <c r="F1" s="120"/>
      <c r="G1" s="121"/>
      <c r="H1" s="81"/>
    </row>
    <row r="2" spans="1:8" ht="15.75" thickBot="1" x14ac:dyDescent="0.3">
      <c r="A2" s="106"/>
      <c r="B2" s="123" t="s">
        <v>24</v>
      </c>
      <c r="C2" s="124" t="s">
        <v>25</v>
      </c>
      <c r="D2" s="125" t="s">
        <v>26</v>
      </c>
      <c r="E2" s="126" t="s">
        <v>24</v>
      </c>
      <c r="F2" s="124" t="s">
        <v>25</v>
      </c>
      <c r="G2" s="125" t="s">
        <v>26</v>
      </c>
      <c r="H2" s="81"/>
    </row>
    <row r="3" spans="1:8" x14ac:dyDescent="0.25">
      <c r="A3" s="87" t="s">
        <v>120</v>
      </c>
      <c r="B3" s="171">
        <f>'SS.CRD.1b'!J23</f>
        <v>0</v>
      </c>
      <c r="C3" s="172">
        <f>'SS.CRD.1b'!J67</f>
        <v>0</v>
      </c>
      <c r="D3" s="173">
        <f>'SS.CRD.1b'!J110</f>
        <v>0</v>
      </c>
      <c r="E3" s="174">
        <f>'SS.CRD.1b'!S23</f>
        <v>0</v>
      </c>
      <c r="F3" s="172">
        <f>'SS.CRD.1b'!S67</f>
        <v>0</v>
      </c>
      <c r="G3" s="173">
        <f>'SS.CRD.1b'!S110</f>
        <v>0</v>
      </c>
      <c r="H3" s="81"/>
    </row>
    <row r="4" spans="1:8" x14ac:dyDescent="0.25">
      <c r="A4" s="88" t="s">
        <v>118</v>
      </c>
      <c r="B4" s="170"/>
      <c r="C4" s="175"/>
      <c r="D4" s="176">
        <f>'SS.CRD.1b'!L126+'SS.CRD.1c'!G8</f>
        <v>0</v>
      </c>
      <c r="E4" s="177"/>
      <c r="F4" s="175"/>
      <c r="G4" s="176">
        <f>'SS.CRD.1b'!W126+'SS.CRD.1c'!M8</f>
        <v>0</v>
      </c>
      <c r="H4" s="81"/>
    </row>
    <row r="5" spans="1:8" x14ac:dyDescent="0.25">
      <c r="A5" s="88" t="s">
        <v>119</v>
      </c>
      <c r="B5" s="170"/>
      <c r="C5" s="175"/>
      <c r="D5" s="176">
        <f>'SS.CRD.1c'!G8</f>
        <v>0</v>
      </c>
      <c r="E5" s="177"/>
      <c r="F5" s="175"/>
      <c r="G5" s="176">
        <f>'SS.CRD.1c'!M8</f>
        <v>0</v>
      </c>
      <c r="H5" s="81"/>
    </row>
    <row r="6" spans="1:8" x14ac:dyDescent="0.25">
      <c r="A6" s="88" t="s">
        <v>79</v>
      </c>
      <c r="B6" s="178">
        <f>'SS.CRD.1e'!C4</f>
        <v>0</v>
      </c>
      <c r="C6" s="179">
        <f>'SS.CRD.1e'!E4</f>
        <v>0</v>
      </c>
      <c r="D6" s="176">
        <f>'SS.CRD.1e'!G4</f>
        <v>0</v>
      </c>
      <c r="E6" s="180">
        <f>'SS.CRD.1e'!I4</f>
        <v>0</v>
      </c>
      <c r="F6" s="179">
        <f>'SS.CRD.1e'!K4</f>
        <v>0</v>
      </c>
      <c r="G6" s="176">
        <f>'SS.CRD.1e'!M4</f>
        <v>0</v>
      </c>
      <c r="H6" s="81"/>
    </row>
    <row r="7" spans="1:8" x14ac:dyDescent="0.25">
      <c r="A7" s="88" t="s">
        <v>82</v>
      </c>
      <c r="B7" s="178">
        <f>SUM('SS.CRD.1e'!C5:C7)</f>
        <v>0</v>
      </c>
      <c r="C7" s="179">
        <f>SUM('SS.CRD.1e'!E5:E7)</f>
        <v>0</v>
      </c>
      <c r="D7" s="176">
        <f>SUM('SS.CRD.1e'!G5:G7)</f>
        <v>0</v>
      </c>
      <c r="E7" s="180">
        <f>SUM('SS.CRD.1e'!I5:I7)</f>
        <v>0</v>
      </c>
      <c r="F7" s="179">
        <f>SUM('SS.CRD.1e'!K5:K7)</f>
        <v>0</v>
      </c>
      <c r="G7" s="176">
        <f>SUM('SS.CRD.1e'!M5:M7)</f>
        <v>0</v>
      </c>
      <c r="H7" s="81"/>
    </row>
    <row r="8" spans="1:8" x14ac:dyDescent="0.25">
      <c r="A8" s="88" t="s">
        <v>83</v>
      </c>
      <c r="B8" s="178">
        <f>'SS.CRD.1e'!C8</f>
        <v>0</v>
      </c>
      <c r="C8" s="179">
        <f>'SS.CRD.1e'!E8</f>
        <v>0</v>
      </c>
      <c r="D8" s="176">
        <f>'SS.CRD.1e'!G8</f>
        <v>0</v>
      </c>
      <c r="E8" s="180">
        <f>'SS.CRD.1e'!C8</f>
        <v>0</v>
      </c>
      <c r="F8" s="179">
        <f>'SS.CRD.1e'!K8</f>
        <v>0</v>
      </c>
      <c r="G8" s="176">
        <f>'SS.CRD.1e'!M8</f>
        <v>0</v>
      </c>
      <c r="H8" s="81"/>
    </row>
    <row r="9" spans="1:8" ht="15.75" thickBot="1" x14ac:dyDescent="0.3">
      <c r="A9" s="89" t="s">
        <v>116</v>
      </c>
      <c r="B9" s="181">
        <f>'SS.CRD.1f'!C4+'SS.CRD.1f'!C10</f>
        <v>0</v>
      </c>
      <c r="C9" s="182">
        <f>'SS.CRD.1f'!C5+'SS.CRD.1f'!C8+'SS.CRD.1f'!C11</f>
        <v>0</v>
      </c>
      <c r="D9" s="183">
        <f>'SS.CRD.1f'!C7+'SS.CRD.1f'!C12</f>
        <v>0</v>
      </c>
      <c r="E9" s="184">
        <f>'SS.CRD.1f'!E4+'SS.CRD.1f'!E10</f>
        <v>0</v>
      </c>
      <c r="F9" s="182">
        <f>'SS.CRD.1f'!E4+'SS.CRD.1f'!E8+'SS.CRD.1f'!E11</f>
        <v>0</v>
      </c>
      <c r="G9" s="183">
        <f>'SS.CRD.1f'!E7+'SS.CRD.1f'!E12</f>
        <v>0</v>
      </c>
      <c r="H9" s="81"/>
    </row>
    <row r="10" spans="1:8" ht="16.5" thickTop="1" thickBot="1" x14ac:dyDescent="0.3">
      <c r="A10" s="90" t="s">
        <v>81</v>
      </c>
      <c r="B10" s="84">
        <f>SUM(B3:B8)-B9</f>
        <v>0</v>
      </c>
      <c r="C10" s="85">
        <f t="shared" ref="C10:D10" si="0">SUM(C3:C8)-C9</f>
        <v>0</v>
      </c>
      <c r="D10" s="86">
        <f t="shared" si="0"/>
        <v>0</v>
      </c>
      <c r="E10" s="91">
        <f>SUM(E3:E8)-E9</f>
        <v>0</v>
      </c>
      <c r="F10" s="85">
        <f t="shared" ref="F10" si="1">SUM(F3:F8)-F9</f>
        <v>0</v>
      </c>
      <c r="G10" s="86">
        <f t="shared" ref="G10" si="2">SUM(G3:G8)-G9</f>
        <v>0</v>
      </c>
      <c r="H10" s="81"/>
    </row>
    <row r="11" spans="1:8" x14ac:dyDescent="0.25">
      <c r="A11" s="82"/>
      <c r="B11" s="82"/>
      <c r="C11" s="82"/>
      <c r="D11" s="82"/>
      <c r="E11" s="82"/>
      <c r="F11" s="82"/>
      <c r="G11" s="82"/>
    </row>
  </sheetData>
  <mergeCells count="3">
    <mergeCell ref="B1:D1"/>
    <mergeCell ref="E1:G1"/>
    <mergeCell ref="A1:A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13F2D-DA3E-4D6D-B398-1F32AD35F584}">
  <dimension ref="A1:D8"/>
  <sheetViews>
    <sheetView workbookViewId="0">
      <selection activeCell="A2" sqref="A2:C7"/>
    </sheetView>
  </sheetViews>
  <sheetFormatPr defaultColWidth="8.7109375" defaultRowHeight="15" x14ac:dyDescent="0.25"/>
  <cols>
    <col min="1" max="1" width="16.85546875" style="80" customWidth="1"/>
    <col min="2" max="3" width="15" style="80" bestFit="1" customWidth="1"/>
    <col min="4" max="16384" width="8.7109375" style="80"/>
  </cols>
  <sheetData>
    <row r="1" spans="1:4" x14ac:dyDescent="0.25">
      <c r="A1" s="190" t="s">
        <v>49</v>
      </c>
      <c r="B1" s="190"/>
      <c r="C1" s="190"/>
    </row>
    <row r="2" spans="1:4" x14ac:dyDescent="0.25">
      <c r="A2" s="196" t="s">
        <v>50</v>
      </c>
      <c r="B2" s="141" t="s">
        <v>49</v>
      </c>
      <c r="C2" s="141"/>
      <c r="D2" s="81"/>
    </row>
    <row r="3" spans="1:4" x14ac:dyDescent="0.25">
      <c r="A3" s="197"/>
      <c r="B3" s="198" t="s">
        <v>75</v>
      </c>
      <c r="C3" s="198" t="s">
        <v>114</v>
      </c>
      <c r="D3" s="81"/>
    </row>
    <row r="4" spans="1:4" x14ac:dyDescent="0.25">
      <c r="A4" s="195"/>
      <c r="B4" s="83"/>
      <c r="C4" s="83"/>
      <c r="D4" s="81"/>
    </row>
    <row r="5" spans="1:4" x14ac:dyDescent="0.25">
      <c r="A5" s="83" t="s">
        <v>24</v>
      </c>
      <c r="B5" s="83"/>
      <c r="C5" s="83"/>
      <c r="D5" s="81"/>
    </row>
    <row r="6" spans="1:4" x14ac:dyDescent="0.25">
      <c r="A6" s="83" t="s">
        <v>25</v>
      </c>
      <c r="B6" s="83"/>
      <c r="C6" s="83"/>
      <c r="D6" s="81"/>
    </row>
    <row r="7" spans="1:4" x14ac:dyDescent="0.25">
      <c r="A7" s="83" t="s">
        <v>26</v>
      </c>
      <c r="B7" s="83"/>
      <c r="C7" s="83"/>
      <c r="D7" s="81"/>
    </row>
    <row r="8" spans="1:4" x14ac:dyDescent="0.25">
      <c r="A8" s="82"/>
      <c r="B8" s="82"/>
      <c r="C8" s="82"/>
    </row>
  </sheetData>
  <mergeCells count="2">
    <mergeCell ref="B2:C2"/>
    <mergeCell ref="A2:A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1FA1F-7BB2-4505-B99F-BECA5414FB38}">
  <dimension ref="A1:D6"/>
  <sheetViews>
    <sheetView workbookViewId="0">
      <selection activeCell="A2" sqref="A2:C5"/>
    </sheetView>
  </sheetViews>
  <sheetFormatPr defaultColWidth="8.7109375" defaultRowHeight="15" x14ac:dyDescent="0.25"/>
  <cols>
    <col min="1" max="1" width="16" style="80" bestFit="1" customWidth="1"/>
    <col min="2" max="3" width="15" style="80" bestFit="1" customWidth="1"/>
    <col min="4" max="16384" width="8.7109375" style="80"/>
  </cols>
  <sheetData>
    <row r="1" spans="1:4" x14ac:dyDescent="0.25">
      <c r="A1" s="190" t="s">
        <v>51</v>
      </c>
      <c r="B1" s="190"/>
      <c r="C1" s="190"/>
    </row>
    <row r="2" spans="1:4" x14ac:dyDescent="0.25">
      <c r="A2" s="196" t="s">
        <v>50</v>
      </c>
      <c r="B2" s="141" t="s">
        <v>51</v>
      </c>
      <c r="C2" s="141"/>
      <c r="D2" s="81"/>
    </row>
    <row r="3" spans="1:4" x14ac:dyDescent="0.25">
      <c r="A3" s="197"/>
      <c r="B3" s="198" t="s">
        <v>75</v>
      </c>
      <c r="C3" s="198" t="s">
        <v>114</v>
      </c>
      <c r="D3" s="81"/>
    </row>
    <row r="4" spans="1:4" x14ac:dyDescent="0.25">
      <c r="A4" s="83" t="s">
        <v>52</v>
      </c>
      <c r="B4" s="83"/>
      <c r="C4" s="83"/>
      <c r="D4" s="81"/>
    </row>
    <row r="5" spans="1:4" x14ac:dyDescent="0.25">
      <c r="A5" s="83" t="s">
        <v>53</v>
      </c>
      <c r="B5" s="83"/>
      <c r="C5" s="83"/>
      <c r="D5" s="81"/>
    </row>
    <row r="6" spans="1:4" x14ac:dyDescent="0.25">
      <c r="A6" s="82"/>
      <c r="B6" s="82"/>
      <c r="C6" s="82"/>
    </row>
  </sheetData>
  <mergeCells count="2">
    <mergeCell ref="B2:C2"/>
    <mergeCell ref="A2:A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80290-F687-45E9-BA2C-5FF6374E9769}">
  <dimension ref="A1:D4"/>
  <sheetViews>
    <sheetView workbookViewId="0">
      <selection activeCell="A2" sqref="A2:C3"/>
    </sheetView>
  </sheetViews>
  <sheetFormatPr defaultColWidth="8.7109375" defaultRowHeight="15" x14ac:dyDescent="0.25"/>
  <cols>
    <col min="1" max="1" width="22.42578125" style="80" bestFit="1" customWidth="1"/>
    <col min="2" max="2" width="15" style="80" bestFit="1" customWidth="1"/>
    <col min="3" max="3" width="14.7109375" style="80" bestFit="1" customWidth="1"/>
    <col min="4" max="16384" width="8.7109375" style="80"/>
  </cols>
  <sheetData>
    <row r="1" spans="1:4" x14ac:dyDescent="0.25">
      <c r="A1" s="190" t="s">
        <v>54</v>
      </c>
      <c r="B1" s="190"/>
      <c r="C1" s="190"/>
    </row>
    <row r="2" spans="1:4" x14ac:dyDescent="0.25">
      <c r="A2" s="200"/>
      <c r="B2" s="198" t="s">
        <v>75</v>
      </c>
      <c r="C2" s="198" t="s">
        <v>114</v>
      </c>
      <c r="D2" s="81"/>
    </row>
    <row r="3" spans="1:4" x14ac:dyDescent="0.25">
      <c r="A3" s="195" t="s">
        <v>55</v>
      </c>
      <c r="B3" s="83"/>
      <c r="C3" s="83"/>
      <c r="D3" s="81"/>
    </row>
    <row r="4" spans="1:4" x14ac:dyDescent="0.25">
      <c r="A4" s="82"/>
      <c r="B4" s="82"/>
      <c r="C4" s="82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0D9CB-1C3D-4853-9988-DB17D29A432D}">
  <dimension ref="A1:E20"/>
  <sheetViews>
    <sheetView workbookViewId="0">
      <selection activeCell="A22" sqref="A22"/>
    </sheetView>
  </sheetViews>
  <sheetFormatPr defaultColWidth="8.7109375" defaultRowHeight="15" x14ac:dyDescent="0.25"/>
  <cols>
    <col min="1" max="1" width="39.5703125" style="80" bestFit="1" customWidth="1"/>
    <col min="2" max="2" width="12.42578125" style="80" bestFit="1" customWidth="1"/>
    <col min="3" max="4" width="15" style="80" bestFit="1" customWidth="1"/>
    <col min="5" max="16384" width="8.7109375" style="80"/>
  </cols>
  <sheetData>
    <row r="1" spans="1:5" x14ac:dyDescent="0.25">
      <c r="A1" s="190" t="s">
        <v>56</v>
      </c>
      <c r="B1" s="190"/>
      <c r="C1" s="190"/>
      <c r="D1" s="190"/>
    </row>
    <row r="2" spans="1:5" x14ac:dyDescent="0.25">
      <c r="A2" s="196" t="s">
        <v>56</v>
      </c>
      <c r="B2" s="196" t="s">
        <v>71</v>
      </c>
      <c r="C2" s="141" t="s">
        <v>74</v>
      </c>
      <c r="D2" s="141"/>
      <c r="E2" s="81"/>
    </row>
    <row r="3" spans="1:5" x14ac:dyDescent="0.25">
      <c r="A3" s="197"/>
      <c r="B3" s="201"/>
      <c r="C3" s="198" t="s">
        <v>75</v>
      </c>
      <c r="D3" s="198" t="s">
        <v>114</v>
      </c>
      <c r="E3" s="81"/>
    </row>
    <row r="4" spans="1:5" x14ac:dyDescent="0.25">
      <c r="A4" s="83" t="s">
        <v>57</v>
      </c>
      <c r="B4" s="83" t="s">
        <v>72</v>
      </c>
      <c r="C4" s="83"/>
      <c r="D4" s="83"/>
      <c r="E4" s="81"/>
    </row>
    <row r="5" spans="1:5" x14ac:dyDescent="0.25">
      <c r="A5" s="83" t="s">
        <v>58</v>
      </c>
      <c r="B5" s="83" t="s">
        <v>72</v>
      </c>
      <c r="C5" s="83"/>
      <c r="D5" s="83"/>
      <c r="E5" s="81"/>
    </row>
    <row r="6" spans="1:5" x14ac:dyDescent="0.25">
      <c r="A6" s="83" t="s">
        <v>59</v>
      </c>
      <c r="B6" s="83" t="s">
        <v>72</v>
      </c>
      <c r="C6" s="83"/>
      <c r="D6" s="83"/>
      <c r="E6" s="81"/>
    </row>
    <row r="7" spans="1:5" x14ac:dyDescent="0.25">
      <c r="A7" s="83" t="s">
        <v>60</v>
      </c>
      <c r="B7" s="83" t="s">
        <v>72</v>
      </c>
      <c r="C7" s="83"/>
      <c r="D7" s="83"/>
      <c r="E7" s="81"/>
    </row>
    <row r="8" spans="1:5" x14ac:dyDescent="0.25">
      <c r="A8" s="83" t="s">
        <v>61</v>
      </c>
      <c r="B8" s="83" t="s">
        <v>72</v>
      </c>
      <c r="C8" s="83"/>
      <c r="D8" s="83"/>
      <c r="E8" s="81"/>
    </row>
    <row r="9" spans="1:5" x14ac:dyDescent="0.25">
      <c r="A9" s="83" t="s">
        <v>62</v>
      </c>
      <c r="B9" s="83" t="s">
        <v>72</v>
      </c>
      <c r="C9" s="83"/>
      <c r="D9" s="83"/>
      <c r="E9" s="81"/>
    </row>
    <row r="10" spans="1:5" x14ac:dyDescent="0.25">
      <c r="A10" s="83" t="s">
        <v>63</v>
      </c>
      <c r="B10" s="83" t="s">
        <v>73</v>
      </c>
      <c r="C10" s="83"/>
      <c r="D10" s="83"/>
      <c r="E10" s="81"/>
    </row>
    <row r="11" spans="1:5" x14ac:dyDescent="0.25">
      <c r="A11" s="83" t="s">
        <v>64</v>
      </c>
      <c r="B11" s="83" t="s">
        <v>73</v>
      </c>
      <c r="C11" s="83"/>
      <c r="D11" s="83"/>
      <c r="E11" s="81"/>
    </row>
    <row r="12" spans="1:5" x14ac:dyDescent="0.25">
      <c r="A12" s="83" t="s">
        <v>65</v>
      </c>
      <c r="B12" s="83" t="s">
        <v>73</v>
      </c>
      <c r="C12" s="83"/>
      <c r="D12" s="83"/>
      <c r="E12" s="81"/>
    </row>
    <row r="13" spans="1:5" x14ac:dyDescent="0.25">
      <c r="A13" s="83" t="s">
        <v>144</v>
      </c>
      <c r="B13" s="83" t="s">
        <v>73</v>
      </c>
      <c r="C13" s="83"/>
      <c r="D13" s="83"/>
      <c r="E13" s="81"/>
    </row>
    <row r="14" spans="1:5" x14ac:dyDescent="0.25">
      <c r="A14" s="83" t="s">
        <v>145</v>
      </c>
      <c r="B14" s="83" t="s">
        <v>73</v>
      </c>
      <c r="C14" s="83"/>
      <c r="D14" s="83"/>
      <c r="E14" s="81"/>
    </row>
    <row r="15" spans="1:5" x14ac:dyDescent="0.25">
      <c r="A15" s="83" t="s">
        <v>66</v>
      </c>
      <c r="B15" s="83" t="s">
        <v>73</v>
      </c>
      <c r="C15" s="83"/>
      <c r="D15" s="83"/>
      <c r="E15" s="81"/>
    </row>
    <row r="16" spans="1:5" x14ac:dyDescent="0.25">
      <c r="A16" s="83" t="s">
        <v>67</v>
      </c>
      <c r="B16" s="83" t="s">
        <v>73</v>
      </c>
      <c r="C16" s="83"/>
      <c r="D16" s="83"/>
      <c r="E16" s="81"/>
    </row>
    <row r="17" spans="1:5" x14ac:dyDescent="0.25">
      <c r="A17" s="83" t="s">
        <v>68</v>
      </c>
      <c r="B17" s="83" t="s">
        <v>73</v>
      </c>
      <c r="C17" s="83"/>
      <c r="D17" s="83"/>
      <c r="E17" s="81"/>
    </row>
    <row r="18" spans="1:5" x14ac:dyDescent="0.25">
      <c r="A18" s="83" t="s">
        <v>69</v>
      </c>
      <c r="B18" s="83" t="s">
        <v>73</v>
      </c>
      <c r="C18" s="83"/>
      <c r="D18" s="83"/>
      <c r="E18" s="81"/>
    </row>
    <row r="19" spans="1:5" x14ac:dyDescent="0.25">
      <c r="A19" s="83" t="s">
        <v>70</v>
      </c>
      <c r="B19" s="83" t="s">
        <v>73</v>
      </c>
      <c r="C19" s="83"/>
      <c r="D19" s="83"/>
      <c r="E19" s="81"/>
    </row>
    <row r="20" spans="1:5" x14ac:dyDescent="0.25">
      <c r="A20" s="82"/>
      <c r="B20" s="82"/>
      <c r="C20" s="82"/>
      <c r="D20" s="82"/>
    </row>
  </sheetData>
  <mergeCells count="3">
    <mergeCell ref="C2:D2"/>
    <mergeCell ref="A2:A3"/>
    <mergeCell ref="B2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2AEF8-BAEA-4808-9024-57D0904D9285}">
  <dimension ref="A1:X135"/>
  <sheetViews>
    <sheetView tabSelected="1" zoomScaleNormal="100" workbookViewId="0">
      <selection activeCell="C61" sqref="C61"/>
    </sheetView>
  </sheetViews>
  <sheetFormatPr defaultColWidth="9.140625" defaultRowHeight="15" x14ac:dyDescent="0.25"/>
  <cols>
    <col min="1" max="1" width="37.140625" style="13" customWidth="1"/>
    <col min="2" max="2" width="16" style="22" bestFit="1" customWidth="1"/>
    <col min="3" max="9" width="14.140625" style="22" customWidth="1"/>
    <col min="10" max="10" width="14.140625" style="37" customWidth="1"/>
    <col min="11" max="23" width="14.140625" style="13" customWidth="1"/>
    <col min="24" max="24" width="12.140625" style="13" bestFit="1" customWidth="1"/>
    <col min="25" max="16384" width="9.140625" style="13"/>
  </cols>
  <sheetData>
    <row r="1" spans="1:20" s="2" customFormat="1" x14ac:dyDescent="0.25">
      <c r="A1" s="117" t="s">
        <v>143</v>
      </c>
      <c r="B1" s="127" t="s">
        <v>110</v>
      </c>
      <c r="C1" s="128"/>
      <c r="D1" s="128"/>
      <c r="E1" s="128"/>
      <c r="F1" s="128"/>
      <c r="G1" s="128"/>
      <c r="H1" s="128"/>
      <c r="I1" s="128"/>
      <c r="J1" s="128"/>
      <c r="K1" s="127" t="s">
        <v>112</v>
      </c>
      <c r="L1" s="128"/>
      <c r="M1" s="128"/>
      <c r="N1" s="128"/>
      <c r="O1" s="128"/>
      <c r="P1" s="128"/>
      <c r="Q1" s="128"/>
      <c r="R1" s="128"/>
      <c r="S1" s="129"/>
    </row>
    <row r="2" spans="1:20" s="2" customFormat="1" x14ac:dyDescent="0.25">
      <c r="A2" s="118"/>
      <c r="B2" s="109" t="s">
        <v>89</v>
      </c>
      <c r="C2" s="109"/>
      <c r="D2" s="109"/>
      <c r="E2" s="109"/>
      <c r="F2" s="109"/>
      <c r="G2" s="109"/>
      <c r="H2" s="109"/>
      <c r="I2" s="110" t="s">
        <v>111</v>
      </c>
      <c r="J2" s="112" t="s">
        <v>76</v>
      </c>
      <c r="K2" s="114" t="s">
        <v>89</v>
      </c>
      <c r="L2" s="109"/>
      <c r="M2" s="109"/>
      <c r="N2" s="109"/>
      <c r="O2" s="109"/>
      <c r="P2" s="109"/>
      <c r="Q2" s="109"/>
      <c r="R2" s="110" t="s">
        <v>111</v>
      </c>
      <c r="S2" s="115" t="s">
        <v>76</v>
      </c>
    </row>
    <row r="3" spans="1:20" s="2" customFormat="1" ht="27" customHeight="1" x14ac:dyDescent="0.25">
      <c r="A3" s="3"/>
      <c r="B3" s="4">
        <v>1</v>
      </c>
      <c r="C3" s="5">
        <v>2</v>
      </c>
      <c r="D3" s="5">
        <v>3</v>
      </c>
      <c r="E3" s="5">
        <v>4</v>
      </c>
      <c r="F3" s="5">
        <v>5</v>
      </c>
      <c r="G3" s="6">
        <v>6</v>
      </c>
      <c r="H3" s="7">
        <v>7</v>
      </c>
      <c r="I3" s="111"/>
      <c r="J3" s="113"/>
      <c r="K3" s="4">
        <v>1</v>
      </c>
      <c r="L3" s="5">
        <v>2</v>
      </c>
      <c r="M3" s="5">
        <v>3</v>
      </c>
      <c r="N3" s="5">
        <v>4</v>
      </c>
      <c r="O3" s="5">
        <v>5</v>
      </c>
      <c r="P3" s="6">
        <v>6</v>
      </c>
      <c r="Q3" s="7">
        <v>7</v>
      </c>
      <c r="R3" s="111"/>
      <c r="S3" s="116"/>
    </row>
    <row r="4" spans="1:20" x14ac:dyDescent="0.25">
      <c r="A4" s="8" t="s">
        <v>90</v>
      </c>
      <c r="B4" s="9"/>
      <c r="C4" s="10"/>
      <c r="D4" s="10"/>
      <c r="E4" s="10"/>
      <c r="F4" s="10"/>
      <c r="G4" s="10"/>
      <c r="H4" s="11"/>
      <c r="I4" s="9"/>
      <c r="J4" s="45"/>
      <c r="K4" s="9"/>
      <c r="L4" s="10"/>
      <c r="M4" s="10"/>
      <c r="N4" s="10"/>
      <c r="O4" s="10"/>
      <c r="P4" s="10"/>
      <c r="Q4" s="11"/>
      <c r="R4" s="9"/>
      <c r="S4" s="12"/>
    </row>
    <row r="5" spans="1:20" x14ac:dyDescent="0.25">
      <c r="A5" s="15" t="s">
        <v>21</v>
      </c>
      <c r="B5" s="16"/>
      <c r="C5" s="17"/>
      <c r="D5" s="17"/>
      <c r="E5" s="17"/>
      <c r="F5" s="17"/>
      <c r="G5" s="17"/>
      <c r="H5" s="18"/>
      <c r="I5" s="16"/>
      <c r="J5" s="46"/>
      <c r="K5" s="16"/>
      <c r="L5" s="17"/>
      <c r="M5" s="17"/>
      <c r="N5" s="17"/>
      <c r="O5" s="17"/>
      <c r="P5" s="17"/>
      <c r="Q5" s="18"/>
      <c r="R5" s="16"/>
      <c r="S5" s="19"/>
    </row>
    <row r="6" spans="1:20" x14ac:dyDescent="0.25">
      <c r="A6" s="36" t="s">
        <v>91</v>
      </c>
      <c r="B6" s="21">
        <v>0</v>
      </c>
      <c r="C6" s="22">
        <v>0</v>
      </c>
      <c r="D6" s="22">
        <v>0</v>
      </c>
      <c r="E6" s="22">
        <v>0</v>
      </c>
      <c r="F6" s="22">
        <v>0</v>
      </c>
      <c r="G6" s="22">
        <v>0</v>
      </c>
      <c r="H6" s="23">
        <v>0</v>
      </c>
      <c r="I6" s="24">
        <v>7.33</v>
      </c>
      <c r="J6" s="24">
        <f>((B6*$B$3*I6)+(C6*$C$3*I6)+(D6*$D$3*I6)+(E6*$E$3*I6)+(F6*$F$3*I6)+(G6*$G$3*I6)+(H6*$H$3*I6))*12</f>
        <v>0</v>
      </c>
      <c r="K6" s="21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3">
        <v>0</v>
      </c>
      <c r="R6" s="24">
        <v>7.43</v>
      </c>
      <c r="S6" s="25">
        <f>((K6*$B$3*R6)+(L6*$C$3*R6)+(M6*$D$3*R6)+(N6*$E$3*R6)+(O6*$F$3*R6)+(P6*$G$3*R6)+(Q6*$H$3*R6))*12</f>
        <v>0</v>
      </c>
    </row>
    <row r="7" spans="1:20" x14ac:dyDescent="0.25">
      <c r="A7" s="36" t="s">
        <v>113</v>
      </c>
      <c r="B7" s="21">
        <v>0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3">
        <v>0</v>
      </c>
      <c r="I7" s="24">
        <v>7.33</v>
      </c>
      <c r="J7" s="24">
        <f>((B7*$B$3*I7)+(C7*$C$3*I7)+(D7*$D$3*I7)+(E7*$E$3*I7)+(F7*$F$3*I7)+(G7*$G$3*I7)+(H7*$H$3*I7))*12</f>
        <v>0</v>
      </c>
      <c r="K7" s="21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3">
        <v>0</v>
      </c>
      <c r="R7" s="24">
        <v>7.43</v>
      </c>
      <c r="S7" s="25">
        <f>((K7*$B$3*R7)+(L7*$C$3*R7)+(M7*$D$3*R7)+(N7*$E$3*R7)+(O7*$F$3*R7)+(P7*$G$3*R7)+(Q7*$H$3*R7))*12</f>
        <v>0</v>
      </c>
    </row>
    <row r="8" spans="1:20" x14ac:dyDescent="0.25">
      <c r="A8" s="20" t="s">
        <v>92</v>
      </c>
      <c r="B8" s="21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3">
        <v>0</v>
      </c>
      <c r="I8" s="24">
        <f>I6*2</f>
        <v>14.66</v>
      </c>
      <c r="J8" s="24">
        <f t="shared" ref="J8:J10" si="0">((B8*$B$3*I8)+(C8*$C$3*I8)+(D8*$D$3*I8)+(E8*$E$3*I8)+(F8*$F$3*I8)+(G8*$G$3*I8)+(H8*$H$3*I8))*12</f>
        <v>0</v>
      </c>
      <c r="K8" s="21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3">
        <v>0</v>
      </c>
      <c r="R8" s="24">
        <f>R6*2</f>
        <v>14.86</v>
      </c>
      <c r="S8" s="25">
        <f t="shared" ref="S8:S10" si="1">((K8*$B$3*R8)+(L8*$C$3*R8)+(M8*$D$3*R8)+(N8*$E$3*R8)+(O8*$F$3*R8)+(P8*$G$3*R8)+(Q8*$H$3*R8))*12</f>
        <v>0</v>
      </c>
    </row>
    <row r="9" spans="1:20" x14ac:dyDescent="0.25">
      <c r="A9" s="20" t="s">
        <v>93</v>
      </c>
      <c r="B9" s="21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3">
        <v>0</v>
      </c>
      <c r="I9" s="24">
        <f>+I8*2</f>
        <v>29.32</v>
      </c>
      <c r="J9" s="24">
        <f t="shared" si="0"/>
        <v>0</v>
      </c>
      <c r="K9" s="21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3">
        <v>0</v>
      </c>
      <c r="R9" s="24">
        <v>29.71</v>
      </c>
      <c r="S9" s="25">
        <f t="shared" si="1"/>
        <v>0</v>
      </c>
    </row>
    <row r="10" spans="1:20" ht="15.75" thickBot="1" x14ac:dyDescent="0.3">
      <c r="A10" s="26" t="s">
        <v>94</v>
      </c>
      <c r="B10" s="27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9">
        <v>0</v>
      </c>
      <c r="I10" s="30">
        <f>+I8*3</f>
        <v>43.980000000000004</v>
      </c>
      <c r="J10" s="30">
        <f t="shared" si="0"/>
        <v>0</v>
      </c>
      <c r="K10" s="27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9">
        <v>0</v>
      </c>
      <c r="R10" s="30">
        <f>+R8*3</f>
        <v>44.58</v>
      </c>
      <c r="S10" s="31">
        <f t="shared" si="1"/>
        <v>0</v>
      </c>
    </row>
    <row r="11" spans="1:20" ht="15.75" thickTop="1" x14ac:dyDescent="0.25">
      <c r="A11" s="15" t="s">
        <v>100</v>
      </c>
      <c r="B11" s="21">
        <f t="shared" ref="B11:H11" si="2">SUM(B6:B10)</f>
        <v>0</v>
      </c>
      <c r="C11" s="22">
        <f t="shared" si="2"/>
        <v>0</v>
      </c>
      <c r="D11" s="22">
        <f t="shared" si="2"/>
        <v>0</v>
      </c>
      <c r="E11" s="22">
        <f t="shared" si="2"/>
        <v>0</v>
      </c>
      <c r="F11" s="22">
        <f t="shared" si="2"/>
        <v>0</v>
      </c>
      <c r="G11" s="22">
        <f t="shared" si="2"/>
        <v>0</v>
      </c>
      <c r="H11" s="23">
        <f t="shared" si="2"/>
        <v>0</v>
      </c>
      <c r="I11" s="21"/>
      <c r="J11" s="24">
        <f t="shared" ref="J11:Q11" si="3">SUM(J6:J10)</f>
        <v>0</v>
      </c>
      <c r="K11" s="21">
        <f t="shared" si="3"/>
        <v>0</v>
      </c>
      <c r="L11" s="22">
        <f t="shared" si="3"/>
        <v>0</v>
      </c>
      <c r="M11" s="22">
        <f t="shared" si="3"/>
        <v>0</v>
      </c>
      <c r="N11" s="22">
        <f t="shared" si="3"/>
        <v>0</v>
      </c>
      <c r="O11" s="22">
        <f t="shared" si="3"/>
        <v>0</v>
      </c>
      <c r="P11" s="22">
        <f t="shared" si="3"/>
        <v>0</v>
      </c>
      <c r="Q11" s="23">
        <f t="shared" si="3"/>
        <v>0</v>
      </c>
      <c r="R11" s="21"/>
      <c r="S11" s="25">
        <f>SUM(S6:S10)</f>
        <v>0</v>
      </c>
      <c r="T11" s="14"/>
    </row>
    <row r="12" spans="1:20" x14ac:dyDescent="0.25">
      <c r="A12" s="20"/>
      <c r="B12" s="21"/>
      <c r="H12" s="23"/>
      <c r="I12" s="21"/>
      <c r="J12" s="24"/>
      <c r="K12" s="21"/>
      <c r="L12" s="22"/>
      <c r="M12" s="22"/>
      <c r="N12" s="22"/>
      <c r="O12" s="22"/>
      <c r="P12" s="22"/>
      <c r="Q12" s="23"/>
      <c r="R12" s="21"/>
      <c r="S12" s="25"/>
    </row>
    <row r="13" spans="1:20" x14ac:dyDescent="0.25">
      <c r="A13" s="15" t="s">
        <v>22</v>
      </c>
      <c r="B13" s="16"/>
      <c r="C13" s="17"/>
      <c r="D13" s="17"/>
      <c r="E13" s="17"/>
      <c r="F13" s="17"/>
      <c r="G13" s="17"/>
      <c r="H13" s="18"/>
      <c r="I13" s="16"/>
      <c r="J13" s="46"/>
      <c r="K13" s="16"/>
      <c r="L13" s="17"/>
      <c r="M13" s="17"/>
      <c r="N13" s="17"/>
      <c r="O13" s="17"/>
      <c r="P13" s="17"/>
      <c r="Q13" s="18"/>
      <c r="R13" s="16"/>
      <c r="S13" s="19"/>
    </row>
    <row r="14" spans="1:20" x14ac:dyDescent="0.25">
      <c r="A14" s="20" t="s">
        <v>92</v>
      </c>
      <c r="B14" s="21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3">
        <v>0</v>
      </c>
      <c r="I14" s="24">
        <v>7.33</v>
      </c>
      <c r="J14" s="24">
        <f>((B14*$B$3*I14)+(C14*$C$3*I14)+(D14*$D$3*I14)+(E14*$E$3*I14)+(F14*$F$3*I14)+(G14*$G$3*I14)+(H14*$H$3*I14))*12</f>
        <v>0</v>
      </c>
      <c r="K14" s="21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3">
        <v>0</v>
      </c>
      <c r="R14" s="24">
        <v>7.43</v>
      </c>
      <c r="S14" s="25">
        <f>((K14*$B$3*R14)+(L14*$C$3*R14)+(M14*$D$3*R14)+(N14*$E$3*R14)+(O14*$F$3*R14)+(P14*$G$3*R14)+(Q14*$H$3*R14))*12</f>
        <v>0</v>
      </c>
    </row>
    <row r="15" spans="1:20" x14ac:dyDescent="0.25">
      <c r="A15" s="20" t="s">
        <v>93</v>
      </c>
      <c r="B15" s="21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3">
        <v>0</v>
      </c>
      <c r="I15" s="24">
        <f>+I14*2</f>
        <v>14.66</v>
      </c>
      <c r="J15" s="24">
        <f t="shared" ref="J15:J16" si="4">((B15*$B$3*I15)+(C15*$C$3*I15)+(D15*$D$3*I15)+(E15*$E$3*I15)+(F15*$F$3*I15)+(G15*$G$3*I15)+(H15*$H$3*I15))*12</f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3">
        <v>0</v>
      </c>
      <c r="R15" s="24">
        <f>+R14*2</f>
        <v>14.86</v>
      </c>
      <c r="S15" s="25">
        <f t="shared" ref="S15:S16" si="5">((K15*$B$3*R15)+(L15*$C$3*R15)+(M15*$D$3*R15)+(N15*$E$3*R15)+(O15*$F$3*R15)+(P15*$G$3*R15)+(Q15*$H$3*R15))*12</f>
        <v>0</v>
      </c>
    </row>
    <row r="16" spans="1:20" ht="15.75" thickBot="1" x14ac:dyDescent="0.3">
      <c r="A16" s="26" t="s">
        <v>94</v>
      </c>
      <c r="B16" s="27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9">
        <v>0</v>
      </c>
      <c r="I16" s="30">
        <f>+I14*3</f>
        <v>21.990000000000002</v>
      </c>
      <c r="J16" s="30">
        <f t="shared" si="4"/>
        <v>0</v>
      </c>
      <c r="K16" s="27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9">
        <v>0</v>
      </c>
      <c r="R16" s="31">
        <f>+R14*3</f>
        <v>22.29</v>
      </c>
      <c r="S16" s="31">
        <f t="shared" si="5"/>
        <v>0</v>
      </c>
    </row>
    <row r="17" spans="1:20" ht="15.75" thickTop="1" x14ac:dyDescent="0.25">
      <c r="A17" s="15" t="s">
        <v>100</v>
      </c>
      <c r="B17" s="44">
        <f t="shared" ref="B17:H17" si="6">SUM(B14:B16)</f>
        <v>0</v>
      </c>
      <c r="C17" s="22">
        <f t="shared" si="6"/>
        <v>0</v>
      </c>
      <c r="D17" s="22">
        <f t="shared" si="6"/>
        <v>0</v>
      </c>
      <c r="E17" s="22">
        <f t="shared" si="6"/>
        <v>0</v>
      </c>
      <c r="F17" s="22">
        <f t="shared" si="6"/>
        <v>0</v>
      </c>
      <c r="G17" s="22">
        <f t="shared" si="6"/>
        <v>0</v>
      </c>
      <c r="H17" s="23">
        <f t="shared" si="6"/>
        <v>0</v>
      </c>
      <c r="I17" s="21"/>
      <c r="J17" s="24">
        <f t="shared" ref="J17:Q17" si="7">SUM(J14:J16)</f>
        <v>0</v>
      </c>
      <c r="K17" s="44">
        <f t="shared" si="7"/>
        <v>0</v>
      </c>
      <c r="L17" s="22">
        <f t="shared" si="7"/>
        <v>0</v>
      </c>
      <c r="M17" s="22">
        <f t="shared" si="7"/>
        <v>0</v>
      </c>
      <c r="N17" s="22">
        <f t="shared" si="7"/>
        <v>0</v>
      </c>
      <c r="O17" s="22">
        <f t="shared" si="7"/>
        <v>0</v>
      </c>
      <c r="P17" s="22">
        <f t="shared" si="7"/>
        <v>0</v>
      </c>
      <c r="Q17" s="23">
        <f t="shared" si="7"/>
        <v>0</v>
      </c>
      <c r="R17" s="21"/>
      <c r="S17" s="25">
        <f>SUM(S14:S16)</f>
        <v>0</v>
      </c>
      <c r="T17" s="14"/>
    </row>
    <row r="18" spans="1:20" x14ac:dyDescent="0.25">
      <c r="A18" s="20"/>
      <c r="B18" s="21"/>
      <c r="H18" s="23"/>
      <c r="I18" s="21"/>
      <c r="J18" s="24"/>
      <c r="K18" s="21"/>
      <c r="L18" s="22"/>
      <c r="M18" s="22"/>
      <c r="N18" s="22"/>
      <c r="O18" s="22"/>
      <c r="P18" s="22"/>
      <c r="Q18" s="23"/>
      <c r="R18" s="21"/>
      <c r="S18" s="25"/>
    </row>
    <row r="19" spans="1:20" x14ac:dyDescent="0.25">
      <c r="A19" s="15" t="s">
        <v>95</v>
      </c>
      <c r="B19" s="16"/>
      <c r="C19" s="17"/>
      <c r="D19" s="17"/>
      <c r="E19" s="17"/>
      <c r="F19" s="17"/>
      <c r="G19" s="17"/>
      <c r="H19" s="18"/>
      <c r="I19" s="16"/>
      <c r="J19" s="46"/>
      <c r="K19" s="16"/>
      <c r="L19" s="17"/>
      <c r="M19" s="17"/>
      <c r="N19" s="17"/>
      <c r="O19" s="17"/>
      <c r="P19" s="17"/>
      <c r="Q19" s="18"/>
      <c r="R19" s="16"/>
      <c r="S19" s="19"/>
    </row>
    <row r="20" spans="1:20" x14ac:dyDescent="0.25">
      <c r="A20" s="20" t="s">
        <v>92</v>
      </c>
      <c r="B20" s="21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3">
        <v>0</v>
      </c>
      <c r="I20" s="24">
        <v>7.33</v>
      </c>
      <c r="J20" s="24">
        <f>((B20*$B$3*I20)+(C20*$C$3*I20)+(D20*$D$3*I20)+(E20*$E$3*I20)+(F20*$F$3*I20)+(G20*$G$3*I20)+(H20*$H$3*I20))*12</f>
        <v>0</v>
      </c>
      <c r="K20" s="21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3">
        <v>0</v>
      </c>
      <c r="R20" s="24">
        <v>7.43</v>
      </c>
      <c r="S20" s="25">
        <f>((K20*$B$3*R20)+(L20*$C$3*R20)+(M20*$D$3*R20)+(N20*$E$3*R20)+(O20*$F$3*R20)+(P20*$G$3*R20)+(Q20*$H$3*R20))*12</f>
        <v>0</v>
      </c>
    </row>
    <row r="21" spans="1:20" x14ac:dyDescent="0.25">
      <c r="A21" s="20" t="s">
        <v>93</v>
      </c>
      <c r="B21" s="21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3">
        <v>0</v>
      </c>
      <c r="I21" s="24">
        <f>+I20*2</f>
        <v>14.66</v>
      </c>
      <c r="J21" s="24">
        <f t="shared" ref="J21:J22" si="8">((B21*$B$3*I21)+(C21*$C$3*I21)+(D21*$D$3*I21)+(E21*$E$3*I21)+(F21*$F$3*I21)+(G21*$G$3*I21)+(H21*$H$3*I21))*12</f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3">
        <v>0</v>
      </c>
      <c r="R21" s="24">
        <f>+R20*2</f>
        <v>14.86</v>
      </c>
      <c r="S21" s="25">
        <f t="shared" ref="S21:S22" si="9">((K21*$B$3*R21)+(L21*$C$3*R21)+(M21*$D$3*R21)+(N21*$E$3*R21)+(O21*$F$3*R21)+(P21*$G$3*R21)+(Q21*$H$3*R21))*12</f>
        <v>0</v>
      </c>
    </row>
    <row r="22" spans="1:20" ht="15.75" thickBot="1" x14ac:dyDescent="0.3">
      <c r="A22" s="20" t="s">
        <v>94</v>
      </c>
      <c r="B22" s="27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3">
        <v>0</v>
      </c>
      <c r="I22" s="24">
        <f>+I20*3</f>
        <v>21.990000000000002</v>
      </c>
      <c r="J22" s="24">
        <f t="shared" si="8"/>
        <v>0</v>
      </c>
      <c r="K22" s="27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3">
        <v>0</v>
      </c>
      <c r="R22" s="24">
        <f>+R20*3</f>
        <v>22.29</v>
      </c>
      <c r="S22" s="25">
        <f t="shared" si="9"/>
        <v>0</v>
      </c>
    </row>
    <row r="23" spans="1:20" ht="15.75" thickTop="1" x14ac:dyDescent="0.25">
      <c r="A23" s="38" t="s">
        <v>100</v>
      </c>
      <c r="B23" s="39">
        <f t="shared" ref="B23:H23" si="10">SUM(B20:B22)</f>
        <v>0</v>
      </c>
      <c r="C23" s="40">
        <f t="shared" si="10"/>
        <v>0</v>
      </c>
      <c r="D23" s="40">
        <f t="shared" si="10"/>
        <v>0</v>
      </c>
      <c r="E23" s="40">
        <f t="shared" si="10"/>
        <v>0</v>
      </c>
      <c r="F23" s="40">
        <f t="shared" si="10"/>
        <v>0</v>
      </c>
      <c r="G23" s="40">
        <f t="shared" si="10"/>
        <v>0</v>
      </c>
      <c r="H23" s="41">
        <f t="shared" si="10"/>
        <v>0</v>
      </c>
      <c r="I23" s="39"/>
      <c r="J23" s="47">
        <f t="shared" ref="J23:Q23" si="11">SUM(J20:J22)</f>
        <v>0</v>
      </c>
      <c r="K23" s="39">
        <f t="shared" si="11"/>
        <v>0</v>
      </c>
      <c r="L23" s="40">
        <f t="shared" si="11"/>
        <v>0</v>
      </c>
      <c r="M23" s="40">
        <f t="shared" si="11"/>
        <v>0</v>
      </c>
      <c r="N23" s="40">
        <f t="shared" si="11"/>
        <v>0</v>
      </c>
      <c r="O23" s="40">
        <f t="shared" si="11"/>
        <v>0</v>
      </c>
      <c r="P23" s="40">
        <f t="shared" si="11"/>
        <v>0</v>
      </c>
      <c r="Q23" s="41">
        <f t="shared" si="11"/>
        <v>0</v>
      </c>
      <c r="R23" s="39"/>
      <c r="S23" s="42">
        <f>SUM(S20:S22)</f>
        <v>0</v>
      </c>
    </row>
    <row r="24" spans="1:20" x14ac:dyDescent="0.25">
      <c r="A24" s="55"/>
      <c r="B24" s="52"/>
      <c r="C24" s="50"/>
      <c r="D24" s="50"/>
      <c r="E24" s="50"/>
      <c r="F24" s="50"/>
      <c r="G24" s="50"/>
      <c r="H24" s="56"/>
      <c r="I24" s="52"/>
      <c r="J24" s="51">
        <f>+J11+J17+J23</f>
        <v>0</v>
      </c>
      <c r="K24" s="52"/>
      <c r="L24" s="50"/>
      <c r="M24" s="50"/>
      <c r="N24" s="50"/>
      <c r="O24" s="50"/>
      <c r="P24" s="50"/>
      <c r="Q24" s="56"/>
      <c r="R24" s="52"/>
      <c r="S24" s="57">
        <f>+S11+S17+S23</f>
        <v>0</v>
      </c>
      <c r="T24" s="14"/>
    </row>
    <row r="25" spans="1:20" x14ac:dyDescent="0.25">
      <c r="A25" s="20"/>
      <c r="B25" s="21"/>
      <c r="H25" s="23"/>
      <c r="I25" s="21"/>
      <c r="J25" s="24"/>
      <c r="K25" s="21"/>
      <c r="L25" s="22"/>
      <c r="M25" s="22"/>
      <c r="N25" s="22"/>
      <c r="O25" s="22"/>
      <c r="P25" s="22"/>
      <c r="Q25" s="23"/>
      <c r="R25" s="21"/>
      <c r="S25" s="25"/>
    </row>
    <row r="26" spans="1:20" x14ac:dyDescent="0.25">
      <c r="A26" s="8" t="s">
        <v>105</v>
      </c>
      <c r="B26" s="9"/>
      <c r="C26" s="10"/>
      <c r="D26" s="10"/>
      <c r="E26" s="10"/>
      <c r="F26" s="10"/>
      <c r="G26" s="10"/>
      <c r="H26" s="11"/>
      <c r="I26" s="9"/>
      <c r="J26" s="45"/>
      <c r="K26" s="9"/>
      <c r="L26" s="10"/>
      <c r="M26" s="10"/>
      <c r="N26" s="10"/>
      <c r="O26" s="10"/>
      <c r="P26" s="10"/>
      <c r="Q26" s="11"/>
      <c r="R26" s="9"/>
      <c r="S26" s="12"/>
    </row>
    <row r="27" spans="1:20" x14ac:dyDescent="0.25">
      <c r="A27" s="15" t="s">
        <v>21</v>
      </c>
      <c r="B27" s="16"/>
      <c r="C27" s="17"/>
      <c r="D27" s="17"/>
      <c r="E27" s="17"/>
      <c r="F27" s="17"/>
      <c r="G27" s="17"/>
      <c r="H27" s="18"/>
      <c r="I27" s="16"/>
      <c r="J27" s="46"/>
      <c r="K27" s="16"/>
      <c r="L27" s="17"/>
      <c r="M27" s="17"/>
      <c r="N27" s="17"/>
      <c r="O27" s="17"/>
      <c r="P27" s="17"/>
      <c r="Q27" s="18"/>
      <c r="R27" s="16"/>
      <c r="S27" s="19"/>
    </row>
    <row r="28" spans="1:20" x14ac:dyDescent="0.25">
      <c r="A28" s="20" t="s">
        <v>92</v>
      </c>
      <c r="B28" s="21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3">
        <v>0</v>
      </c>
      <c r="I28" s="24">
        <v>28.12</v>
      </c>
      <c r="J28" s="24">
        <f>((B28*$B$3*I28)+(C28*$C$3*I28)+(D28*$D$3*I28)+(E28*$E$3*I28)+(F28*$F$3*I28)+(G28*$G$3*I28)+(H28*$H$3*I28))*12</f>
        <v>0</v>
      </c>
      <c r="K28" s="21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3">
        <v>0</v>
      </c>
      <c r="R28" s="24">
        <v>28.49</v>
      </c>
      <c r="S28" s="25">
        <f>((K28*$B$3*R28)+(L28*$C$3*R28)+(M28*$D$3*R28)+(N28*$E$3*R28)+(O28*$F$3*R28)+(P28*$G$3*R28)+(Q28*$H$3*R28))*12</f>
        <v>0</v>
      </c>
    </row>
    <row r="29" spans="1:20" x14ac:dyDescent="0.25">
      <c r="A29" s="20" t="s">
        <v>93</v>
      </c>
      <c r="B29" s="21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3">
        <v>0</v>
      </c>
      <c r="I29" s="24">
        <f>I28*2</f>
        <v>56.24</v>
      </c>
      <c r="J29" s="24">
        <f t="shared" ref="J29:J38" si="12">((B29*$B$3*I29)+(C29*$C$3*I29)+(D29*$D$3*I29)+(E29*$E$3*I29)+(F29*$F$3*I29)+(G29*$G$3*I29)+(H29*$H$3*I29))*12</f>
        <v>0</v>
      </c>
      <c r="K29" s="21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3">
        <v>0</v>
      </c>
      <c r="R29" s="24">
        <v>56.97</v>
      </c>
      <c r="S29" s="25">
        <f t="shared" ref="S29:S38" si="13">((K29*$B$3*R29)+(L29*$C$3*R29)+(M29*$D$3*R29)+(N29*$E$3*R29)+(O29*$F$3*R29)+(P29*$G$3*R29)+(Q29*$H$3*R29))*12</f>
        <v>0</v>
      </c>
    </row>
    <row r="30" spans="1:20" x14ac:dyDescent="0.25">
      <c r="A30" s="20" t="s">
        <v>94</v>
      </c>
      <c r="B30" s="21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3">
        <v>0</v>
      </c>
      <c r="I30" s="24">
        <f>I28*3</f>
        <v>84.36</v>
      </c>
      <c r="J30" s="24">
        <f t="shared" si="12"/>
        <v>0</v>
      </c>
      <c r="K30" s="21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3">
        <v>0</v>
      </c>
      <c r="R30" s="24">
        <v>85.45</v>
      </c>
      <c r="S30" s="25">
        <f t="shared" si="13"/>
        <v>0</v>
      </c>
    </row>
    <row r="31" spans="1:20" x14ac:dyDescent="0.25">
      <c r="A31" s="20" t="s">
        <v>96</v>
      </c>
      <c r="B31" s="21">
        <v>0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3">
        <v>0</v>
      </c>
      <c r="I31" s="24">
        <v>177.42</v>
      </c>
      <c r="J31" s="24">
        <f t="shared" si="12"/>
        <v>0</v>
      </c>
      <c r="K31" s="21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3">
        <v>0</v>
      </c>
      <c r="R31" s="24">
        <v>179.78</v>
      </c>
      <c r="S31" s="25">
        <f t="shared" si="13"/>
        <v>0</v>
      </c>
    </row>
    <row r="32" spans="1:20" x14ac:dyDescent="0.25">
      <c r="A32" s="20" t="s">
        <v>97</v>
      </c>
      <c r="B32" s="21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3">
        <v>0</v>
      </c>
      <c r="I32" s="24">
        <f>I31*1.5</f>
        <v>266.13</v>
      </c>
      <c r="J32" s="24">
        <f t="shared" si="12"/>
        <v>0</v>
      </c>
      <c r="K32" s="21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3">
        <v>0</v>
      </c>
      <c r="R32" s="24">
        <v>269.68</v>
      </c>
      <c r="S32" s="25">
        <f t="shared" si="13"/>
        <v>0</v>
      </c>
    </row>
    <row r="33" spans="1:20" x14ac:dyDescent="0.25">
      <c r="A33" s="20" t="s">
        <v>98</v>
      </c>
      <c r="B33" s="21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3">
        <v>0</v>
      </c>
      <c r="I33" s="24">
        <f>I31*2</f>
        <v>354.84</v>
      </c>
      <c r="J33" s="24">
        <f t="shared" si="12"/>
        <v>0</v>
      </c>
      <c r="K33" s="21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3">
        <v>0</v>
      </c>
      <c r="R33" s="24">
        <v>359.57</v>
      </c>
      <c r="S33" s="25">
        <f t="shared" si="13"/>
        <v>0</v>
      </c>
    </row>
    <row r="34" spans="1:20" x14ac:dyDescent="0.25">
      <c r="A34" s="20" t="s">
        <v>99</v>
      </c>
      <c r="B34" s="21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3">
        <v>0</v>
      </c>
      <c r="I34" s="24">
        <f>I31*2.5</f>
        <v>443.54999999999995</v>
      </c>
      <c r="J34" s="24">
        <f t="shared" si="12"/>
        <v>0</v>
      </c>
      <c r="K34" s="21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3">
        <v>0</v>
      </c>
      <c r="R34" s="24">
        <v>449.46</v>
      </c>
      <c r="S34" s="25">
        <f t="shared" si="13"/>
        <v>0</v>
      </c>
    </row>
    <row r="35" spans="1:20" x14ac:dyDescent="0.25">
      <c r="A35" s="20" t="s">
        <v>101</v>
      </c>
      <c r="B35" s="21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3">
        <v>0</v>
      </c>
      <c r="I35" s="24">
        <f>I31*3</f>
        <v>532.26</v>
      </c>
      <c r="J35" s="24">
        <f t="shared" si="12"/>
        <v>0</v>
      </c>
      <c r="K35" s="21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3">
        <v>0</v>
      </c>
      <c r="R35" s="24">
        <f>R33*1.5</f>
        <v>539.35500000000002</v>
      </c>
      <c r="S35" s="25">
        <f t="shared" si="13"/>
        <v>0</v>
      </c>
    </row>
    <row r="36" spans="1:20" x14ac:dyDescent="0.25">
      <c r="A36" s="20" t="s">
        <v>102</v>
      </c>
      <c r="B36" s="21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3">
        <v>0</v>
      </c>
      <c r="I36" s="24">
        <f>I31*4</f>
        <v>709.68</v>
      </c>
      <c r="J36" s="24">
        <f t="shared" si="12"/>
        <v>0</v>
      </c>
      <c r="K36" s="21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3">
        <v>0</v>
      </c>
      <c r="R36" s="24">
        <f>R33*2</f>
        <v>719.14</v>
      </c>
      <c r="S36" s="25">
        <f t="shared" si="13"/>
        <v>0</v>
      </c>
    </row>
    <row r="37" spans="1:20" x14ac:dyDescent="0.25">
      <c r="A37" s="20" t="s">
        <v>103</v>
      </c>
      <c r="B37" s="21">
        <v>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3">
        <v>0</v>
      </c>
      <c r="I37" s="24">
        <f>I31*6</f>
        <v>1064.52</v>
      </c>
      <c r="J37" s="24">
        <f t="shared" si="12"/>
        <v>0</v>
      </c>
      <c r="K37" s="21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3">
        <v>0</v>
      </c>
      <c r="R37" s="24">
        <f>R33*3</f>
        <v>1078.71</v>
      </c>
      <c r="S37" s="25">
        <f t="shared" si="13"/>
        <v>0</v>
      </c>
    </row>
    <row r="38" spans="1:20" ht="15.75" thickBot="1" x14ac:dyDescent="0.3">
      <c r="A38" s="26" t="s">
        <v>104</v>
      </c>
      <c r="B38" s="27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9">
        <v>0</v>
      </c>
      <c r="I38" s="30">
        <f>I31*7</f>
        <v>1241.9399999999998</v>
      </c>
      <c r="J38" s="30">
        <f t="shared" si="12"/>
        <v>0</v>
      </c>
      <c r="K38" s="27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9">
        <v>0</v>
      </c>
      <c r="R38" s="30">
        <f>R33*3.5</f>
        <v>1258.4949999999999</v>
      </c>
      <c r="S38" s="31">
        <f t="shared" si="13"/>
        <v>0</v>
      </c>
    </row>
    <row r="39" spans="1:20" ht="15.75" thickTop="1" x14ac:dyDescent="0.25">
      <c r="A39" s="15" t="s">
        <v>100</v>
      </c>
      <c r="B39" s="21">
        <f t="shared" ref="B39:H39" si="14">SUM(B28:B38)</f>
        <v>0</v>
      </c>
      <c r="C39" s="22">
        <f t="shared" si="14"/>
        <v>0</v>
      </c>
      <c r="D39" s="22">
        <f t="shared" si="14"/>
        <v>0</v>
      </c>
      <c r="E39" s="22">
        <f t="shared" si="14"/>
        <v>0</v>
      </c>
      <c r="F39" s="22">
        <f t="shared" si="14"/>
        <v>0</v>
      </c>
      <c r="G39" s="22">
        <f t="shared" si="14"/>
        <v>0</v>
      </c>
      <c r="H39" s="23">
        <f t="shared" si="14"/>
        <v>0</v>
      </c>
      <c r="I39" s="21"/>
      <c r="J39" s="24">
        <f t="shared" ref="J39:Q39" si="15">SUM(J28:J38)</f>
        <v>0</v>
      </c>
      <c r="K39" s="21">
        <f t="shared" si="15"/>
        <v>0</v>
      </c>
      <c r="L39" s="22">
        <f t="shared" si="15"/>
        <v>0</v>
      </c>
      <c r="M39" s="22">
        <f t="shared" si="15"/>
        <v>0</v>
      </c>
      <c r="N39" s="22">
        <f t="shared" si="15"/>
        <v>0</v>
      </c>
      <c r="O39" s="22">
        <f t="shared" si="15"/>
        <v>0</v>
      </c>
      <c r="P39" s="22">
        <f t="shared" si="15"/>
        <v>0</v>
      </c>
      <c r="Q39" s="23">
        <f t="shared" si="15"/>
        <v>0</v>
      </c>
      <c r="R39" s="21"/>
      <c r="S39" s="25">
        <f>SUM(S28:S38)</f>
        <v>0</v>
      </c>
      <c r="T39" s="14"/>
    </row>
    <row r="40" spans="1:20" x14ac:dyDescent="0.25">
      <c r="A40" s="20"/>
      <c r="B40" s="21"/>
      <c r="H40" s="23"/>
      <c r="I40" s="21"/>
      <c r="J40" s="24"/>
      <c r="K40" s="21"/>
      <c r="L40" s="22"/>
      <c r="M40" s="22"/>
      <c r="N40" s="22"/>
      <c r="O40" s="22"/>
      <c r="P40" s="22"/>
      <c r="Q40" s="23"/>
      <c r="R40" s="21"/>
      <c r="S40" s="25"/>
    </row>
    <row r="41" spans="1:20" x14ac:dyDescent="0.25">
      <c r="A41" s="15" t="s">
        <v>22</v>
      </c>
      <c r="B41" s="16"/>
      <c r="C41" s="17"/>
      <c r="D41" s="17"/>
      <c r="E41" s="17"/>
      <c r="F41" s="17"/>
      <c r="G41" s="17"/>
      <c r="H41" s="18"/>
      <c r="I41" s="16"/>
      <c r="J41" s="46"/>
      <c r="K41" s="16"/>
      <c r="L41" s="17"/>
      <c r="M41" s="17"/>
      <c r="N41" s="17"/>
      <c r="O41" s="17"/>
      <c r="P41" s="17"/>
      <c r="Q41" s="18"/>
      <c r="R41" s="16"/>
      <c r="S41" s="19"/>
    </row>
    <row r="42" spans="1:20" x14ac:dyDescent="0.25">
      <c r="A42" s="20" t="s">
        <v>92</v>
      </c>
      <c r="B42" s="21">
        <v>0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3">
        <v>0</v>
      </c>
      <c r="I42" s="24">
        <v>28.12</v>
      </c>
      <c r="J42" s="24">
        <f>((B42*$B$3*I42)+(C42*$C$3*I42)+(D42*$D$3*I42)+(E42*$E$3*I42)+(F42*$F$3*I42)+(G42*$G$3*I42)+(H42*$H$3*I42))*12</f>
        <v>0</v>
      </c>
      <c r="K42" s="21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3">
        <v>0</v>
      </c>
      <c r="R42" s="24">
        <v>28.49</v>
      </c>
      <c r="S42" s="25">
        <f>((K42*$B$3*R42)+(L42*$C$3*R42)+(M42*$D$3*R42)+(N42*$E$3*R42)+(O42*$F$3*R42)+(P42*$G$3*R42)+(Q42*$H$3*R42))*12</f>
        <v>0</v>
      </c>
    </row>
    <row r="43" spans="1:20" x14ac:dyDescent="0.25">
      <c r="A43" s="20" t="s">
        <v>93</v>
      </c>
      <c r="B43" s="21"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3">
        <v>0</v>
      </c>
      <c r="I43" s="24">
        <f>I42*2</f>
        <v>56.24</v>
      </c>
      <c r="J43" s="24">
        <f t="shared" ref="J43:J52" si="16">((B43*$B$3*I43)+(C43*$C$3*I43)+(D43*$D$3*I43)+(E43*$E$3*I43)+(F43*$F$3*I43)+(G43*$G$3*I43)+(H43*$H$3*I43))*12</f>
        <v>0</v>
      </c>
      <c r="K43" s="21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3">
        <v>0</v>
      </c>
      <c r="R43" s="24">
        <v>56.97</v>
      </c>
      <c r="S43" s="25">
        <f t="shared" ref="S43:S52" si="17">((K43*$B$3*R43)+(L43*$C$3*R43)+(M43*$D$3*R43)+(N43*$E$3*R43)+(O43*$F$3*R43)+(P43*$G$3*R43)+(Q43*$H$3*R43))*12</f>
        <v>0</v>
      </c>
    </row>
    <row r="44" spans="1:20" x14ac:dyDescent="0.25">
      <c r="A44" s="20" t="s">
        <v>94</v>
      </c>
      <c r="B44" s="21">
        <v>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3">
        <v>0</v>
      </c>
      <c r="I44" s="24">
        <f>I42*3</f>
        <v>84.36</v>
      </c>
      <c r="J44" s="24">
        <f t="shared" si="16"/>
        <v>0</v>
      </c>
      <c r="K44" s="21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3">
        <v>0</v>
      </c>
      <c r="R44" s="24">
        <v>85.45</v>
      </c>
      <c r="S44" s="25">
        <f t="shared" si="17"/>
        <v>0</v>
      </c>
    </row>
    <row r="45" spans="1:20" x14ac:dyDescent="0.25">
      <c r="A45" s="20" t="s">
        <v>96</v>
      </c>
      <c r="B45" s="21">
        <v>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3">
        <v>0</v>
      </c>
      <c r="I45" s="24">
        <v>177.42</v>
      </c>
      <c r="J45" s="24">
        <f t="shared" si="16"/>
        <v>0</v>
      </c>
      <c r="K45" s="21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3">
        <v>0</v>
      </c>
      <c r="R45" s="24">
        <v>179.78</v>
      </c>
      <c r="S45" s="25">
        <f t="shared" si="17"/>
        <v>0</v>
      </c>
    </row>
    <row r="46" spans="1:20" x14ac:dyDescent="0.25">
      <c r="A46" s="20" t="s">
        <v>97</v>
      </c>
      <c r="B46" s="21">
        <v>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3">
        <v>0</v>
      </c>
      <c r="I46" s="24">
        <f>I45*1.5</f>
        <v>266.13</v>
      </c>
      <c r="J46" s="24">
        <f t="shared" si="16"/>
        <v>0</v>
      </c>
      <c r="K46" s="21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3">
        <v>0</v>
      </c>
      <c r="R46" s="24">
        <v>269.68</v>
      </c>
      <c r="S46" s="25">
        <f t="shared" si="17"/>
        <v>0</v>
      </c>
    </row>
    <row r="47" spans="1:20" x14ac:dyDescent="0.25">
      <c r="A47" s="20" t="s">
        <v>98</v>
      </c>
      <c r="B47" s="21">
        <v>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3">
        <v>0</v>
      </c>
      <c r="I47" s="24">
        <f>I45*2</f>
        <v>354.84</v>
      </c>
      <c r="J47" s="24">
        <f t="shared" si="16"/>
        <v>0</v>
      </c>
      <c r="K47" s="21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3">
        <v>0</v>
      </c>
      <c r="R47" s="24">
        <v>359.57</v>
      </c>
      <c r="S47" s="25">
        <f t="shared" si="17"/>
        <v>0</v>
      </c>
    </row>
    <row r="48" spans="1:20" x14ac:dyDescent="0.25">
      <c r="A48" s="20" t="s">
        <v>99</v>
      </c>
      <c r="B48" s="21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3">
        <v>0</v>
      </c>
      <c r="I48" s="24">
        <f>I45*2.5</f>
        <v>443.54999999999995</v>
      </c>
      <c r="J48" s="24">
        <f t="shared" si="16"/>
        <v>0</v>
      </c>
      <c r="K48" s="21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3">
        <v>0</v>
      </c>
      <c r="R48" s="24">
        <v>449.46</v>
      </c>
      <c r="S48" s="25">
        <f t="shared" si="17"/>
        <v>0</v>
      </c>
    </row>
    <row r="49" spans="1:20" x14ac:dyDescent="0.25">
      <c r="A49" s="20" t="s">
        <v>101</v>
      </c>
      <c r="B49" s="21"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3">
        <v>0</v>
      </c>
      <c r="I49" s="24">
        <f>I45*3</f>
        <v>532.26</v>
      </c>
      <c r="J49" s="24">
        <f t="shared" si="16"/>
        <v>0</v>
      </c>
      <c r="K49" s="21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3">
        <v>0</v>
      </c>
      <c r="R49" s="24">
        <f>R47*1.5</f>
        <v>539.35500000000002</v>
      </c>
      <c r="S49" s="25">
        <f t="shared" si="17"/>
        <v>0</v>
      </c>
    </row>
    <row r="50" spans="1:20" x14ac:dyDescent="0.25">
      <c r="A50" s="20" t="s">
        <v>102</v>
      </c>
      <c r="B50" s="21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3">
        <v>0</v>
      </c>
      <c r="I50" s="24">
        <f>I45*4</f>
        <v>709.68</v>
      </c>
      <c r="J50" s="24">
        <f t="shared" si="16"/>
        <v>0</v>
      </c>
      <c r="K50" s="21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3">
        <v>0</v>
      </c>
      <c r="R50" s="24">
        <f>R47*2</f>
        <v>719.14</v>
      </c>
      <c r="S50" s="25">
        <f t="shared" si="17"/>
        <v>0</v>
      </c>
    </row>
    <row r="51" spans="1:20" x14ac:dyDescent="0.25">
      <c r="A51" s="20" t="s">
        <v>103</v>
      </c>
      <c r="B51" s="21"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3">
        <v>0</v>
      </c>
      <c r="I51" s="24">
        <f>I45*6</f>
        <v>1064.52</v>
      </c>
      <c r="J51" s="24">
        <f t="shared" si="16"/>
        <v>0</v>
      </c>
      <c r="K51" s="21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3">
        <v>0</v>
      </c>
      <c r="R51" s="24">
        <f>R47*3</f>
        <v>1078.71</v>
      </c>
      <c r="S51" s="25">
        <f t="shared" si="17"/>
        <v>0</v>
      </c>
    </row>
    <row r="52" spans="1:20" ht="15.75" thickBot="1" x14ac:dyDescent="0.3">
      <c r="A52" s="26" t="s">
        <v>104</v>
      </c>
      <c r="B52" s="27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9">
        <v>0</v>
      </c>
      <c r="I52" s="30">
        <f>I45*7</f>
        <v>1241.9399999999998</v>
      </c>
      <c r="J52" s="30">
        <f t="shared" si="16"/>
        <v>0</v>
      </c>
      <c r="K52" s="27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9">
        <v>0</v>
      </c>
      <c r="R52" s="30">
        <f>R47*3.5</f>
        <v>1258.4949999999999</v>
      </c>
      <c r="S52" s="31">
        <f t="shared" si="17"/>
        <v>0</v>
      </c>
    </row>
    <row r="53" spans="1:20" ht="15.75" thickTop="1" x14ac:dyDescent="0.25">
      <c r="A53" s="15" t="s">
        <v>100</v>
      </c>
      <c r="B53" s="21">
        <f t="shared" ref="B53:H53" si="18">SUM(B42:B52)</f>
        <v>0</v>
      </c>
      <c r="C53" s="22">
        <f t="shared" si="18"/>
        <v>0</v>
      </c>
      <c r="D53" s="22">
        <f t="shared" si="18"/>
        <v>0</v>
      </c>
      <c r="E53" s="22">
        <f t="shared" si="18"/>
        <v>0</v>
      </c>
      <c r="F53" s="22">
        <f t="shared" si="18"/>
        <v>0</v>
      </c>
      <c r="G53" s="22">
        <f t="shared" si="18"/>
        <v>0</v>
      </c>
      <c r="H53" s="23">
        <f t="shared" si="18"/>
        <v>0</v>
      </c>
      <c r="I53" s="21"/>
      <c r="J53" s="24">
        <f t="shared" ref="J53:Q53" si="19">SUM(J42:J52)</f>
        <v>0</v>
      </c>
      <c r="K53" s="21">
        <f t="shared" si="19"/>
        <v>0</v>
      </c>
      <c r="L53" s="22">
        <f t="shared" si="19"/>
        <v>0</v>
      </c>
      <c r="M53" s="22">
        <f t="shared" si="19"/>
        <v>0</v>
      </c>
      <c r="N53" s="22">
        <f t="shared" si="19"/>
        <v>0</v>
      </c>
      <c r="O53" s="22">
        <f t="shared" si="19"/>
        <v>0</v>
      </c>
      <c r="P53" s="22">
        <f t="shared" si="19"/>
        <v>0</v>
      </c>
      <c r="Q53" s="23">
        <f t="shared" si="19"/>
        <v>0</v>
      </c>
      <c r="R53" s="21"/>
      <c r="S53" s="25">
        <f>SUM(S42:S52)</f>
        <v>0</v>
      </c>
      <c r="T53" s="14"/>
    </row>
    <row r="54" spans="1:20" x14ac:dyDescent="0.25">
      <c r="A54" s="20"/>
      <c r="B54" s="21"/>
      <c r="H54" s="23"/>
      <c r="I54" s="21"/>
      <c r="J54" s="24"/>
      <c r="K54" s="21"/>
      <c r="L54" s="22"/>
      <c r="M54" s="22"/>
      <c r="N54" s="22"/>
      <c r="O54" s="22"/>
      <c r="P54" s="22"/>
      <c r="Q54" s="23"/>
      <c r="R54" s="21"/>
      <c r="S54" s="25"/>
    </row>
    <row r="55" spans="1:20" x14ac:dyDescent="0.25">
      <c r="A55" s="15" t="s">
        <v>95</v>
      </c>
      <c r="B55" s="16"/>
      <c r="C55" s="17"/>
      <c r="D55" s="17"/>
      <c r="E55" s="17"/>
      <c r="F55" s="17"/>
      <c r="G55" s="17"/>
      <c r="H55" s="18"/>
      <c r="I55" s="16"/>
      <c r="J55" s="46"/>
      <c r="K55" s="16"/>
      <c r="L55" s="17"/>
      <c r="M55" s="17"/>
      <c r="N55" s="17"/>
      <c r="O55" s="17"/>
      <c r="P55" s="17"/>
      <c r="Q55" s="18"/>
      <c r="R55" s="16"/>
      <c r="S55" s="19"/>
    </row>
    <row r="56" spans="1:20" x14ac:dyDescent="0.25">
      <c r="A56" s="20" t="s">
        <v>92</v>
      </c>
      <c r="B56" s="21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3">
        <v>0</v>
      </c>
      <c r="I56" s="24">
        <v>28.12</v>
      </c>
      <c r="J56" s="24">
        <f>((B56*$B$3*I56)+(C56*$C$3*I56)+(D56*$D$3*I56)+(E56*$E$3*I56)+(F56*$F$3*I56)+(G56*$G$3*I56)+(H56*$H$3*I56))*12</f>
        <v>0</v>
      </c>
      <c r="K56" s="21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3">
        <v>0</v>
      </c>
      <c r="R56" s="24">
        <v>28.49</v>
      </c>
      <c r="S56" s="25">
        <f>((K56*$B$3*R56)+(L56*$C$3*R56)+(M56*$D$3*R56)+(N56*$E$3*R56)+(O56*$F$3*R56)+(P56*$G$3*R56)+(Q56*$H$3*R56))*12</f>
        <v>0</v>
      </c>
    </row>
    <row r="57" spans="1:20" x14ac:dyDescent="0.25">
      <c r="A57" s="20" t="s">
        <v>93</v>
      </c>
      <c r="B57" s="21">
        <v>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3">
        <v>0</v>
      </c>
      <c r="I57" s="24">
        <f>I56*2</f>
        <v>56.24</v>
      </c>
      <c r="J57" s="24">
        <f t="shared" ref="J57:J66" si="20">((B57*$B$3*I57)+(C57*$C$3*I57)+(D57*$D$3*I57)+(E57*$E$3*I57)+(F57*$F$3*I57)+(G57*$G$3*I57)+(H57*$H$3*I57))*12</f>
        <v>0</v>
      </c>
      <c r="K57" s="21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3">
        <v>0</v>
      </c>
      <c r="R57" s="24">
        <v>56.97</v>
      </c>
      <c r="S57" s="25">
        <f t="shared" ref="S57:S66" si="21">((K57*$B$3*R57)+(L57*$C$3*R57)+(M57*$D$3*R57)+(N57*$E$3*R57)+(O57*$F$3*R57)+(P57*$G$3*R57)+(Q57*$H$3*R57))*12</f>
        <v>0</v>
      </c>
    </row>
    <row r="58" spans="1:20" x14ac:dyDescent="0.25">
      <c r="A58" s="20" t="s">
        <v>94</v>
      </c>
      <c r="B58" s="21">
        <v>0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3">
        <v>0</v>
      </c>
      <c r="I58" s="24">
        <f>I56*3</f>
        <v>84.36</v>
      </c>
      <c r="J58" s="24">
        <f t="shared" si="20"/>
        <v>0</v>
      </c>
      <c r="K58" s="21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3">
        <v>0</v>
      </c>
      <c r="R58" s="24">
        <v>85.45</v>
      </c>
      <c r="S58" s="25">
        <f t="shared" si="21"/>
        <v>0</v>
      </c>
    </row>
    <row r="59" spans="1:20" x14ac:dyDescent="0.25">
      <c r="A59" s="20" t="s">
        <v>96</v>
      </c>
      <c r="B59" s="21"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3">
        <v>0</v>
      </c>
      <c r="I59" s="24">
        <v>177.42</v>
      </c>
      <c r="J59" s="24">
        <f t="shared" si="20"/>
        <v>0</v>
      </c>
      <c r="K59" s="21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3">
        <v>0</v>
      </c>
      <c r="R59" s="24">
        <v>179.78</v>
      </c>
      <c r="S59" s="25">
        <f t="shared" si="21"/>
        <v>0</v>
      </c>
    </row>
    <row r="60" spans="1:20" x14ac:dyDescent="0.25">
      <c r="A60" s="20" t="s">
        <v>97</v>
      </c>
      <c r="B60" s="21">
        <v>0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3">
        <v>0</v>
      </c>
      <c r="I60" s="24">
        <f>I59*1.5</f>
        <v>266.13</v>
      </c>
      <c r="J60" s="24">
        <f t="shared" si="20"/>
        <v>0</v>
      </c>
      <c r="K60" s="21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3">
        <v>0</v>
      </c>
      <c r="R60" s="24">
        <v>269.68</v>
      </c>
      <c r="S60" s="25">
        <f t="shared" si="21"/>
        <v>0</v>
      </c>
    </row>
    <row r="61" spans="1:20" x14ac:dyDescent="0.25">
      <c r="A61" s="20" t="s">
        <v>98</v>
      </c>
      <c r="B61" s="21">
        <v>0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3">
        <v>0</v>
      </c>
      <c r="I61" s="24">
        <f>I59*2</f>
        <v>354.84</v>
      </c>
      <c r="J61" s="24">
        <f t="shared" si="20"/>
        <v>0</v>
      </c>
      <c r="K61" s="21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5">
        <v>359.57</v>
      </c>
      <c r="S61" s="25">
        <f t="shared" si="21"/>
        <v>0</v>
      </c>
    </row>
    <row r="62" spans="1:20" x14ac:dyDescent="0.25">
      <c r="A62" s="20" t="s">
        <v>99</v>
      </c>
      <c r="B62" s="21">
        <v>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3">
        <v>0</v>
      </c>
      <c r="I62" s="24">
        <f>I59*2.5</f>
        <v>443.54999999999995</v>
      </c>
      <c r="J62" s="24">
        <f t="shared" si="20"/>
        <v>0</v>
      </c>
      <c r="K62" s="21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5">
        <v>449.46</v>
      </c>
      <c r="S62" s="25">
        <f t="shared" si="21"/>
        <v>0</v>
      </c>
    </row>
    <row r="63" spans="1:20" x14ac:dyDescent="0.25">
      <c r="A63" s="20" t="s">
        <v>101</v>
      </c>
      <c r="B63" s="21">
        <v>0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3">
        <v>0</v>
      </c>
      <c r="I63" s="24">
        <f>I59*3</f>
        <v>532.26</v>
      </c>
      <c r="J63" s="24">
        <f t="shared" si="20"/>
        <v>0</v>
      </c>
      <c r="K63" s="21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5">
        <f>R61*1.5</f>
        <v>539.35500000000002</v>
      </c>
      <c r="S63" s="25">
        <f t="shared" si="21"/>
        <v>0</v>
      </c>
    </row>
    <row r="64" spans="1:20" x14ac:dyDescent="0.25">
      <c r="A64" s="20" t="s">
        <v>102</v>
      </c>
      <c r="B64" s="21">
        <v>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3">
        <v>0</v>
      </c>
      <c r="I64" s="24">
        <f>I59*4</f>
        <v>709.68</v>
      </c>
      <c r="J64" s="24">
        <f t="shared" si="20"/>
        <v>0</v>
      </c>
      <c r="K64" s="21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5">
        <f>R61*2</f>
        <v>719.14</v>
      </c>
      <c r="S64" s="25">
        <f t="shared" si="21"/>
        <v>0</v>
      </c>
    </row>
    <row r="65" spans="1:20" x14ac:dyDescent="0.25">
      <c r="A65" s="20" t="s">
        <v>103</v>
      </c>
      <c r="B65" s="21">
        <v>0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5">
        <f>I59*6</f>
        <v>1064.52</v>
      </c>
      <c r="J65" s="24">
        <f t="shared" si="20"/>
        <v>0</v>
      </c>
      <c r="K65" s="21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5">
        <f>R61*3</f>
        <v>1078.71</v>
      </c>
      <c r="S65" s="25">
        <f t="shared" si="21"/>
        <v>0</v>
      </c>
    </row>
    <row r="66" spans="1:20" ht="15.75" thickBot="1" x14ac:dyDescent="0.3">
      <c r="A66" s="26" t="s">
        <v>104</v>
      </c>
      <c r="B66" s="27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31">
        <f>I59*7</f>
        <v>1241.9399999999998</v>
      </c>
      <c r="J66" s="30">
        <f t="shared" si="20"/>
        <v>0</v>
      </c>
      <c r="K66" s="27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31">
        <f>R61*3.5</f>
        <v>1258.4949999999999</v>
      </c>
      <c r="S66" s="31">
        <f t="shared" si="21"/>
        <v>0</v>
      </c>
    </row>
    <row r="67" spans="1:20" ht="15.75" thickTop="1" x14ac:dyDescent="0.25">
      <c r="A67" s="32" t="s">
        <v>100</v>
      </c>
      <c r="B67" s="33">
        <f>SUM(B56:B66)</f>
        <v>0</v>
      </c>
      <c r="C67" s="34">
        <f t="shared" ref="C67:H67" si="22">SUM(C56:C66)</f>
        <v>0</v>
      </c>
      <c r="D67" s="34">
        <f t="shared" si="22"/>
        <v>0</v>
      </c>
      <c r="E67" s="34">
        <f t="shared" si="22"/>
        <v>0</v>
      </c>
      <c r="F67" s="34">
        <f t="shared" si="22"/>
        <v>0</v>
      </c>
      <c r="G67" s="34">
        <f t="shared" si="22"/>
        <v>0</v>
      </c>
      <c r="H67" s="34">
        <f t="shared" si="22"/>
        <v>0</v>
      </c>
      <c r="I67" s="53"/>
      <c r="J67" s="48">
        <f>SUM(J56:J66)</f>
        <v>0</v>
      </c>
      <c r="K67" s="33">
        <f>SUM(K56:K66)</f>
        <v>0</v>
      </c>
      <c r="L67" s="34">
        <f t="shared" ref="L67:Q67" si="23">SUM(L56:L66)</f>
        <v>0</v>
      </c>
      <c r="M67" s="34">
        <f t="shared" si="23"/>
        <v>0</v>
      </c>
      <c r="N67" s="34">
        <f t="shared" si="23"/>
        <v>0</v>
      </c>
      <c r="O67" s="34">
        <f t="shared" si="23"/>
        <v>0</v>
      </c>
      <c r="P67" s="34">
        <f t="shared" si="23"/>
        <v>0</v>
      </c>
      <c r="Q67" s="34">
        <f t="shared" si="23"/>
        <v>0</v>
      </c>
      <c r="R67" s="53"/>
      <c r="S67" s="43">
        <f>SUM(S56:S66)</f>
        <v>0</v>
      </c>
      <c r="T67" s="14"/>
    </row>
    <row r="68" spans="1:20" x14ac:dyDescent="0.25">
      <c r="A68" s="49"/>
      <c r="B68" s="50"/>
      <c r="C68" s="50"/>
      <c r="D68" s="50"/>
      <c r="E68" s="50"/>
      <c r="F68" s="50"/>
      <c r="G68" s="50"/>
      <c r="H68" s="50"/>
      <c r="I68" s="54"/>
      <c r="J68" s="51">
        <f>+J39+J53+J67</f>
        <v>0</v>
      </c>
      <c r="K68" s="52"/>
      <c r="L68" s="50"/>
      <c r="M68" s="50"/>
      <c r="N68" s="50"/>
      <c r="O68" s="50"/>
      <c r="P68" s="50"/>
      <c r="Q68" s="50"/>
      <c r="R68" s="54"/>
      <c r="S68" s="51">
        <f>+S39+S53+S67</f>
        <v>0</v>
      </c>
      <c r="T68" s="20"/>
    </row>
    <row r="69" spans="1:20" x14ac:dyDescent="0.25">
      <c r="A69" s="8" t="s">
        <v>26</v>
      </c>
      <c r="B69" s="9"/>
      <c r="C69" s="10"/>
      <c r="D69" s="10"/>
      <c r="E69" s="10"/>
      <c r="F69" s="10"/>
      <c r="G69" s="10"/>
      <c r="H69" s="11"/>
      <c r="I69" s="9"/>
      <c r="J69" s="45"/>
      <c r="K69" s="9"/>
      <c r="L69" s="10"/>
      <c r="M69" s="10"/>
      <c r="N69" s="10"/>
      <c r="O69" s="10"/>
      <c r="P69" s="10"/>
      <c r="Q69" s="11"/>
      <c r="R69" s="9"/>
      <c r="S69" s="12"/>
    </row>
    <row r="70" spans="1:20" x14ac:dyDescent="0.25">
      <c r="A70" s="15" t="s">
        <v>21</v>
      </c>
      <c r="B70" s="16"/>
      <c r="C70" s="17"/>
      <c r="D70" s="17"/>
      <c r="E70" s="17"/>
      <c r="F70" s="17"/>
      <c r="G70" s="17"/>
      <c r="H70" s="18"/>
      <c r="I70" s="16"/>
      <c r="J70" s="46"/>
      <c r="K70" s="16"/>
      <c r="L70" s="17"/>
      <c r="M70" s="17"/>
      <c r="N70" s="17"/>
      <c r="O70" s="17"/>
      <c r="P70" s="17"/>
      <c r="Q70" s="18"/>
      <c r="R70" s="16"/>
      <c r="S70" s="19"/>
    </row>
    <row r="71" spans="1:20" x14ac:dyDescent="0.25">
      <c r="A71" s="20" t="s">
        <v>92</v>
      </c>
      <c r="B71" s="21">
        <v>0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3">
        <v>0</v>
      </c>
      <c r="I71" s="24">
        <v>52.6</v>
      </c>
      <c r="J71" s="24">
        <f>((B71*$B$3*I71)+(C71*$C$3*I71)+(D71*$D$3*I71)+(E71*$E$3*I71)+(F71*$F$3*I71)+(G71*$G$3*I71)+(H71*$H$3*I71))*12</f>
        <v>0</v>
      </c>
      <c r="K71" s="21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3">
        <v>0</v>
      </c>
      <c r="R71" s="24">
        <v>53.3</v>
      </c>
      <c r="S71" s="25">
        <f>((K71*$B$3*R71)+(L71*$C$3*R71)+(M71*$D$3*R71)+(N71*$E$3*R71)+(O71*$F$3*R71)+(P71*$G$3*R71)+(Q71*$H$3*R71))*12</f>
        <v>0</v>
      </c>
    </row>
    <row r="72" spans="1:20" x14ac:dyDescent="0.25">
      <c r="A72" s="20" t="s">
        <v>93</v>
      </c>
      <c r="B72" s="21">
        <v>0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3">
        <v>0</v>
      </c>
      <c r="I72" s="24">
        <v>105.2</v>
      </c>
      <c r="J72" s="24">
        <f t="shared" ref="J72:J81" si="24">((B72*$B$3*I72)+(C72*$C$3*I72)+(D72*$D$3*I72)+(E72*$E$3*I72)+(F72*$F$3*I72)+(G72*$G$3*I72)+(H72*$H$3*I72))*12</f>
        <v>0</v>
      </c>
      <c r="K72" s="21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3">
        <v>0</v>
      </c>
      <c r="R72" s="24">
        <v>106.6</v>
      </c>
      <c r="S72" s="25">
        <f t="shared" ref="S72:S81" si="25">((K72*$B$3*R72)+(L72*$C$3*R72)+(M72*$D$3*R72)+(N72*$E$3*R72)+(O72*$F$3*R72)+(P72*$G$3*R72)+(Q72*$H$3*R72))*12</f>
        <v>0</v>
      </c>
    </row>
    <row r="73" spans="1:20" x14ac:dyDescent="0.25">
      <c r="A73" s="20" t="s">
        <v>94</v>
      </c>
      <c r="B73" s="21">
        <v>0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3">
        <v>0</v>
      </c>
      <c r="I73" s="24">
        <v>157.81</v>
      </c>
      <c r="J73" s="24">
        <f t="shared" si="24"/>
        <v>0</v>
      </c>
      <c r="K73" s="21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3">
        <v>0</v>
      </c>
      <c r="R73" s="24">
        <v>159.91</v>
      </c>
      <c r="S73" s="25">
        <f t="shared" si="25"/>
        <v>0</v>
      </c>
    </row>
    <row r="74" spans="1:20" x14ac:dyDescent="0.25">
      <c r="A74" s="20" t="s">
        <v>96</v>
      </c>
      <c r="B74" s="21">
        <v>0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3">
        <v>0</v>
      </c>
      <c r="I74" s="24">
        <v>307.67</v>
      </c>
      <c r="J74" s="24">
        <f t="shared" si="24"/>
        <v>0</v>
      </c>
      <c r="K74" s="21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3">
        <v>0</v>
      </c>
      <c r="R74" s="24">
        <v>311.76</v>
      </c>
      <c r="S74" s="25">
        <f t="shared" si="25"/>
        <v>0</v>
      </c>
    </row>
    <row r="75" spans="1:20" x14ac:dyDescent="0.25">
      <c r="A75" s="20" t="s">
        <v>97</v>
      </c>
      <c r="B75" s="21">
        <v>0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3">
        <v>0</v>
      </c>
      <c r="I75" s="24">
        <v>461.5</v>
      </c>
      <c r="J75" s="24">
        <f t="shared" si="24"/>
        <v>0</v>
      </c>
      <c r="K75" s="21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3">
        <v>0</v>
      </c>
      <c r="R75" s="24">
        <v>467.64</v>
      </c>
      <c r="S75" s="25">
        <f t="shared" si="25"/>
        <v>0</v>
      </c>
    </row>
    <row r="76" spans="1:20" x14ac:dyDescent="0.25">
      <c r="A76" s="20" t="s">
        <v>98</v>
      </c>
      <c r="B76" s="21">
        <v>0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3">
        <v>0</v>
      </c>
      <c r="I76" s="24">
        <v>547.83000000000004</v>
      </c>
      <c r="J76" s="24">
        <f t="shared" si="24"/>
        <v>0</v>
      </c>
      <c r="K76" s="21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3">
        <v>0</v>
      </c>
      <c r="R76" s="24">
        <v>555.12</v>
      </c>
      <c r="S76" s="25">
        <f t="shared" si="25"/>
        <v>0</v>
      </c>
    </row>
    <row r="77" spans="1:20" x14ac:dyDescent="0.25">
      <c r="A77" s="20" t="s">
        <v>99</v>
      </c>
      <c r="B77" s="21">
        <v>0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3">
        <v>0</v>
      </c>
      <c r="I77" s="24">
        <v>685.12</v>
      </c>
      <c r="J77" s="24">
        <f t="shared" si="24"/>
        <v>0</v>
      </c>
      <c r="K77" s="21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3">
        <v>0</v>
      </c>
      <c r="R77" s="24">
        <v>694.23</v>
      </c>
      <c r="S77" s="25">
        <f t="shared" si="25"/>
        <v>0</v>
      </c>
    </row>
    <row r="78" spans="1:20" x14ac:dyDescent="0.25">
      <c r="A78" s="20" t="s">
        <v>101</v>
      </c>
      <c r="B78" s="21">
        <v>0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3">
        <v>0</v>
      </c>
      <c r="I78" s="24">
        <v>764.1</v>
      </c>
      <c r="J78" s="24">
        <f t="shared" si="24"/>
        <v>0</v>
      </c>
      <c r="K78" s="21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3">
        <v>0</v>
      </c>
      <c r="R78" s="24">
        <v>774.26</v>
      </c>
      <c r="S78" s="25">
        <f t="shared" si="25"/>
        <v>0</v>
      </c>
    </row>
    <row r="79" spans="1:20" x14ac:dyDescent="0.25">
      <c r="A79" s="20" t="s">
        <v>102</v>
      </c>
      <c r="B79" s="21">
        <v>0</v>
      </c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3">
        <v>0</v>
      </c>
      <c r="I79" s="24">
        <v>955.25</v>
      </c>
      <c r="J79" s="24">
        <f t="shared" si="24"/>
        <v>0</v>
      </c>
      <c r="K79" s="21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3">
        <v>0</v>
      </c>
      <c r="R79" s="24">
        <v>967.95</v>
      </c>
      <c r="S79" s="25">
        <f t="shared" si="25"/>
        <v>0</v>
      </c>
    </row>
    <row r="80" spans="1:20" x14ac:dyDescent="0.25">
      <c r="A80" s="20" t="s">
        <v>103</v>
      </c>
      <c r="B80" s="21">
        <v>0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3">
        <v>0</v>
      </c>
      <c r="I80" s="24">
        <v>1356.62</v>
      </c>
      <c r="J80" s="24">
        <f t="shared" si="24"/>
        <v>0</v>
      </c>
      <c r="K80" s="21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3">
        <v>0</v>
      </c>
      <c r="R80" s="24">
        <v>1374.66</v>
      </c>
      <c r="S80" s="25">
        <f t="shared" si="25"/>
        <v>0</v>
      </c>
    </row>
    <row r="81" spans="1:20" ht="15.75" thickBot="1" x14ac:dyDescent="0.3">
      <c r="A81" s="26" t="s">
        <v>104</v>
      </c>
      <c r="B81" s="27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9">
        <v>0</v>
      </c>
      <c r="I81" s="30">
        <v>1582.44</v>
      </c>
      <c r="J81" s="30">
        <f t="shared" si="24"/>
        <v>0</v>
      </c>
      <c r="K81" s="27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9">
        <v>0</v>
      </c>
      <c r="R81" s="30">
        <v>1603.49</v>
      </c>
      <c r="S81" s="31">
        <f t="shared" si="25"/>
        <v>0</v>
      </c>
    </row>
    <row r="82" spans="1:20" ht="15.75" thickTop="1" x14ac:dyDescent="0.25">
      <c r="A82" s="15" t="s">
        <v>100</v>
      </c>
      <c r="B82" s="21">
        <f t="shared" ref="B82:H82" si="26">SUM(B71:B81)</f>
        <v>0</v>
      </c>
      <c r="C82" s="22">
        <f t="shared" si="26"/>
        <v>0</v>
      </c>
      <c r="D82" s="22">
        <f t="shared" si="26"/>
        <v>0</v>
      </c>
      <c r="E82" s="22">
        <f t="shared" si="26"/>
        <v>0</v>
      </c>
      <c r="F82" s="22">
        <f t="shared" si="26"/>
        <v>0</v>
      </c>
      <c r="G82" s="22">
        <f t="shared" si="26"/>
        <v>0</v>
      </c>
      <c r="H82" s="23">
        <f t="shared" si="26"/>
        <v>0</v>
      </c>
      <c r="I82" s="21"/>
      <c r="J82" s="24">
        <f t="shared" ref="J82:Q82" si="27">SUM(J71:J81)</f>
        <v>0</v>
      </c>
      <c r="K82" s="21">
        <f t="shared" si="27"/>
        <v>0</v>
      </c>
      <c r="L82" s="22">
        <f t="shared" si="27"/>
        <v>0</v>
      </c>
      <c r="M82" s="22">
        <f t="shared" si="27"/>
        <v>0</v>
      </c>
      <c r="N82" s="22">
        <f t="shared" si="27"/>
        <v>0</v>
      </c>
      <c r="O82" s="22">
        <f t="shared" si="27"/>
        <v>0</v>
      </c>
      <c r="P82" s="22">
        <f t="shared" si="27"/>
        <v>0</v>
      </c>
      <c r="Q82" s="23">
        <f t="shared" si="27"/>
        <v>0</v>
      </c>
      <c r="R82" s="21"/>
      <c r="S82" s="25">
        <f>SUM(S71:S81)</f>
        <v>0</v>
      </c>
      <c r="T82" s="14"/>
    </row>
    <row r="83" spans="1:20" x14ac:dyDescent="0.25">
      <c r="A83" s="20"/>
      <c r="B83" s="21"/>
      <c r="H83" s="23"/>
      <c r="I83" s="21"/>
      <c r="J83" s="24"/>
      <c r="K83" s="21"/>
      <c r="L83" s="22"/>
      <c r="M83" s="22"/>
      <c r="N83" s="22"/>
      <c r="O83" s="22"/>
      <c r="P83" s="22"/>
      <c r="Q83" s="23"/>
      <c r="R83" s="21"/>
      <c r="S83" s="25"/>
    </row>
    <row r="84" spans="1:20" x14ac:dyDescent="0.25">
      <c r="A84" s="15" t="s">
        <v>22</v>
      </c>
      <c r="B84" s="16"/>
      <c r="C84" s="17"/>
      <c r="D84" s="17"/>
      <c r="E84" s="17"/>
      <c r="F84" s="17"/>
      <c r="G84" s="17"/>
      <c r="H84" s="18"/>
      <c r="I84" s="16"/>
      <c r="J84" s="46"/>
      <c r="K84" s="16"/>
      <c r="L84" s="17"/>
      <c r="M84" s="17"/>
      <c r="N84" s="17"/>
      <c r="O84" s="17"/>
      <c r="P84" s="17"/>
      <c r="Q84" s="18"/>
      <c r="R84" s="16"/>
      <c r="S84" s="19"/>
    </row>
    <row r="85" spans="1:20" x14ac:dyDescent="0.25">
      <c r="A85" s="20" t="s">
        <v>92</v>
      </c>
      <c r="B85" s="21">
        <v>0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3">
        <v>0</v>
      </c>
      <c r="I85" s="24">
        <v>52.6</v>
      </c>
      <c r="J85" s="24">
        <f>((B85*$B$3*I85)+(C85*$C$3*I85)+(D85*$D$3*I85)+(E85*$E$3*I85)+(F85*$F$3*I85)+(G85*$G$3*I85)+(H85*$H$3*I85))*12</f>
        <v>0</v>
      </c>
      <c r="K85" s="21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3">
        <v>0</v>
      </c>
      <c r="R85" s="24">
        <v>53.3</v>
      </c>
      <c r="S85" s="25">
        <f>((K85*$B$3*R85)+(L85*$C$3*R85)+(M85*$D$3*R85)+(N85*$E$3*R85)+(O85*$F$3*R85)+(P85*$G$3*R85)+(Q85*$H$3*R85))*12</f>
        <v>0</v>
      </c>
    </row>
    <row r="86" spans="1:20" x14ac:dyDescent="0.25">
      <c r="A86" s="20" t="s">
        <v>93</v>
      </c>
      <c r="B86" s="21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3">
        <v>0</v>
      </c>
      <c r="I86" s="24">
        <v>105.2</v>
      </c>
      <c r="J86" s="24">
        <f t="shared" ref="J86:J95" si="28">((B86*$B$3*I86)+(C86*$C$3*I86)+(D86*$D$3*I86)+(E86*$E$3*I86)+(F86*$F$3*I86)+(G86*$G$3*I86)+(H86*$H$3*I86))*12</f>
        <v>0</v>
      </c>
      <c r="K86" s="21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3">
        <v>0</v>
      </c>
      <c r="R86" s="24">
        <v>106.6</v>
      </c>
      <c r="S86" s="25">
        <f t="shared" ref="S86:S95" si="29">((K86*$B$3*R86)+(L86*$C$3*R86)+(M86*$D$3*R86)+(N86*$E$3*R86)+(O86*$F$3*R86)+(P86*$G$3*R86)+(Q86*$H$3*R86))*12</f>
        <v>0</v>
      </c>
    </row>
    <row r="87" spans="1:20" x14ac:dyDescent="0.25">
      <c r="A87" s="20" t="s">
        <v>94</v>
      </c>
      <c r="B87" s="21">
        <v>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3">
        <v>0</v>
      </c>
      <c r="I87" s="24">
        <v>157.81</v>
      </c>
      <c r="J87" s="24">
        <f t="shared" si="28"/>
        <v>0</v>
      </c>
      <c r="K87" s="21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3">
        <v>0</v>
      </c>
      <c r="R87" s="24">
        <v>159.91</v>
      </c>
      <c r="S87" s="25">
        <f t="shared" si="29"/>
        <v>0</v>
      </c>
    </row>
    <row r="88" spans="1:20" x14ac:dyDescent="0.25">
      <c r="A88" s="20" t="s">
        <v>96</v>
      </c>
      <c r="B88" s="21">
        <v>0</v>
      </c>
      <c r="C88" s="22">
        <v>0</v>
      </c>
      <c r="D88" s="22">
        <v>0</v>
      </c>
      <c r="E88" s="22">
        <v>0</v>
      </c>
      <c r="F88" s="22">
        <v>0</v>
      </c>
      <c r="G88" s="22">
        <v>0</v>
      </c>
      <c r="H88" s="23">
        <v>0</v>
      </c>
      <c r="I88" s="24">
        <v>307.67</v>
      </c>
      <c r="J88" s="24">
        <f t="shared" si="28"/>
        <v>0</v>
      </c>
      <c r="K88" s="21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3">
        <v>0</v>
      </c>
      <c r="R88" s="24">
        <v>311.76</v>
      </c>
      <c r="S88" s="25">
        <f t="shared" si="29"/>
        <v>0</v>
      </c>
    </row>
    <row r="89" spans="1:20" x14ac:dyDescent="0.25">
      <c r="A89" s="20" t="s">
        <v>97</v>
      </c>
      <c r="B89" s="21">
        <v>0</v>
      </c>
      <c r="C89" s="22">
        <v>0</v>
      </c>
      <c r="D89" s="22">
        <v>0</v>
      </c>
      <c r="E89" s="22">
        <v>0</v>
      </c>
      <c r="F89" s="22">
        <v>0</v>
      </c>
      <c r="G89" s="22">
        <v>0</v>
      </c>
      <c r="H89" s="23">
        <v>0</v>
      </c>
      <c r="I89" s="24">
        <v>461.5</v>
      </c>
      <c r="J89" s="24">
        <f t="shared" si="28"/>
        <v>0</v>
      </c>
      <c r="K89" s="21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3">
        <v>0</v>
      </c>
      <c r="R89" s="24">
        <v>467.64</v>
      </c>
      <c r="S89" s="25">
        <f t="shared" si="29"/>
        <v>0</v>
      </c>
    </row>
    <row r="90" spans="1:20" x14ac:dyDescent="0.25">
      <c r="A90" s="20" t="s">
        <v>98</v>
      </c>
      <c r="B90" s="21">
        <v>0</v>
      </c>
      <c r="C90" s="22">
        <v>0</v>
      </c>
      <c r="D90" s="22">
        <v>0</v>
      </c>
      <c r="E90" s="22">
        <v>0</v>
      </c>
      <c r="F90" s="22">
        <v>0</v>
      </c>
      <c r="G90" s="22">
        <v>0</v>
      </c>
      <c r="H90" s="23">
        <v>0</v>
      </c>
      <c r="I90" s="24">
        <v>547.83000000000004</v>
      </c>
      <c r="J90" s="24">
        <f t="shared" si="28"/>
        <v>0</v>
      </c>
      <c r="K90" s="21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3">
        <v>0</v>
      </c>
      <c r="R90" s="24">
        <v>555.12</v>
      </c>
      <c r="S90" s="25">
        <f t="shared" si="29"/>
        <v>0</v>
      </c>
    </row>
    <row r="91" spans="1:20" x14ac:dyDescent="0.25">
      <c r="A91" s="20" t="s">
        <v>99</v>
      </c>
      <c r="B91" s="21">
        <v>0</v>
      </c>
      <c r="C91" s="22">
        <v>0</v>
      </c>
      <c r="D91" s="22">
        <v>0</v>
      </c>
      <c r="E91" s="22">
        <v>0</v>
      </c>
      <c r="F91" s="22">
        <v>0</v>
      </c>
      <c r="G91" s="22">
        <v>0</v>
      </c>
      <c r="H91" s="23">
        <v>0</v>
      </c>
      <c r="I91" s="24">
        <v>685.12</v>
      </c>
      <c r="J91" s="24">
        <f t="shared" si="28"/>
        <v>0</v>
      </c>
      <c r="K91" s="21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3">
        <v>0</v>
      </c>
      <c r="R91" s="24">
        <v>694.23</v>
      </c>
      <c r="S91" s="25">
        <f t="shared" si="29"/>
        <v>0</v>
      </c>
    </row>
    <row r="92" spans="1:20" x14ac:dyDescent="0.25">
      <c r="A92" s="20" t="s">
        <v>101</v>
      </c>
      <c r="B92" s="21">
        <v>0</v>
      </c>
      <c r="C92" s="22">
        <v>0</v>
      </c>
      <c r="D92" s="22">
        <v>0</v>
      </c>
      <c r="E92" s="22">
        <v>0</v>
      </c>
      <c r="F92" s="22">
        <v>0</v>
      </c>
      <c r="G92" s="22">
        <v>0</v>
      </c>
      <c r="H92" s="23">
        <v>0</v>
      </c>
      <c r="I92" s="24">
        <v>764.1</v>
      </c>
      <c r="J92" s="24">
        <f t="shared" si="28"/>
        <v>0</v>
      </c>
      <c r="K92" s="21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3">
        <v>0</v>
      </c>
      <c r="R92" s="24">
        <v>774.26</v>
      </c>
      <c r="S92" s="25">
        <f t="shared" si="29"/>
        <v>0</v>
      </c>
    </row>
    <row r="93" spans="1:20" x14ac:dyDescent="0.25">
      <c r="A93" s="20" t="s">
        <v>102</v>
      </c>
      <c r="B93" s="21">
        <v>0</v>
      </c>
      <c r="C93" s="22">
        <v>0</v>
      </c>
      <c r="D93" s="22">
        <v>0</v>
      </c>
      <c r="E93" s="22">
        <v>0</v>
      </c>
      <c r="F93" s="22">
        <v>0</v>
      </c>
      <c r="G93" s="22">
        <v>0</v>
      </c>
      <c r="H93" s="23">
        <v>0</v>
      </c>
      <c r="I93" s="24">
        <v>955.25</v>
      </c>
      <c r="J93" s="24">
        <f t="shared" si="28"/>
        <v>0</v>
      </c>
      <c r="K93" s="21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3">
        <v>0</v>
      </c>
      <c r="R93" s="24">
        <v>967.95</v>
      </c>
      <c r="S93" s="25">
        <f t="shared" si="29"/>
        <v>0</v>
      </c>
    </row>
    <row r="94" spans="1:20" ht="15" customHeight="1" x14ac:dyDescent="0.25">
      <c r="A94" s="20" t="s">
        <v>103</v>
      </c>
      <c r="B94" s="21">
        <v>0</v>
      </c>
      <c r="C94" s="22">
        <v>0</v>
      </c>
      <c r="D94" s="22">
        <v>0</v>
      </c>
      <c r="E94" s="22">
        <v>0</v>
      </c>
      <c r="F94" s="22">
        <v>0</v>
      </c>
      <c r="G94" s="22">
        <v>0</v>
      </c>
      <c r="H94" s="23">
        <v>0</v>
      </c>
      <c r="I94" s="24">
        <v>1356.62</v>
      </c>
      <c r="J94" s="24">
        <f t="shared" si="28"/>
        <v>0</v>
      </c>
      <c r="K94" s="21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3">
        <v>0</v>
      </c>
      <c r="R94" s="24">
        <v>1374.66</v>
      </c>
      <c r="S94" s="25">
        <f t="shared" si="29"/>
        <v>0</v>
      </c>
    </row>
    <row r="95" spans="1:20" ht="15.75" thickBot="1" x14ac:dyDescent="0.3">
      <c r="A95" s="26" t="s">
        <v>104</v>
      </c>
      <c r="B95" s="27">
        <v>0</v>
      </c>
      <c r="C95" s="28">
        <v>0</v>
      </c>
      <c r="D95" s="28">
        <v>0</v>
      </c>
      <c r="E95" s="28">
        <v>0</v>
      </c>
      <c r="F95" s="28">
        <v>0</v>
      </c>
      <c r="G95" s="28">
        <v>0</v>
      </c>
      <c r="H95" s="29">
        <v>0</v>
      </c>
      <c r="I95" s="30">
        <v>1582.44</v>
      </c>
      <c r="J95" s="30">
        <f t="shared" si="28"/>
        <v>0</v>
      </c>
      <c r="K95" s="27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9">
        <v>0</v>
      </c>
      <c r="R95" s="30">
        <v>1603.49</v>
      </c>
      <c r="S95" s="31">
        <f t="shared" si="29"/>
        <v>0</v>
      </c>
    </row>
    <row r="96" spans="1:20" ht="15.75" thickTop="1" x14ac:dyDescent="0.25">
      <c r="A96" s="15" t="s">
        <v>100</v>
      </c>
      <c r="B96" s="21">
        <f t="shared" ref="B96:H96" si="30">SUM(B85:B95)</f>
        <v>0</v>
      </c>
      <c r="C96" s="22">
        <f t="shared" si="30"/>
        <v>0</v>
      </c>
      <c r="D96" s="22">
        <f t="shared" si="30"/>
        <v>0</v>
      </c>
      <c r="E96" s="22">
        <f t="shared" si="30"/>
        <v>0</v>
      </c>
      <c r="F96" s="22">
        <f t="shared" si="30"/>
        <v>0</v>
      </c>
      <c r="G96" s="22">
        <f t="shared" si="30"/>
        <v>0</v>
      </c>
      <c r="H96" s="23">
        <f t="shared" si="30"/>
        <v>0</v>
      </c>
      <c r="I96" s="21"/>
      <c r="J96" s="24">
        <f t="shared" ref="J96:Q96" si="31">SUM(J85:J95)</f>
        <v>0</v>
      </c>
      <c r="K96" s="21">
        <f t="shared" si="31"/>
        <v>0</v>
      </c>
      <c r="L96" s="22">
        <f t="shared" si="31"/>
        <v>0</v>
      </c>
      <c r="M96" s="22">
        <f t="shared" si="31"/>
        <v>0</v>
      </c>
      <c r="N96" s="22">
        <f t="shared" si="31"/>
        <v>0</v>
      </c>
      <c r="O96" s="22">
        <f t="shared" si="31"/>
        <v>0</v>
      </c>
      <c r="P96" s="22">
        <f t="shared" si="31"/>
        <v>0</v>
      </c>
      <c r="Q96" s="23">
        <f t="shared" si="31"/>
        <v>0</v>
      </c>
      <c r="R96" s="21"/>
      <c r="S96" s="25">
        <f>SUM(S85:S95)</f>
        <v>0</v>
      </c>
      <c r="T96" s="14"/>
    </row>
    <row r="97" spans="1:23" x14ac:dyDescent="0.25">
      <c r="A97" s="20"/>
      <c r="B97" s="21"/>
      <c r="H97" s="23"/>
      <c r="I97" s="21"/>
      <c r="J97" s="24"/>
      <c r="K97" s="21"/>
      <c r="L97" s="22"/>
      <c r="M97" s="22"/>
      <c r="N97" s="22"/>
      <c r="O97" s="22"/>
      <c r="P97" s="22"/>
      <c r="Q97" s="23"/>
      <c r="R97" s="21"/>
      <c r="S97" s="25"/>
    </row>
    <row r="98" spans="1:23" x14ac:dyDescent="0.25">
      <c r="A98" s="15" t="s">
        <v>95</v>
      </c>
      <c r="B98" s="16"/>
      <c r="C98" s="17"/>
      <c r="D98" s="17"/>
      <c r="E98" s="17"/>
      <c r="F98" s="17"/>
      <c r="G98" s="17"/>
      <c r="H98" s="18"/>
      <c r="I98" s="16"/>
      <c r="J98" s="46"/>
      <c r="K98" s="16"/>
      <c r="L98" s="17"/>
      <c r="M98" s="17"/>
      <c r="N98" s="17"/>
      <c r="O98" s="17"/>
      <c r="P98" s="17"/>
      <c r="Q98" s="18"/>
      <c r="R98" s="16"/>
      <c r="S98" s="19"/>
    </row>
    <row r="99" spans="1:23" x14ac:dyDescent="0.25">
      <c r="A99" s="20" t="s">
        <v>92</v>
      </c>
      <c r="B99" s="21">
        <v>0</v>
      </c>
      <c r="C99" s="22">
        <v>0</v>
      </c>
      <c r="D99" s="22">
        <v>0</v>
      </c>
      <c r="E99" s="22">
        <v>0</v>
      </c>
      <c r="F99" s="22">
        <v>0</v>
      </c>
      <c r="G99" s="22">
        <v>0</v>
      </c>
      <c r="H99" s="23">
        <v>0</v>
      </c>
      <c r="I99" s="24">
        <v>52.6</v>
      </c>
      <c r="J99" s="24">
        <f>((B99*$B$3*I99)+(C99*$C$3*I99)+(D99*$D$3*I99)+(E99*$E$3*I99)+(F99*$F$3*I99)+(G99*$G$3*I99)+(H99*$H$3*I99))*12</f>
        <v>0</v>
      </c>
      <c r="K99" s="21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3">
        <v>0</v>
      </c>
      <c r="R99" s="24">
        <v>53.3</v>
      </c>
      <c r="S99" s="25">
        <f>((K99*$B$3*R99)+(L99*$C$3*R99)+(M99*$D$3*R99)+(N99*$E$3*R99)+(O99*$F$3*R99)+(P99*$G$3*R99)+(Q99*$H$3*R99))*12</f>
        <v>0</v>
      </c>
    </row>
    <row r="100" spans="1:23" x14ac:dyDescent="0.25">
      <c r="A100" s="20" t="s">
        <v>93</v>
      </c>
      <c r="B100" s="21">
        <v>0</v>
      </c>
      <c r="C100" s="22">
        <v>0</v>
      </c>
      <c r="D100" s="22">
        <v>0</v>
      </c>
      <c r="E100" s="22">
        <v>0</v>
      </c>
      <c r="F100" s="22">
        <v>0</v>
      </c>
      <c r="G100" s="22">
        <v>0</v>
      </c>
      <c r="H100" s="23">
        <v>0</v>
      </c>
      <c r="I100" s="24">
        <v>105.2</v>
      </c>
      <c r="J100" s="24">
        <f t="shared" ref="J100:J109" si="32">((B100*$B$3*I100)+(C100*$C$3*I100)+(D100*$D$3*I100)+(E100*$E$3*I100)+(F100*$F$3*I100)+(G100*$G$3*I100)+(H100*$H$3*I100))*12</f>
        <v>0</v>
      </c>
      <c r="K100" s="21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3">
        <v>0</v>
      </c>
      <c r="R100" s="24">
        <v>106.6</v>
      </c>
      <c r="S100" s="25">
        <f t="shared" ref="S100:S109" si="33">((K100*$B$3*R100)+(L100*$C$3*R100)+(M100*$D$3*R100)+(N100*$E$3*R100)+(O100*$F$3*R100)+(P100*$G$3*R100)+(Q100*$H$3*R100))*12</f>
        <v>0</v>
      </c>
    </row>
    <row r="101" spans="1:23" x14ac:dyDescent="0.25">
      <c r="A101" s="20" t="s">
        <v>94</v>
      </c>
      <c r="B101" s="21">
        <v>0</v>
      </c>
      <c r="C101" s="22">
        <v>0</v>
      </c>
      <c r="D101" s="22">
        <v>0</v>
      </c>
      <c r="E101" s="22">
        <v>0</v>
      </c>
      <c r="F101" s="22">
        <v>0</v>
      </c>
      <c r="G101" s="22">
        <v>0</v>
      </c>
      <c r="H101" s="23">
        <v>0</v>
      </c>
      <c r="I101" s="24">
        <v>157.81</v>
      </c>
      <c r="J101" s="24">
        <f t="shared" si="32"/>
        <v>0</v>
      </c>
      <c r="K101" s="21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3">
        <v>0</v>
      </c>
      <c r="R101" s="24">
        <v>159.91</v>
      </c>
      <c r="S101" s="25">
        <f t="shared" si="33"/>
        <v>0</v>
      </c>
    </row>
    <row r="102" spans="1:23" x14ac:dyDescent="0.25">
      <c r="A102" s="20" t="s">
        <v>96</v>
      </c>
      <c r="B102" s="21">
        <v>0</v>
      </c>
      <c r="C102" s="22">
        <v>0</v>
      </c>
      <c r="D102" s="22">
        <v>0</v>
      </c>
      <c r="E102" s="22">
        <v>0</v>
      </c>
      <c r="F102" s="22">
        <v>0</v>
      </c>
      <c r="G102" s="22">
        <v>0</v>
      </c>
      <c r="H102" s="23">
        <v>0</v>
      </c>
      <c r="I102" s="24">
        <v>307.67</v>
      </c>
      <c r="J102" s="24">
        <f t="shared" si="32"/>
        <v>0</v>
      </c>
      <c r="K102" s="21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3">
        <v>0</v>
      </c>
      <c r="R102" s="24">
        <v>311.76</v>
      </c>
      <c r="S102" s="25">
        <f t="shared" si="33"/>
        <v>0</v>
      </c>
    </row>
    <row r="103" spans="1:23" x14ac:dyDescent="0.25">
      <c r="A103" s="20" t="s">
        <v>97</v>
      </c>
      <c r="B103" s="21">
        <v>0</v>
      </c>
      <c r="C103" s="22">
        <v>0</v>
      </c>
      <c r="D103" s="22">
        <v>0</v>
      </c>
      <c r="E103" s="22">
        <v>0</v>
      </c>
      <c r="F103" s="22">
        <v>0</v>
      </c>
      <c r="G103" s="22">
        <v>0</v>
      </c>
      <c r="H103" s="23">
        <v>0</v>
      </c>
      <c r="I103" s="24">
        <v>461.5</v>
      </c>
      <c r="J103" s="24">
        <f t="shared" si="32"/>
        <v>0</v>
      </c>
      <c r="K103" s="21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3">
        <v>0</v>
      </c>
      <c r="R103" s="24">
        <v>467.64</v>
      </c>
      <c r="S103" s="25">
        <f t="shared" si="33"/>
        <v>0</v>
      </c>
    </row>
    <row r="104" spans="1:23" x14ac:dyDescent="0.25">
      <c r="A104" s="20" t="s">
        <v>98</v>
      </c>
      <c r="B104" s="21">
        <v>0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3">
        <v>0</v>
      </c>
      <c r="I104" s="24">
        <v>547.83000000000004</v>
      </c>
      <c r="J104" s="24">
        <f t="shared" si="32"/>
        <v>0</v>
      </c>
      <c r="K104" s="21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4">
        <v>555.12</v>
      </c>
      <c r="S104" s="25">
        <f t="shared" si="33"/>
        <v>0</v>
      </c>
    </row>
    <row r="105" spans="1:23" x14ac:dyDescent="0.25">
      <c r="A105" s="20" t="s">
        <v>99</v>
      </c>
      <c r="B105" s="21">
        <v>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3">
        <v>0</v>
      </c>
      <c r="I105" s="24">
        <v>685.12</v>
      </c>
      <c r="J105" s="24">
        <f t="shared" si="32"/>
        <v>0</v>
      </c>
      <c r="K105" s="21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4">
        <v>694.23</v>
      </c>
      <c r="S105" s="25">
        <f t="shared" si="33"/>
        <v>0</v>
      </c>
    </row>
    <row r="106" spans="1:23" x14ac:dyDescent="0.25">
      <c r="A106" s="20" t="s">
        <v>101</v>
      </c>
      <c r="B106" s="21">
        <v>0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3">
        <v>0</v>
      </c>
      <c r="I106" s="24">
        <v>764.1</v>
      </c>
      <c r="J106" s="24">
        <f t="shared" si="32"/>
        <v>0</v>
      </c>
      <c r="K106" s="21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4">
        <v>774.26</v>
      </c>
      <c r="S106" s="25">
        <f t="shared" si="33"/>
        <v>0</v>
      </c>
    </row>
    <row r="107" spans="1:23" x14ac:dyDescent="0.25">
      <c r="A107" s="20" t="s">
        <v>102</v>
      </c>
      <c r="B107" s="21">
        <v>0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3">
        <v>0</v>
      </c>
      <c r="I107" s="24">
        <v>955.25</v>
      </c>
      <c r="J107" s="24">
        <f t="shared" si="32"/>
        <v>0</v>
      </c>
      <c r="K107" s="21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4">
        <v>967.95</v>
      </c>
      <c r="S107" s="25">
        <f t="shared" si="33"/>
        <v>0</v>
      </c>
    </row>
    <row r="108" spans="1:23" x14ac:dyDescent="0.25">
      <c r="A108" s="20" t="s">
        <v>103</v>
      </c>
      <c r="B108" s="21">
        <v>0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4">
        <v>1356.62</v>
      </c>
      <c r="J108" s="24">
        <f t="shared" si="32"/>
        <v>0</v>
      </c>
      <c r="K108" s="21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4">
        <v>1374.66</v>
      </c>
      <c r="S108" s="25">
        <f t="shared" si="33"/>
        <v>0</v>
      </c>
    </row>
    <row r="109" spans="1:23" ht="15.75" thickBot="1" x14ac:dyDescent="0.3">
      <c r="A109" s="26" t="s">
        <v>104</v>
      </c>
      <c r="B109" s="27">
        <v>0</v>
      </c>
      <c r="C109" s="28">
        <v>0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I109" s="30">
        <v>1582.44</v>
      </c>
      <c r="J109" s="30">
        <f t="shared" si="32"/>
        <v>0</v>
      </c>
      <c r="K109" s="27">
        <v>0</v>
      </c>
      <c r="L109" s="28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30">
        <v>1603.49</v>
      </c>
      <c r="S109" s="31">
        <f t="shared" si="33"/>
        <v>0</v>
      </c>
    </row>
    <row r="110" spans="1:23" ht="15.75" thickTop="1" x14ac:dyDescent="0.25">
      <c r="A110" s="32" t="s">
        <v>100</v>
      </c>
      <c r="B110" s="33">
        <f>SUM(B99:B109)</f>
        <v>0</v>
      </c>
      <c r="C110" s="34">
        <f t="shared" ref="C110:H110" si="34">SUM(C99:C109)</f>
        <v>0</v>
      </c>
      <c r="D110" s="34">
        <f t="shared" si="34"/>
        <v>0</v>
      </c>
      <c r="E110" s="34">
        <f t="shared" si="34"/>
        <v>0</v>
      </c>
      <c r="F110" s="34">
        <f t="shared" si="34"/>
        <v>0</v>
      </c>
      <c r="G110" s="34">
        <f t="shared" si="34"/>
        <v>0</v>
      </c>
      <c r="H110" s="34">
        <f t="shared" si="34"/>
        <v>0</v>
      </c>
      <c r="I110" s="53"/>
      <c r="J110" s="48">
        <f>SUM(J99:J109)</f>
        <v>0</v>
      </c>
      <c r="K110" s="33">
        <f>SUM(K99:K109)</f>
        <v>0</v>
      </c>
      <c r="L110" s="34">
        <f t="shared" ref="L110:Q110" si="35">SUM(L99:L109)</f>
        <v>0</v>
      </c>
      <c r="M110" s="34">
        <f t="shared" si="35"/>
        <v>0</v>
      </c>
      <c r="N110" s="34">
        <f t="shared" si="35"/>
        <v>0</v>
      </c>
      <c r="O110" s="34">
        <f t="shared" si="35"/>
        <v>0</v>
      </c>
      <c r="P110" s="34">
        <f t="shared" si="35"/>
        <v>0</v>
      </c>
      <c r="Q110" s="34">
        <f t="shared" si="35"/>
        <v>0</v>
      </c>
      <c r="R110" s="53"/>
      <c r="S110" s="43">
        <f>SUM(S99:S109)</f>
        <v>0</v>
      </c>
    </row>
    <row r="111" spans="1:23" x14ac:dyDescent="0.25">
      <c r="A111" s="49"/>
      <c r="B111" s="50"/>
      <c r="C111" s="50"/>
      <c r="D111" s="50"/>
      <c r="E111" s="50"/>
      <c r="F111" s="50"/>
      <c r="G111" s="50"/>
      <c r="H111" s="50"/>
      <c r="I111" s="54"/>
      <c r="J111" s="51">
        <f>+J82+J96+J110</f>
        <v>0</v>
      </c>
      <c r="K111" s="52"/>
      <c r="L111" s="50"/>
      <c r="M111" s="50"/>
      <c r="N111" s="50"/>
      <c r="O111" s="50"/>
      <c r="P111" s="50"/>
      <c r="Q111" s="50"/>
      <c r="R111" s="54"/>
      <c r="S111" s="57">
        <f>+S82+S96+S110</f>
        <v>0</v>
      </c>
      <c r="T111" s="14"/>
    </row>
    <row r="112" spans="1:23" x14ac:dyDescent="0.25">
      <c r="A112" s="8" t="s">
        <v>147</v>
      </c>
      <c r="B112" s="9"/>
      <c r="C112" s="10"/>
      <c r="D112" s="10"/>
      <c r="E112" s="10"/>
      <c r="F112" s="10"/>
      <c r="G112" s="10"/>
      <c r="H112" s="11"/>
      <c r="I112" s="10"/>
      <c r="J112" s="10"/>
      <c r="K112" s="9"/>
      <c r="L112" s="45"/>
      <c r="M112" s="9"/>
      <c r="N112" s="10"/>
      <c r="O112" s="10"/>
      <c r="P112" s="10"/>
      <c r="Q112" s="10"/>
      <c r="R112" s="10"/>
      <c r="S112" s="11"/>
      <c r="T112" s="10"/>
      <c r="U112" s="10"/>
      <c r="V112" s="9"/>
      <c r="W112" s="12"/>
    </row>
    <row r="113" spans="1:24" s="2" customFormat="1" x14ac:dyDescent="0.25">
      <c r="A113" s="60"/>
      <c r="B113" s="107" t="s">
        <v>125</v>
      </c>
      <c r="C113" s="108"/>
      <c r="D113" s="108"/>
      <c r="E113" s="108"/>
      <c r="F113" s="108"/>
      <c r="G113" s="59"/>
      <c r="H113" s="61"/>
      <c r="I113" s="70"/>
      <c r="J113" s="71"/>
      <c r="K113" s="70"/>
      <c r="L113" s="63"/>
      <c r="M113" s="107" t="s">
        <v>125</v>
      </c>
      <c r="N113" s="108"/>
      <c r="O113" s="108"/>
      <c r="P113" s="108"/>
      <c r="Q113" s="108"/>
      <c r="R113" s="59"/>
      <c r="S113" s="61"/>
      <c r="T113" s="74"/>
      <c r="U113" s="74"/>
      <c r="V113" s="72"/>
      <c r="W113" s="73"/>
      <c r="X113" s="62"/>
    </row>
    <row r="114" spans="1:24" s="2" customFormat="1" ht="30" x14ac:dyDescent="0.25">
      <c r="A114" s="64"/>
      <c r="B114" s="65">
        <v>1</v>
      </c>
      <c r="C114" s="66">
        <v>2</v>
      </c>
      <c r="D114" s="66">
        <v>3</v>
      </c>
      <c r="E114" s="66">
        <v>4</v>
      </c>
      <c r="F114" s="66">
        <v>5</v>
      </c>
      <c r="G114" s="67" t="s">
        <v>126</v>
      </c>
      <c r="H114" s="68" t="s">
        <v>127</v>
      </c>
      <c r="I114" s="75" t="s">
        <v>129</v>
      </c>
      <c r="J114" s="76" t="s">
        <v>128</v>
      </c>
      <c r="K114" s="75" t="s">
        <v>130</v>
      </c>
      <c r="L114" s="79" t="s">
        <v>76</v>
      </c>
      <c r="M114" s="69">
        <v>1</v>
      </c>
      <c r="N114" s="67">
        <v>2</v>
      </c>
      <c r="O114" s="67">
        <v>3</v>
      </c>
      <c r="P114" s="67">
        <v>4</v>
      </c>
      <c r="Q114" s="67">
        <v>5</v>
      </c>
      <c r="R114" s="67" t="s">
        <v>126</v>
      </c>
      <c r="S114" s="68" t="s">
        <v>127</v>
      </c>
      <c r="T114" s="77" t="s">
        <v>129</v>
      </c>
      <c r="U114" s="77" t="s">
        <v>128</v>
      </c>
      <c r="V114" s="77" t="s">
        <v>130</v>
      </c>
      <c r="W114" s="78" t="s">
        <v>76</v>
      </c>
      <c r="X114" s="62"/>
    </row>
    <row r="115" spans="1:24" ht="15" customHeight="1" x14ac:dyDescent="0.25">
      <c r="A115" s="58" t="s">
        <v>121</v>
      </c>
      <c r="B115" s="21">
        <v>0</v>
      </c>
      <c r="C115" s="22">
        <v>0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185">
        <v>243.82</v>
      </c>
      <c r="J115" s="186">
        <v>268.2</v>
      </c>
      <c r="K115" s="187">
        <v>295.02</v>
      </c>
      <c r="L115" s="25">
        <f>(B115*$M$114*I115)+(C115*$N$114*I115)+(D115*$O$114*I115)+($P$114*E115*I115)+(F115*$Q$114*I115)+(G115*J115)+(H115*K115)</f>
        <v>0</v>
      </c>
      <c r="M115" s="21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3">
        <v>0</v>
      </c>
      <c r="T115" s="24">
        <v>247.06</v>
      </c>
      <c r="U115" s="24">
        <v>271.77</v>
      </c>
      <c r="V115" s="24">
        <v>298.94</v>
      </c>
      <c r="W115" s="25">
        <f>(M115*$M$114*T115)+(N115*$N$114*T115)+(O115*$O$114*T115)+($P$114*P115*T115)+(Q115*$Q$114*T115)+(R115*U115)+(S115*V115)</f>
        <v>0</v>
      </c>
    </row>
    <row r="116" spans="1:24" x14ac:dyDescent="0.25">
      <c r="A116" s="58" t="s">
        <v>122</v>
      </c>
      <c r="B116" s="21">
        <v>0</v>
      </c>
      <c r="C116" s="22">
        <v>0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185">
        <v>365.74</v>
      </c>
      <c r="J116" s="186">
        <v>402.31</v>
      </c>
      <c r="K116" s="187">
        <v>442.54</v>
      </c>
      <c r="L116" s="25">
        <f t="shared" ref="L116:L125" si="36">(B116*$M$114*I116)+(C116*$N$114*I116)+(D116*$O$114*I116)+($P$114*E116*I116)+(F116*$Q$114*I116)+(G116*J116)+(H116*K116)</f>
        <v>0</v>
      </c>
      <c r="M116" s="21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3">
        <v>0</v>
      </c>
      <c r="T116" s="24">
        <v>370.6</v>
      </c>
      <c r="U116" s="24">
        <v>407.66</v>
      </c>
      <c r="V116" s="24">
        <v>448.43</v>
      </c>
      <c r="W116" s="25">
        <f>(M116*$M$114*T116)+(N116*$N$114*T116)+(O116*$O$114*T116)+($P$114*P116*T116)+(Q116*$Q$114*T116)+(R116*U116)+(S116*V116)</f>
        <v>0</v>
      </c>
    </row>
    <row r="117" spans="1:24" x14ac:dyDescent="0.25">
      <c r="A117" s="58" t="s">
        <v>96</v>
      </c>
      <c r="B117" s="21">
        <v>0</v>
      </c>
      <c r="C117" s="22">
        <v>0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185">
        <v>487.65</v>
      </c>
      <c r="J117" s="186">
        <v>536.41</v>
      </c>
      <c r="K117" s="187">
        <v>590.04999999999995</v>
      </c>
      <c r="L117" s="25">
        <f t="shared" si="36"/>
        <v>0</v>
      </c>
      <c r="M117" s="21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3">
        <v>0</v>
      </c>
      <c r="T117" s="24">
        <v>494.14</v>
      </c>
      <c r="U117" s="24">
        <v>543.54</v>
      </c>
      <c r="V117" s="24">
        <v>597.9</v>
      </c>
      <c r="W117" s="25">
        <f t="shared" ref="W117:W125" si="37">(M117*$M$114*T117)+(N117*$N$114*T117)+(O117*$O$114*T117)+($P$114*P117*T117)+(Q117*$Q$114*T117)+(R117*U117)+(S117*V117)</f>
        <v>0</v>
      </c>
    </row>
    <row r="118" spans="1:24" x14ac:dyDescent="0.25">
      <c r="A118" s="58" t="s">
        <v>123</v>
      </c>
      <c r="B118" s="21">
        <v>0</v>
      </c>
      <c r="C118" s="22">
        <v>0</v>
      </c>
      <c r="D118" s="22">
        <v>0</v>
      </c>
      <c r="E118" s="22">
        <v>0</v>
      </c>
      <c r="F118" s="22">
        <v>0</v>
      </c>
      <c r="G118" s="22">
        <v>0</v>
      </c>
      <c r="H118" s="22">
        <v>0</v>
      </c>
      <c r="I118" s="185">
        <v>731.47</v>
      </c>
      <c r="J118" s="186">
        <v>804.61</v>
      </c>
      <c r="K118" s="187">
        <v>885.09</v>
      </c>
      <c r="L118" s="25">
        <f t="shared" si="36"/>
        <v>0</v>
      </c>
      <c r="M118" s="21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3">
        <v>0</v>
      </c>
      <c r="T118" s="24">
        <v>741.2</v>
      </c>
      <c r="U118" s="24">
        <v>815.31</v>
      </c>
      <c r="V118" s="24">
        <v>896.86</v>
      </c>
      <c r="W118" s="25">
        <f t="shared" si="37"/>
        <v>0</v>
      </c>
    </row>
    <row r="119" spans="1:24" x14ac:dyDescent="0.25">
      <c r="A119" s="58" t="s">
        <v>124</v>
      </c>
      <c r="B119" s="21">
        <v>0</v>
      </c>
      <c r="C119" s="22">
        <v>0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185">
        <v>975.3</v>
      </c>
      <c r="J119" s="186">
        <v>1072.83</v>
      </c>
      <c r="K119" s="187">
        <v>1180.1099999999999</v>
      </c>
      <c r="L119" s="25">
        <f t="shared" si="36"/>
        <v>0</v>
      </c>
      <c r="M119" s="21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3">
        <v>0</v>
      </c>
      <c r="T119" s="24">
        <v>988.27</v>
      </c>
      <c r="U119" s="24">
        <v>1087.0999999999999</v>
      </c>
      <c r="V119" s="24">
        <v>1195.81</v>
      </c>
      <c r="W119" s="25">
        <f t="shared" si="37"/>
        <v>0</v>
      </c>
    </row>
    <row r="120" spans="1:24" x14ac:dyDescent="0.25">
      <c r="A120" s="20" t="s">
        <v>99</v>
      </c>
      <c r="B120" s="21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185">
        <v>1219.1199999999999</v>
      </c>
      <c r="J120" s="186">
        <v>1341.02</v>
      </c>
      <c r="K120" s="187">
        <v>1475.13</v>
      </c>
      <c r="L120" s="25">
        <f t="shared" si="36"/>
        <v>0</v>
      </c>
      <c r="M120" s="21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3">
        <v>0</v>
      </c>
      <c r="T120" s="24">
        <v>1235.33</v>
      </c>
      <c r="U120" s="24">
        <v>1358.86</v>
      </c>
      <c r="V120" s="24">
        <v>1494.75</v>
      </c>
      <c r="W120" s="25">
        <f t="shared" si="37"/>
        <v>0</v>
      </c>
    </row>
    <row r="121" spans="1:24" x14ac:dyDescent="0.25">
      <c r="A121" s="20" t="s">
        <v>101</v>
      </c>
      <c r="B121" s="21">
        <v>0</v>
      </c>
      <c r="C121" s="22">
        <v>0</v>
      </c>
      <c r="D121" s="22">
        <v>0</v>
      </c>
      <c r="E121" s="22">
        <v>0</v>
      </c>
      <c r="F121" s="22">
        <v>0</v>
      </c>
      <c r="G121" s="22">
        <v>0</v>
      </c>
      <c r="H121" s="22">
        <v>0</v>
      </c>
      <c r="I121" s="185">
        <v>1462.95</v>
      </c>
      <c r="J121" s="186">
        <v>1609.23</v>
      </c>
      <c r="K121" s="187">
        <v>1770.16</v>
      </c>
      <c r="L121" s="25">
        <f t="shared" si="36"/>
        <v>0</v>
      </c>
      <c r="M121" s="21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3">
        <v>0</v>
      </c>
      <c r="T121" s="24">
        <v>1482.41</v>
      </c>
      <c r="U121" s="24">
        <v>1630.63</v>
      </c>
      <c r="V121" s="24">
        <v>1793.7</v>
      </c>
      <c r="W121" s="25">
        <f t="shared" si="37"/>
        <v>0</v>
      </c>
    </row>
    <row r="122" spans="1:24" x14ac:dyDescent="0.25">
      <c r="A122" s="20" t="s">
        <v>102</v>
      </c>
      <c r="B122" s="21">
        <v>0</v>
      </c>
      <c r="C122" s="22">
        <v>0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185">
        <v>1950.59</v>
      </c>
      <c r="J122" s="186">
        <v>2145.64</v>
      </c>
      <c r="K122" s="187">
        <v>2360.2199999999998</v>
      </c>
      <c r="L122" s="25">
        <f>(B122*$M$114*I122)+(C122*$N$114*I122)+(D122*$O$114*I122)+($P$114*E122*I122)+(F122*$Q$114*I122)+(G122*J122)+(H122*K122)</f>
        <v>0</v>
      </c>
      <c r="M122" s="21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3">
        <v>0</v>
      </c>
      <c r="T122" s="24">
        <v>1976.53</v>
      </c>
      <c r="U122" s="24">
        <v>2174.1799999999998</v>
      </c>
      <c r="V122" s="24">
        <v>2391.61</v>
      </c>
      <c r="W122" s="25">
        <f t="shared" si="37"/>
        <v>0</v>
      </c>
    </row>
    <row r="123" spans="1:24" x14ac:dyDescent="0.25">
      <c r="A123" s="58" t="s">
        <v>141</v>
      </c>
      <c r="B123" s="21">
        <v>0</v>
      </c>
      <c r="C123" s="22">
        <v>0</v>
      </c>
      <c r="D123" s="22">
        <v>0</v>
      </c>
      <c r="E123" s="22">
        <v>0</v>
      </c>
      <c r="F123" s="22">
        <v>0</v>
      </c>
      <c r="G123" s="22">
        <v>0</v>
      </c>
      <c r="H123" s="22">
        <v>0</v>
      </c>
      <c r="I123" s="185">
        <v>2194.41</v>
      </c>
      <c r="J123" s="186">
        <v>2413.84</v>
      </c>
      <c r="K123" s="187">
        <v>2655.25</v>
      </c>
      <c r="L123" s="25">
        <f>(B123*$M$114*I123)+(C123*$N$114*I123)+(D123*$O$114*I123)+($P$114*E123*I123)+(F123*$Q$114*I123)+(G123*J123)+(H123*K123)</f>
        <v>0</v>
      </c>
      <c r="M123" s="21"/>
      <c r="N123" s="22"/>
      <c r="O123" s="22"/>
      <c r="P123" s="22"/>
      <c r="Q123" s="22"/>
      <c r="R123" s="22"/>
      <c r="S123" s="23"/>
      <c r="T123" s="24">
        <v>2223.6</v>
      </c>
      <c r="U123" s="24">
        <v>2445.94</v>
      </c>
      <c r="V123" s="24">
        <v>2690.56</v>
      </c>
      <c r="W123" s="25">
        <f t="shared" si="37"/>
        <v>0</v>
      </c>
    </row>
    <row r="124" spans="1:24" x14ac:dyDescent="0.25">
      <c r="A124" s="20" t="s">
        <v>103</v>
      </c>
      <c r="B124" s="21">
        <v>0</v>
      </c>
      <c r="C124" s="22">
        <v>0</v>
      </c>
      <c r="D124" s="22">
        <v>0</v>
      </c>
      <c r="E124" s="22">
        <v>0</v>
      </c>
      <c r="F124" s="22">
        <v>0</v>
      </c>
      <c r="G124" s="22">
        <v>0</v>
      </c>
      <c r="H124" s="22">
        <v>0</v>
      </c>
      <c r="I124" s="185">
        <v>2438.2399999999998</v>
      </c>
      <c r="J124" s="186">
        <v>2682.04</v>
      </c>
      <c r="K124" s="187">
        <v>2950.27</v>
      </c>
      <c r="L124" s="25">
        <f>(B124*$M$114*I124)+(C124*$N$114*I124)+(D124*$O$114*I124)+($P$114*E124*I124)+(F124*$Q$114*I124)+(G124*J124)+(H124*K124)</f>
        <v>0</v>
      </c>
      <c r="M124" s="21">
        <v>0</v>
      </c>
      <c r="N124" s="22">
        <v>0</v>
      </c>
      <c r="O124" s="22">
        <v>0</v>
      </c>
      <c r="P124" s="22">
        <v>0</v>
      </c>
      <c r="Q124" s="22">
        <v>0</v>
      </c>
      <c r="R124" s="22">
        <v>0</v>
      </c>
      <c r="S124" s="23">
        <v>0</v>
      </c>
      <c r="T124" s="24">
        <v>2470.67</v>
      </c>
      <c r="U124" s="24">
        <v>2717.71</v>
      </c>
      <c r="V124" s="24">
        <v>2989.51</v>
      </c>
      <c r="W124" s="25">
        <f t="shared" si="37"/>
        <v>0</v>
      </c>
    </row>
    <row r="125" spans="1:24" ht="15.75" thickBot="1" x14ac:dyDescent="0.3">
      <c r="A125" s="26" t="s">
        <v>104</v>
      </c>
      <c r="B125" s="27">
        <v>0</v>
      </c>
      <c r="C125" s="28">
        <v>0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I125" s="188">
        <v>2925.88</v>
      </c>
      <c r="J125" s="189">
        <v>3218.46</v>
      </c>
      <c r="K125" s="199">
        <v>3540.32</v>
      </c>
      <c r="L125" s="31">
        <f>(B125*$M$114*I125)+(C125*$N$114*I125)+(D125*$O$114*I125)+($P$114*E125*I125)+(F125*$Q$114*I125)+(G125*J125)+(H125*K125)</f>
        <v>0</v>
      </c>
      <c r="M125" s="27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9">
        <v>0</v>
      </c>
      <c r="T125" s="30">
        <v>2964.79</v>
      </c>
      <c r="U125" s="30">
        <v>3261.27</v>
      </c>
      <c r="V125" s="30">
        <v>3587.41</v>
      </c>
      <c r="W125" s="31">
        <f t="shared" si="37"/>
        <v>0</v>
      </c>
    </row>
    <row r="126" spans="1:24" ht="15.75" thickTop="1" x14ac:dyDescent="0.25">
      <c r="A126" s="32" t="s">
        <v>100</v>
      </c>
      <c r="B126" s="33">
        <f t="shared" ref="B126:H126" si="38">SUM(B115:B125)</f>
        <v>0</v>
      </c>
      <c r="C126" s="34">
        <f t="shared" si="38"/>
        <v>0</v>
      </c>
      <c r="D126" s="34">
        <f t="shared" si="38"/>
        <v>0</v>
      </c>
      <c r="E126" s="34">
        <f t="shared" si="38"/>
        <v>0</v>
      </c>
      <c r="F126" s="34">
        <f t="shared" si="38"/>
        <v>0</v>
      </c>
      <c r="G126" s="34">
        <f t="shared" si="38"/>
        <v>0</v>
      </c>
      <c r="H126" s="34">
        <f t="shared" si="38"/>
        <v>0</v>
      </c>
      <c r="I126" s="33"/>
      <c r="J126" s="53"/>
      <c r="K126" s="33"/>
      <c r="L126" s="48">
        <f t="shared" ref="L126:S126" si="39">SUM(L115:L125)</f>
        <v>0</v>
      </c>
      <c r="M126" s="33">
        <f t="shared" si="39"/>
        <v>0</v>
      </c>
      <c r="N126" s="34">
        <f t="shared" si="39"/>
        <v>0</v>
      </c>
      <c r="O126" s="34">
        <f t="shared" si="39"/>
        <v>0</v>
      </c>
      <c r="P126" s="34">
        <f t="shared" si="39"/>
        <v>0</v>
      </c>
      <c r="Q126" s="34">
        <f t="shared" si="39"/>
        <v>0</v>
      </c>
      <c r="R126" s="34">
        <f t="shared" si="39"/>
        <v>0</v>
      </c>
      <c r="S126" s="35">
        <f t="shared" si="39"/>
        <v>0</v>
      </c>
      <c r="T126" s="34"/>
      <c r="U126" s="33"/>
      <c r="V126" s="33"/>
      <c r="W126" s="43">
        <f>SUM(W115:W125)</f>
        <v>0</v>
      </c>
    </row>
    <row r="135" spans="1:1" x14ac:dyDescent="0.25">
      <c r="A135" s="22"/>
    </row>
  </sheetData>
  <mergeCells count="11">
    <mergeCell ref="A1:A2"/>
    <mergeCell ref="B113:F113"/>
    <mergeCell ref="M113:Q113"/>
    <mergeCell ref="B1:J1"/>
    <mergeCell ref="B2:H2"/>
    <mergeCell ref="I2:I3"/>
    <mergeCell ref="J2:J3"/>
    <mergeCell ref="K1:S1"/>
    <mergeCell ref="K2:Q2"/>
    <mergeCell ref="R2:R3"/>
    <mergeCell ref="S2:S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90FFD-BC78-4CD1-AD24-1894E05A544B}">
  <dimension ref="A1:S65"/>
  <sheetViews>
    <sheetView zoomScale="90" zoomScaleNormal="90" workbookViewId="0">
      <selection activeCell="E14" sqref="E14"/>
    </sheetView>
  </sheetViews>
  <sheetFormatPr defaultColWidth="9.140625" defaultRowHeight="15" x14ac:dyDescent="0.25"/>
  <cols>
    <col min="1" max="1" width="17.85546875" style="13" bestFit="1" customWidth="1"/>
    <col min="2" max="13" width="18" style="13" customWidth="1"/>
    <col min="14" max="16384" width="9.140625" style="13"/>
  </cols>
  <sheetData>
    <row r="1" spans="1:13" s="2" customFormat="1" ht="30.75" thickBot="1" x14ac:dyDescent="0.3">
      <c r="A1" s="1" t="s">
        <v>131</v>
      </c>
    </row>
    <row r="2" spans="1:13" s="2" customFormat="1" x14ac:dyDescent="0.25">
      <c r="A2" s="98"/>
      <c r="B2" s="130" t="s">
        <v>110</v>
      </c>
      <c r="C2" s="131"/>
      <c r="D2" s="131"/>
      <c r="E2" s="131"/>
      <c r="F2" s="131"/>
      <c r="G2" s="155"/>
      <c r="H2" s="130" t="s">
        <v>112</v>
      </c>
      <c r="I2" s="131"/>
      <c r="J2" s="131"/>
      <c r="K2" s="131"/>
      <c r="L2" s="131"/>
      <c r="M2" s="132"/>
    </row>
    <row r="3" spans="1:13" ht="45" x14ac:dyDescent="0.25">
      <c r="A3" s="99"/>
      <c r="B3" s="138" t="s">
        <v>77</v>
      </c>
      <c r="C3" s="139" t="s">
        <v>136</v>
      </c>
      <c r="D3" s="139" t="s">
        <v>137</v>
      </c>
      <c r="E3" s="139" t="s">
        <v>138</v>
      </c>
      <c r="F3" s="139" t="s">
        <v>139</v>
      </c>
      <c r="G3" s="156" t="s">
        <v>140</v>
      </c>
      <c r="H3" s="138" t="s">
        <v>77</v>
      </c>
      <c r="I3" s="139" t="s">
        <v>136</v>
      </c>
      <c r="J3" s="139" t="s">
        <v>137</v>
      </c>
      <c r="K3" s="139" t="s">
        <v>138</v>
      </c>
      <c r="L3" s="139" t="s">
        <v>139</v>
      </c>
      <c r="M3" s="140" t="s">
        <v>140</v>
      </c>
    </row>
    <row r="4" spans="1:13" x14ac:dyDescent="0.25">
      <c r="A4" s="100" t="s">
        <v>132</v>
      </c>
      <c r="B4" s="96">
        <v>0</v>
      </c>
      <c r="C4" s="92">
        <v>0</v>
      </c>
      <c r="D4" s="149">
        <v>0</v>
      </c>
      <c r="E4" s="153">
        <v>0</v>
      </c>
      <c r="F4" s="153">
        <v>0</v>
      </c>
      <c r="G4" s="157">
        <v>0</v>
      </c>
      <c r="H4" s="160">
        <v>0</v>
      </c>
      <c r="I4" s="144">
        <v>0</v>
      </c>
      <c r="J4" s="153">
        <v>0</v>
      </c>
      <c r="K4" s="153">
        <v>0</v>
      </c>
      <c r="L4" s="153">
        <v>0</v>
      </c>
      <c r="M4" s="161">
        <v>0</v>
      </c>
    </row>
    <row r="5" spans="1:13" x14ac:dyDescent="0.25">
      <c r="A5" s="100" t="s">
        <v>133</v>
      </c>
      <c r="B5" s="96">
        <v>0</v>
      </c>
      <c r="C5" s="92">
        <v>0</v>
      </c>
      <c r="D5" s="149">
        <v>0</v>
      </c>
      <c r="E5" s="153">
        <v>0</v>
      </c>
      <c r="F5" s="153">
        <v>0</v>
      </c>
      <c r="G5" s="157">
        <v>0</v>
      </c>
      <c r="H5" s="160">
        <v>0</v>
      </c>
      <c r="I5" s="144">
        <v>0</v>
      </c>
      <c r="J5" s="153">
        <v>0</v>
      </c>
      <c r="K5" s="153">
        <v>0</v>
      </c>
      <c r="L5" s="153">
        <v>0</v>
      </c>
      <c r="M5" s="161">
        <v>0</v>
      </c>
    </row>
    <row r="6" spans="1:13" x14ac:dyDescent="0.25">
      <c r="A6" s="100" t="s">
        <v>134</v>
      </c>
      <c r="B6" s="145">
        <v>0</v>
      </c>
      <c r="C6" s="146">
        <v>0</v>
      </c>
      <c r="D6" s="150">
        <v>0</v>
      </c>
      <c r="E6" s="153">
        <v>0</v>
      </c>
      <c r="F6" s="153">
        <v>0</v>
      </c>
      <c r="G6" s="157">
        <v>0</v>
      </c>
      <c r="H6" s="160">
        <v>0</v>
      </c>
      <c r="I6" s="144">
        <v>0</v>
      </c>
      <c r="J6" s="153">
        <v>0</v>
      </c>
      <c r="K6" s="153">
        <v>0</v>
      </c>
      <c r="L6" s="153">
        <v>0</v>
      </c>
      <c r="M6" s="161">
        <v>0</v>
      </c>
    </row>
    <row r="7" spans="1:13" ht="15.75" thickBot="1" x14ac:dyDescent="0.3">
      <c r="A7" s="101" t="s">
        <v>135</v>
      </c>
      <c r="B7" s="97">
        <v>0</v>
      </c>
      <c r="C7" s="93">
        <v>0</v>
      </c>
      <c r="D7" s="151">
        <v>0</v>
      </c>
      <c r="E7" s="154">
        <v>0</v>
      </c>
      <c r="F7" s="154">
        <v>0</v>
      </c>
      <c r="G7" s="158">
        <v>0</v>
      </c>
      <c r="H7" s="162">
        <v>0</v>
      </c>
      <c r="I7" s="148">
        <v>0</v>
      </c>
      <c r="J7" s="154">
        <v>0</v>
      </c>
      <c r="K7" s="154">
        <v>0</v>
      </c>
      <c r="L7" s="154">
        <v>0</v>
      </c>
      <c r="M7" s="163">
        <v>0</v>
      </c>
    </row>
    <row r="8" spans="1:13" ht="16.5" thickTop="1" thickBot="1" x14ac:dyDescent="0.3">
      <c r="A8" s="134" t="s">
        <v>100</v>
      </c>
      <c r="B8" s="135">
        <f>SUM(B4:B7)</f>
        <v>0</v>
      </c>
      <c r="C8" s="136">
        <f t="shared" ref="C8:M8" si="0">SUM(C4:C7)</f>
        <v>0</v>
      </c>
      <c r="D8" s="152">
        <f t="shared" si="0"/>
        <v>0</v>
      </c>
      <c r="E8" s="152">
        <f>SUM(E4:E7)</f>
        <v>0</v>
      </c>
      <c r="F8" s="152">
        <f>SUM(F4:F7)</f>
        <v>0</v>
      </c>
      <c r="G8" s="159">
        <f>SUM(G4:G7)</f>
        <v>0</v>
      </c>
      <c r="H8" s="135">
        <f>SUM(H4:H7)</f>
        <v>0</v>
      </c>
      <c r="I8" s="136">
        <f>SUM(I4:I7)</f>
        <v>0</v>
      </c>
      <c r="J8" s="152">
        <f>SUM(J4:J7)</f>
        <v>0</v>
      </c>
      <c r="K8" s="152">
        <f>SUM(K4:K7)</f>
        <v>0</v>
      </c>
      <c r="L8" s="152">
        <f>SUM(L4:L7)</f>
        <v>0</v>
      </c>
      <c r="M8" s="164">
        <f>SUM(M4:M7)</f>
        <v>0</v>
      </c>
    </row>
    <row r="24" spans="1:1" x14ac:dyDescent="0.25">
      <c r="A24" s="22"/>
    </row>
    <row r="25" spans="1:1" x14ac:dyDescent="0.25">
      <c r="A25" s="22"/>
    </row>
    <row r="33" spans="1:19" s="37" customFormat="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19" s="37" customFormat="1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</row>
    <row r="35" spans="1:19" s="37" customFormat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 spans="1:19" s="37" customFormat="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  <row r="37" spans="1:19" s="37" customFormat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</row>
    <row r="38" spans="1:19" s="37" customFormat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s="37" customFormat="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</row>
    <row r="45" spans="1:19" s="37" customFormat="1" ht="15" customHeight="1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</row>
    <row r="65" ht="15" customHeight="1" x14ac:dyDescent="0.25"/>
  </sheetData>
  <mergeCells count="2">
    <mergeCell ref="B2:G2"/>
    <mergeCell ref="H2:M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30FF5-AA00-4DF3-B4A9-77BC43ED4B57}">
  <dimension ref="A1:M64"/>
  <sheetViews>
    <sheetView zoomScale="90" zoomScaleNormal="90" workbookViewId="0">
      <selection activeCell="D20" sqref="D20"/>
    </sheetView>
  </sheetViews>
  <sheetFormatPr defaultColWidth="9.140625" defaultRowHeight="15" x14ac:dyDescent="0.25"/>
  <cols>
    <col min="1" max="1" width="17.85546875" style="13" bestFit="1" customWidth="1"/>
    <col min="2" max="7" width="18" style="13" customWidth="1"/>
    <col min="8" max="16384" width="9.140625" style="13"/>
  </cols>
  <sheetData>
    <row r="1" spans="1:7" s="2" customFormat="1" ht="15.75" thickBot="1" x14ac:dyDescent="0.3">
      <c r="A1" s="104" t="s">
        <v>148</v>
      </c>
    </row>
    <row r="2" spans="1:7" s="2" customFormat="1" x14ac:dyDescent="0.25">
      <c r="A2" s="98"/>
      <c r="B2" s="130" t="s">
        <v>110</v>
      </c>
      <c r="C2" s="131"/>
      <c r="D2" s="132"/>
      <c r="E2" s="133" t="s">
        <v>112</v>
      </c>
      <c r="F2" s="131"/>
      <c r="G2" s="132"/>
    </row>
    <row r="3" spans="1:7" x14ac:dyDescent="0.25">
      <c r="A3" s="99"/>
      <c r="B3" s="138" t="s">
        <v>152</v>
      </c>
      <c r="C3" s="139" t="s">
        <v>136</v>
      </c>
      <c r="D3" s="140" t="s">
        <v>140</v>
      </c>
      <c r="E3" s="138" t="s">
        <v>152</v>
      </c>
      <c r="F3" s="139" t="s">
        <v>136</v>
      </c>
      <c r="G3" s="140" t="s">
        <v>140</v>
      </c>
    </row>
    <row r="4" spans="1:7" x14ac:dyDescent="0.25">
      <c r="A4" s="166" t="s">
        <v>149</v>
      </c>
      <c r="B4" s="145">
        <v>0</v>
      </c>
      <c r="C4" s="146">
        <v>0</v>
      </c>
      <c r="D4" s="167">
        <v>0</v>
      </c>
      <c r="E4" s="147"/>
      <c r="F4" s="146"/>
      <c r="G4" s="168">
        <v>0</v>
      </c>
    </row>
    <row r="5" spans="1:7" x14ac:dyDescent="0.25">
      <c r="A5" s="100" t="s">
        <v>150</v>
      </c>
      <c r="B5" s="96">
        <v>0</v>
      </c>
      <c r="C5" s="92">
        <v>0</v>
      </c>
      <c r="D5" s="165">
        <v>0</v>
      </c>
      <c r="E5" s="94"/>
      <c r="F5" s="92"/>
      <c r="G5" s="161">
        <v>0</v>
      </c>
    </row>
    <row r="6" spans="1:7" ht="15.75" thickBot="1" x14ac:dyDescent="0.3">
      <c r="A6" s="101" t="s">
        <v>151</v>
      </c>
      <c r="B6" s="97">
        <v>0</v>
      </c>
      <c r="C6" s="93">
        <v>0</v>
      </c>
      <c r="D6" s="169">
        <v>0</v>
      </c>
      <c r="E6" s="95"/>
      <c r="F6" s="93"/>
      <c r="G6" s="163">
        <v>0</v>
      </c>
    </row>
    <row r="7" spans="1:7" ht="16.5" thickTop="1" thickBot="1" x14ac:dyDescent="0.3">
      <c r="A7" s="134" t="s">
        <v>100</v>
      </c>
      <c r="B7" s="135">
        <f t="shared" ref="B7:G7" si="0">SUM(B4:B6)</f>
        <v>0</v>
      </c>
      <c r="C7" s="136">
        <f t="shared" si="0"/>
        <v>0</v>
      </c>
      <c r="D7" s="164">
        <f t="shared" si="0"/>
        <v>0</v>
      </c>
      <c r="E7" s="137">
        <f t="shared" si="0"/>
        <v>0</v>
      </c>
      <c r="F7" s="136">
        <f t="shared" si="0"/>
        <v>0</v>
      </c>
      <c r="G7" s="164">
        <f>SUM(G4:G6)</f>
        <v>0</v>
      </c>
    </row>
    <row r="23" spans="1:13" x14ac:dyDescent="0.25">
      <c r="A23" s="22"/>
    </row>
    <row r="24" spans="1:13" x14ac:dyDescent="0.25">
      <c r="A24" s="22"/>
    </row>
    <row r="32" spans="1:13" s="37" customForma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s="37" customFormat="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s="37" customFormat="1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s="37" customFormat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s="37" customFormat="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s="37" customFormat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s="37" customFormat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44" spans="1:13" s="37" customFormat="1" ht="15" customHeight="1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64" ht="15" customHeight="1" x14ac:dyDescent="0.25"/>
  </sheetData>
  <mergeCells count="2">
    <mergeCell ref="B2:D2"/>
    <mergeCell ref="E2:G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E8DFF-5297-4A5F-AA0F-5C979BBF0538}">
  <dimension ref="A1:N9"/>
  <sheetViews>
    <sheetView workbookViewId="0">
      <selection activeCell="A10" sqref="A10"/>
    </sheetView>
  </sheetViews>
  <sheetFormatPr defaultColWidth="8.7109375" defaultRowHeight="15" x14ac:dyDescent="0.25"/>
  <cols>
    <col min="1" max="1" width="17.85546875" style="80" bestFit="1" customWidth="1"/>
    <col min="2" max="2" width="11" style="80" bestFit="1" customWidth="1"/>
    <col min="3" max="3" width="9" style="80" bestFit="1" customWidth="1"/>
    <col min="4" max="4" width="11" style="80" bestFit="1" customWidth="1"/>
    <col min="5" max="5" width="9" style="80" bestFit="1" customWidth="1"/>
    <col min="6" max="6" width="11" style="80" bestFit="1" customWidth="1"/>
    <col min="7" max="7" width="9" style="80" bestFit="1" customWidth="1"/>
    <col min="8" max="8" width="11" style="80" bestFit="1" customWidth="1"/>
    <col min="9" max="9" width="9" style="80" bestFit="1" customWidth="1"/>
    <col min="10" max="10" width="11" style="80" bestFit="1" customWidth="1"/>
    <col min="11" max="11" width="9" style="80" bestFit="1" customWidth="1"/>
    <col min="12" max="12" width="11" style="80" bestFit="1" customWidth="1"/>
    <col min="13" max="13" width="9" style="80" bestFit="1" customWidth="1"/>
    <col min="14" max="16384" width="8.7109375" style="80"/>
  </cols>
  <sheetData>
    <row r="1" spans="1:14" x14ac:dyDescent="0.25">
      <c r="A1" s="83"/>
      <c r="B1" s="141" t="s">
        <v>110</v>
      </c>
      <c r="C1" s="141"/>
      <c r="D1" s="141"/>
      <c r="E1" s="141"/>
      <c r="F1" s="141"/>
      <c r="G1" s="141"/>
      <c r="H1" s="141" t="s">
        <v>112</v>
      </c>
      <c r="I1" s="141"/>
      <c r="J1" s="141"/>
      <c r="K1" s="141"/>
      <c r="L1" s="141"/>
      <c r="M1" s="141"/>
      <c r="N1" s="81"/>
    </row>
    <row r="2" spans="1:14" x14ac:dyDescent="0.25">
      <c r="A2" s="83"/>
      <c r="B2" s="142" t="s">
        <v>24</v>
      </c>
      <c r="C2" s="142"/>
      <c r="D2" s="142" t="s">
        <v>25</v>
      </c>
      <c r="E2" s="142"/>
      <c r="F2" s="142" t="s">
        <v>26</v>
      </c>
      <c r="G2" s="142"/>
      <c r="H2" s="142" t="s">
        <v>24</v>
      </c>
      <c r="I2" s="142"/>
      <c r="J2" s="142" t="s">
        <v>25</v>
      </c>
      <c r="K2" s="142"/>
      <c r="L2" s="142" t="s">
        <v>26</v>
      </c>
      <c r="M2" s="142"/>
      <c r="N2" s="81"/>
    </row>
    <row r="3" spans="1:14" x14ac:dyDescent="0.25">
      <c r="A3" s="83"/>
      <c r="B3" s="143" t="s">
        <v>77</v>
      </c>
      <c r="C3" s="143" t="s">
        <v>76</v>
      </c>
      <c r="D3" s="143" t="s">
        <v>77</v>
      </c>
      <c r="E3" s="143" t="s">
        <v>76</v>
      </c>
      <c r="F3" s="143" t="s">
        <v>77</v>
      </c>
      <c r="G3" s="143" t="s">
        <v>76</v>
      </c>
      <c r="H3" s="143" t="s">
        <v>77</v>
      </c>
      <c r="I3" s="143" t="s">
        <v>76</v>
      </c>
      <c r="J3" s="143" t="s">
        <v>77</v>
      </c>
      <c r="K3" s="143" t="s">
        <v>76</v>
      </c>
      <c r="L3" s="143" t="s">
        <v>77</v>
      </c>
      <c r="M3" s="143" t="s">
        <v>76</v>
      </c>
      <c r="N3" s="81"/>
    </row>
    <row r="4" spans="1:14" x14ac:dyDescent="0.25">
      <c r="A4" s="83" t="s">
        <v>78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1"/>
    </row>
    <row r="5" spans="1:14" x14ac:dyDescent="0.25">
      <c r="A5" s="83" t="s">
        <v>84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1"/>
    </row>
    <row r="6" spans="1:14" x14ac:dyDescent="0.25">
      <c r="A6" s="83" t="s">
        <v>85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1"/>
    </row>
    <row r="7" spans="1:14" x14ac:dyDescent="0.25">
      <c r="A7" s="83" t="s">
        <v>86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1"/>
    </row>
    <row r="8" spans="1:14" x14ac:dyDescent="0.25">
      <c r="A8" s="83" t="s">
        <v>83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1"/>
    </row>
    <row r="9" spans="1:14" x14ac:dyDescent="0.25">
      <c r="A9" s="83" t="s">
        <v>146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</row>
  </sheetData>
  <mergeCells count="8">
    <mergeCell ref="H1:M1"/>
    <mergeCell ref="H2:I2"/>
    <mergeCell ref="J2:K2"/>
    <mergeCell ref="L2:M2"/>
    <mergeCell ref="B1:G1"/>
    <mergeCell ref="B2:C2"/>
    <mergeCell ref="D2:E2"/>
    <mergeCell ref="F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7AA8F-F8AD-44B5-B1CB-79AE64629E60}">
  <dimension ref="A1:F13"/>
  <sheetViews>
    <sheetView workbookViewId="0">
      <selection activeCell="E21" sqref="E21:E22"/>
    </sheetView>
  </sheetViews>
  <sheetFormatPr defaultColWidth="8.7109375" defaultRowHeight="15" x14ac:dyDescent="0.25"/>
  <cols>
    <col min="1" max="1" width="25.7109375" style="80" bestFit="1" customWidth="1"/>
    <col min="2" max="2" width="11" style="80" bestFit="1" customWidth="1"/>
    <col min="3" max="3" width="8" style="80" bestFit="1" customWidth="1"/>
    <col min="4" max="4" width="11" style="80" bestFit="1" customWidth="1"/>
    <col min="5" max="5" width="8" style="80" bestFit="1" customWidth="1"/>
    <col min="6" max="16384" width="8.7109375" style="80"/>
  </cols>
  <sheetData>
    <row r="1" spans="1:6" x14ac:dyDescent="0.25">
      <c r="A1" s="83"/>
      <c r="B1" s="141" t="s">
        <v>110</v>
      </c>
      <c r="C1" s="141"/>
      <c r="D1" s="141" t="s">
        <v>112</v>
      </c>
      <c r="E1" s="141"/>
      <c r="F1" s="81"/>
    </row>
    <row r="2" spans="1:6" x14ac:dyDescent="0.25">
      <c r="A2" s="83"/>
      <c r="B2" s="143" t="s">
        <v>77</v>
      </c>
      <c r="C2" s="143" t="s">
        <v>88</v>
      </c>
      <c r="D2" s="143" t="s">
        <v>77</v>
      </c>
      <c r="E2" s="143" t="s">
        <v>88</v>
      </c>
      <c r="F2" s="81"/>
    </row>
    <row r="3" spans="1:6" x14ac:dyDescent="0.25">
      <c r="A3" s="102" t="s">
        <v>87</v>
      </c>
      <c r="B3" s="83"/>
      <c r="C3" s="83"/>
      <c r="D3" s="83"/>
      <c r="E3" s="83"/>
      <c r="F3" s="81"/>
    </row>
    <row r="4" spans="1:6" x14ac:dyDescent="0.25">
      <c r="A4" s="83" t="s">
        <v>109</v>
      </c>
      <c r="B4" s="83">
        <v>0</v>
      </c>
      <c r="C4" s="175">
        <v>0</v>
      </c>
      <c r="D4" s="83">
        <v>0</v>
      </c>
      <c r="E4" s="175">
        <v>0</v>
      </c>
      <c r="F4" s="81"/>
    </row>
    <row r="5" spans="1:6" x14ac:dyDescent="0.25">
      <c r="A5" s="83" t="s">
        <v>108</v>
      </c>
      <c r="B5" s="83">
        <v>0</v>
      </c>
      <c r="C5" s="175">
        <v>0</v>
      </c>
      <c r="D5" s="83">
        <v>0</v>
      </c>
      <c r="E5" s="175">
        <v>0</v>
      </c>
      <c r="F5" s="81"/>
    </row>
    <row r="6" spans="1:6" x14ac:dyDescent="0.25">
      <c r="A6" s="102" t="s">
        <v>80</v>
      </c>
      <c r="B6" s="83"/>
      <c r="C6" s="175"/>
      <c r="D6" s="83"/>
      <c r="E6" s="175"/>
      <c r="F6" s="81"/>
    </row>
    <row r="7" spans="1:6" x14ac:dyDescent="0.25">
      <c r="A7" s="83" t="s">
        <v>107</v>
      </c>
      <c r="B7" s="83">
        <v>0</v>
      </c>
      <c r="C7" s="175">
        <v>0</v>
      </c>
      <c r="D7" s="83">
        <v>0</v>
      </c>
      <c r="E7" s="175">
        <v>0</v>
      </c>
      <c r="F7" s="81"/>
    </row>
    <row r="8" spans="1:6" x14ac:dyDescent="0.25">
      <c r="A8" s="83" t="s">
        <v>108</v>
      </c>
      <c r="B8" s="83">
        <v>0</v>
      </c>
      <c r="C8" s="175">
        <v>0</v>
      </c>
      <c r="D8" s="83">
        <v>0</v>
      </c>
      <c r="E8" s="175">
        <v>0</v>
      </c>
      <c r="F8" s="81"/>
    </row>
    <row r="9" spans="1:6" x14ac:dyDescent="0.25">
      <c r="A9" s="102" t="s">
        <v>117</v>
      </c>
      <c r="B9" s="83"/>
      <c r="C9" s="175"/>
      <c r="D9" s="83"/>
      <c r="E9" s="175"/>
      <c r="F9" s="81"/>
    </row>
    <row r="10" spans="1:6" x14ac:dyDescent="0.25">
      <c r="A10" s="83" t="s">
        <v>109</v>
      </c>
      <c r="B10" s="83">
        <v>0</v>
      </c>
      <c r="C10" s="175">
        <v>0</v>
      </c>
      <c r="D10" s="83">
        <v>0</v>
      </c>
      <c r="E10" s="175">
        <v>0</v>
      </c>
      <c r="F10" s="81"/>
    </row>
    <row r="11" spans="1:6" x14ac:dyDescent="0.25">
      <c r="A11" s="83" t="s">
        <v>108</v>
      </c>
      <c r="B11" s="83">
        <v>0</v>
      </c>
      <c r="C11" s="175">
        <v>0</v>
      </c>
      <c r="D11" s="83">
        <v>0</v>
      </c>
      <c r="E11" s="175">
        <v>0</v>
      </c>
      <c r="F11" s="81"/>
    </row>
    <row r="12" spans="1:6" x14ac:dyDescent="0.25">
      <c r="A12" s="83" t="s">
        <v>115</v>
      </c>
      <c r="B12" s="83">
        <v>0</v>
      </c>
      <c r="C12" s="175">
        <v>0</v>
      </c>
      <c r="D12" s="83">
        <v>0</v>
      </c>
      <c r="E12" s="175">
        <v>0</v>
      </c>
      <c r="F12" s="81"/>
    </row>
    <row r="13" spans="1:6" x14ac:dyDescent="0.25">
      <c r="A13" s="82"/>
      <c r="B13" s="82"/>
      <c r="C13" s="82"/>
      <c r="D13" s="82"/>
      <c r="E13" s="82"/>
    </row>
  </sheetData>
  <mergeCells count="2">
    <mergeCell ref="D1:E1"/>
    <mergeCell ref="B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79495-DA79-4193-9B40-793E76BD2369}">
  <dimension ref="A1:T25"/>
  <sheetViews>
    <sheetView workbookViewId="0">
      <selection activeCell="F50" sqref="F50"/>
    </sheetView>
  </sheetViews>
  <sheetFormatPr defaultColWidth="8.7109375" defaultRowHeight="15" x14ac:dyDescent="0.25"/>
  <cols>
    <col min="1" max="1" width="36.85546875" style="80" bestFit="1" customWidth="1"/>
    <col min="2" max="19" width="9.85546875" style="80" customWidth="1"/>
    <col min="20" max="16384" width="8.7109375" style="80"/>
  </cols>
  <sheetData>
    <row r="1" spans="1:20" x14ac:dyDescent="0.25">
      <c r="A1" s="190" t="s">
        <v>106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20" x14ac:dyDescent="0.25">
      <c r="A2" s="191" t="s">
        <v>0</v>
      </c>
      <c r="B2" s="141" t="s">
        <v>75</v>
      </c>
      <c r="C2" s="141"/>
      <c r="D2" s="141"/>
      <c r="E2" s="141"/>
      <c r="F2" s="141"/>
      <c r="G2" s="141"/>
      <c r="H2" s="141"/>
      <c r="I2" s="141"/>
      <c r="J2" s="141"/>
      <c r="K2" s="141" t="s">
        <v>114</v>
      </c>
      <c r="L2" s="141"/>
      <c r="M2" s="141"/>
      <c r="N2" s="141"/>
      <c r="O2" s="141"/>
      <c r="P2" s="141"/>
      <c r="Q2" s="141"/>
      <c r="R2" s="141"/>
      <c r="S2" s="141"/>
      <c r="T2" s="81"/>
    </row>
    <row r="3" spans="1:20" x14ac:dyDescent="0.25">
      <c r="A3" s="192"/>
      <c r="B3" s="142" t="s">
        <v>24</v>
      </c>
      <c r="C3" s="142"/>
      <c r="D3" s="142"/>
      <c r="E3" s="142" t="s">
        <v>25</v>
      </c>
      <c r="F3" s="142"/>
      <c r="G3" s="142"/>
      <c r="H3" s="142" t="s">
        <v>26</v>
      </c>
      <c r="I3" s="142"/>
      <c r="J3" s="142"/>
      <c r="K3" s="142" t="s">
        <v>24</v>
      </c>
      <c r="L3" s="142"/>
      <c r="M3" s="142"/>
      <c r="N3" s="142" t="s">
        <v>25</v>
      </c>
      <c r="O3" s="142"/>
      <c r="P3" s="142"/>
      <c r="Q3" s="142" t="s">
        <v>26</v>
      </c>
      <c r="R3" s="142"/>
      <c r="S3" s="142"/>
      <c r="T3" s="81"/>
    </row>
    <row r="4" spans="1:20" x14ac:dyDescent="0.25">
      <c r="A4" s="193"/>
      <c r="B4" s="194" t="s">
        <v>21</v>
      </c>
      <c r="C4" s="194" t="s">
        <v>22</v>
      </c>
      <c r="D4" s="194" t="s">
        <v>23</v>
      </c>
      <c r="E4" s="194" t="s">
        <v>21</v>
      </c>
      <c r="F4" s="194" t="s">
        <v>22</v>
      </c>
      <c r="G4" s="194" t="s">
        <v>23</v>
      </c>
      <c r="H4" s="194" t="s">
        <v>21</v>
      </c>
      <c r="I4" s="194" t="s">
        <v>22</v>
      </c>
      <c r="J4" s="194" t="s">
        <v>23</v>
      </c>
      <c r="K4" s="194" t="s">
        <v>21</v>
      </c>
      <c r="L4" s="194" t="s">
        <v>22</v>
      </c>
      <c r="M4" s="194" t="s">
        <v>23</v>
      </c>
      <c r="N4" s="194" t="s">
        <v>21</v>
      </c>
      <c r="O4" s="194" t="s">
        <v>22</v>
      </c>
      <c r="P4" s="194" t="s">
        <v>23</v>
      </c>
      <c r="Q4" s="194" t="s">
        <v>21</v>
      </c>
      <c r="R4" s="194" t="s">
        <v>22</v>
      </c>
      <c r="S4" s="194" t="s">
        <v>23</v>
      </c>
      <c r="T4" s="81"/>
    </row>
    <row r="5" spans="1:20" x14ac:dyDescent="0.25">
      <c r="A5" s="83" t="s">
        <v>1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1"/>
    </row>
    <row r="6" spans="1:20" x14ac:dyDescent="0.25">
      <c r="A6" s="83" t="s">
        <v>2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1"/>
    </row>
    <row r="7" spans="1:20" x14ac:dyDescent="0.25">
      <c r="A7" s="83" t="s">
        <v>3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1"/>
    </row>
    <row r="8" spans="1:20" x14ac:dyDescent="0.25">
      <c r="A8" s="83" t="s">
        <v>4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1"/>
    </row>
    <row r="9" spans="1:20" x14ac:dyDescent="0.25">
      <c r="A9" s="83" t="s">
        <v>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1"/>
    </row>
    <row r="10" spans="1:20" x14ac:dyDescent="0.25">
      <c r="A10" s="83" t="s">
        <v>6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1"/>
    </row>
    <row r="11" spans="1:20" x14ac:dyDescent="0.25">
      <c r="A11" s="83" t="s">
        <v>7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1"/>
    </row>
    <row r="12" spans="1:20" x14ac:dyDescent="0.25">
      <c r="A12" s="83" t="s">
        <v>8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1"/>
    </row>
    <row r="13" spans="1:20" x14ac:dyDescent="0.25">
      <c r="A13" s="83" t="s">
        <v>9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1"/>
    </row>
    <row r="14" spans="1:20" x14ac:dyDescent="0.25">
      <c r="A14" s="83" t="s">
        <v>10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1"/>
    </row>
    <row r="15" spans="1:20" x14ac:dyDescent="0.25">
      <c r="A15" s="83" t="s">
        <v>11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1"/>
    </row>
    <row r="16" spans="1:20" x14ac:dyDescent="0.25">
      <c r="A16" s="83" t="s">
        <v>12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1"/>
    </row>
    <row r="17" spans="1:20" x14ac:dyDescent="0.25">
      <c r="A17" s="83" t="s">
        <v>14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1"/>
    </row>
    <row r="18" spans="1:20" x14ac:dyDescent="0.25">
      <c r="A18" s="83" t="s">
        <v>13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1"/>
    </row>
    <row r="19" spans="1:20" x14ac:dyDescent="0.25">
      <c r="A19" s="83" t="s">
        <v>15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1"/>
    </row>
    <row r="20" spans="1:20" x14ac:dyDescent="0.25">
      <c r="A20" s="83" t="s">
        <v>16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1"/>
    </row>
    <row r="21" spans="1:20" x14ac:dyDescent="0.25">
      <c r="A21" s="83" t="s">
        <v>17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1"/>
    </row>
    <row r="22" spans="1:20" x14ac:dyDescent="0.25">
      <c r="A22" s="83" t="s">
        <v>19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1"/>
    </row>
    <row r="23" spans="1:20" x14ac:dyDescent="0.25">
      <c r="A23" s="83" t="s">
        <v>18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1"/>
    </row>
    <row r="24" spans="1:20" x14ac:dyDescent="0.25">
      <c r="A24" s="83" t="s">
        <v>20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1"/>
    </row>
    <row r="25" spans="1:20" x14ac:dyDescent="0.25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</row>
  </sheetData>
  <mergeCells count="9">
    <mergeCell ref="K2:S2"/>
    <mergeCell ref="K3:M3"/>
    <mergeCell ref="N3:P3"/>
    <mergeCell ref="Q3:S3"/>
    <mergeCell ref="A2:A4"/>
    <mergeCell ref="B2:J2"/>
    <mergeCell ref="B3:D3"/>
    <mergeCell ref="E3:G3"/>
    <mergeCell ref="H3:J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16431-8D34-4264-8D37-84779178D272}">
  <dimension ref="A1:D16"/>
  <sheetViews>
    <sheetView workbookViewId="0">
      <selection activeCell="I28" sqref="I28"/>
    </sheetView>
  </sheetViews>
  <sheetFormatPr defaultColWidth="8.7109375" defaultRowHeight="15" x14ac:dyDescent="0.25"/>
  <cols>
    <col min="1" max="1" width="16.42578125" style="80" bestFit="1" customWidth="1"/>
    <col min="2" max="3" width="15" style="80" bestFit="1" customWidth="1"/>
    <col min="4" max="16384" width="8.7109375" style="80"/>
  </cols>
  <sheetData>
    <row r="1" spans="1:4" x14ac:dyDescent="0.25">
      <c r="A1" s="190" t="s">
        <v>41</v>
      </c>
      <c r="B1" s="103"/>
      <c r="C1" s="103"/>
    </row>
    <row r="2" spans="1:4" x14ac:dyDescent="0.25">
      <c r="A2" s="196" t="s">
        <v>27</v>
      </c>
      <c r="B2" s="141" t="s">
        <v>28</v>
      </c>
      <c r="C2" s="141"/>
      <c r="D2" s="81"/>
    </row>
    <row r="3" spans="1:4" x14ac:dyDescent="0.25">
      <c r="A3" s="197"/>
      <c r="B3" s="198" t="s">
        <v>75</v>
      </c>
      <c r="C3" s="198" t="s">
        <v>114</v>
      </c>
      <c r="D3" s="81"/>
    </row>
    <row r="4" spans="1:4" x14ac:dyDescent="0.25">
      <c r="A4" s="83" t="s">
        <v>29</v>
      </c>
      <c r="B4" s="83"/>
      <c r="C4" s="83"/>
      <c r="D4" s="81"/>
    </row>
    <row r="5" spans="1:4" x14ac:dyDescent="0.25">
      <c r="A5" s="83" t="s">
        <v>30</v>
      </c>
      <c r="B5" s="83"/>
      <c r="C5" s="83"/>
      <c r="D5" s="81"/>
    </row>
    <row r="6" spans="1:4" x14ac:dyDescent="0.25">
      <c r="A6" s="83" t="s">
        <v>31</v>
      </c>
      <c r="B6" s="83"/>
      <c r="C6" s="83"/>
      <c r="D6" s="81"/>
    </row>
    <row r="7" spans="1:4" x14ac:dyDescent="0.25">
      <c r="A7" s="83" t="s">
        <v>32</v>
      </c>
      <c r="B7" s="83"/>
      <c r="C7" s="83"/>
      <c r="D7" s="81"/>
    </row>
    <row r="8" spans="1:4" x14ac:dyDescent="0.25">
      <c r="A8" s="83" t="s">
        <v>33</v>
      </c>
      <c r="B8" s="83"/>
      <c r="C8" s="83"/>
      <c r="D8" s="81"/>
    </row>
    <row r="9" spans="1:4" x14ac:dyDescent="0.25">
      <c r="A9" s="83" t="s">
        <v>34</v>
      </c>
      <c r="B9" s="83"/>
      <c r="C9" s="83"/>
      <c r="D9" s="81"/>
    </row>
    <row r="10" spans="1:4" x14ac:dyDescent="0.25">
      <c r="A10" s="83" t="s">
        <v>35</v>
      </c>
      <c r="B10" s="83"/>
      <c r="C10" s="83"/>
      <c r="D10" s="81"/>
    </row>
    <row r="11" spans="1:4" x14ac:dyDescent="0.25">
      <c r="A11" s="83" t="s">
        <v>36</v>
      </c>
      <c r="B11" s="83"/>
      <c r="C11" s="83"/>
      <c r="D11" s="81"/>
    </row>
    <row r="12" spans="1:4" x14ac:dyDescent="0.25">
      <c r="A12" s="83" t="s">
        <v>37</v>
      </c>
      <c r="B12" s="83"/>
      <c r="C12" s="83"/>
      <c r="D12" s="81"/>
    </row>
    <row r="13" spans="1:4" x14ac:dyDescent="0.25">
      <c r="A13" s="83" t="s">
        <v>38</v>
      </c>
      <c r="B13" s="83"/>
      <c r="C13" s="83"/>
      <c r="D13" s="81"/>
    </row>
    <row r="14" spans="1:4" x14ac:dyDescent="0.25">
      <c r="A14" s="83" t="s">
        <v>39</v>
      </c>
      <c r="B14" s="83"/>
      <c r="C14" s="83"/>
      <c r="D14" s="81"/>
    </row>
    <row r="15" spans="1:4" x14ac:dyDescent="0.25">
      <c r="A15" s="83" t="s">
        <v>40</v>
      </c>
      <c r="B15" s="83"/>
      <c r="C15" s="83"/>
      <c r="D15" s="81"/>
    </row>
    <row r="16" spans="1:4" x14ac:dyDescent="0.25">
      <c r="A16" s="82"/>
      <c r="B16" s="82"/>
      <c r="C16" s="82"/>
    </row>
  </sheetData>
  <mergeCells count="2">
    <mergeCell ref="B2:C2"/>
    <mergeCell ref="A2:A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F9A1F-532B-459E-962C-5B392ECF2E99}">
  <dimension ref="A1:D11"/>
  <sheetViews>
    <sheetView workbookViewId="0">
      <selection activeCell="A2" sqref="A2:C10"/>
    </sheetView>
  </sheetViews>
  <sheetFormatPr defaultColWidth="8.7109375" defaultRowHeight="15" x14ac:dyDescent="0.25"/>
  <cols>
    <col min="1" max="1" width="27.85546875" style="80" bestFit="1" customWidth="1"/>
    <col min="2" max="3" width="15" style="80" bestFit="1" customWidth="1"/>
    <col min="4" max="16384" width="8.7109375" style="80"/>
  </cols>
  <sheetData>
    <row r="1" spans="1:4" x14ac:dyDescent="0.25">
      <c r="A1" s="190" t="s">
        <v>42</v>
      </c>
      <c r="B1" s="190"/>
      <c r="C1" s="190"/>
    </row>
    <row r="2" spans="1:4" x14ac:dyDescent="0.25">
      <c r="A2" s="196" t="s">
        <v>27</v>
      </c>
      <c r="B2" s="141" t="s">
        <v>28</v>
      </c>
      <c r="C2" s="141"/>
      <c r="D2" s="81"/>
    </row>
    <row r="3" spans="1:4" x14ac:dyDescent="0.25">
      <c r="A3" s="197"/>
      <c r="B3" s="194" t="s">
        <v>75</v>
      </c>
      <c r="C3" s="194" t="s">
        <v>114</v>
      </c>
      <c r="D3" s="81"/>
    </row>
    <row r="4" spans="1:4" x14ac:dyDescent="0.25">
      <c r="A4" s="83" t="s">
        <v>31</v>
      </c>
      <c r="B4" s="83"/>
      <c r="C4" s="83"/>
      <c r="D4" s="81"/>
    </row>
    <row r="5" spans="1:4" x14ac:dyDescent="0.25">
      <c r="A5" s="83" t="s">
        <v>43</v>
      </c>
      <c r="B5" s="83"/>
      <c r="C5" s="83"/>
      <c r="D5" s="81"/>
    </row>
    <row r="6" spans="1:4" x14ac:dyDescent="0.25">
      <c r="A6" s="83" t="s">
        <v>44</v>
      </c>
      <c r="B6" s="83"/>
      <c r="C6" s="83"/>
      <c r="D6" s="81"/>
    </row>
    <row r="7" spans="1:4" x14ac:dyDescent="0.25">
      <c r="A7" s="83" t="s">
        <v>45</v>
      </c>
      <c r="B7" s="83"/>
      <c r="C7" s="83"/>
      <c r="D7" s="81"/>
    </row>
    <row r="8" spans="1:4" x14ac:dyDescent="0.25">
      <c r="A8" s="83" t="s">
        <v>46</v>
      </c>
      <c r="B8" s="83"/>
      <c r="C8" s="83"/>
      <c r="D8" s="81"/>
    </row>
    <row r="9" spans="1:4" x14ac:dyDescent="0.25">
      <c r="A9" s="83" t="s">
        <v>47</v>
      </c>
      <c r="B9" s="83"/>
      <c r="C9" s="83"/>
      <c r="D9" s="81"/>
    </row>
    <row r="10" spans="1:4" x14ac:dyDescent="0.25">
      <c r="A10" s="83" t="s">
        <v>48</v>
      </c>
      <c r="B10" s="83"/>
      <c r="C10" s="83"/>
      <c r="D10" s="81"/>
    </row>
    <row r="11" spans="1:4" x14ac:dyDescent="0.25">
      <c r="A11" s="82"/>
      <c r="B11" s="82"/>
      <c r="C11" s="82"/>
    </row>
  </sheetData>
  <mergeCells count="2">
    <mergeCell ref="B2:C2"/>
    <mergeCell ref="A2:A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4BFE67AC11BC4F9E28600ED23114E9" ma:contentTypeVersion="15" ma:contentTypeDescription="Create a new document." ma:contentTypeScope="" ma:versionID="d95a983144817e3508ca58ed19bfcfb0">
  <xsd:schema xmlns:xsd="http://www.w3.org/2001/XMLSchema" xmlns:xs="http://www.w3.org/2001/XMLSchema" xmlns:p="http://schemas.microsoft.com/office/2006/metadata/properties" xmlns:ns2="a59276d3-5ba5-40ac-ade5-f26969585e4e" xmlns:ns3="9a0acfc1-8014-4823-826f-4818a7e6351f" targetNamespace="http://schemas.microsoft.com/office/2006/metadata/properties" ma:root="true" ma:fieldsID="818b25e793c8ba05972d7bccf7d29898" ns2:_="" ns3:_="">
    <xsd:import namespace="a59276d3-5ba5-40ac-ade5-f26969585e4e"/>
    <xsd:import namespace="9a0acfc1-8014-4823-826f-4818a7e63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9276d3-5ba5-40ac-ade5-f26969585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b278eec-cad9-4ec1-bf87-f68f02c44e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0acfc1-8014-4823-826f-4818a7e6351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f063b140-3ed0-4280-a092-21e6905778b5}" ma:internalName="TaxCatchAll" ma:showField="CatchAllData" ma:web="9a0acfc1-8014-4823-826f-4818a7e63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59276d3-5ba5-40ac-ade5-f26969585e4e">
      <Terms xmlns="http://schemas.microsoft.com/office/infopath/2007/PartnerControls"/>
    </lcf76f155ced4ddcb4097134ff3c332f>
    <TaxCatchAll xmlns="9a0acfc1-8014-4823-826f-4818a7e6351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62670B-B471-49BE-A069-AB245B012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9276d3-5ba5-40ac-ade5-f26969585e4e"/>
    <ds:schemaRef ds:uri="9a0acfc1-8014-4823-826f-4818a7e635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F658D5-94B9-4044-BCC7-59F50A4F626D}">
  <ds:schemaRefs>
    <ds:schemaRef ds:uri="http://schemas.microsoft.com/office/2006/metadata/properties"/>
    <ds:schemaRef ds:uri="http://schemas.microsoft.com/office/infopath/2007/PartnerControls"/>
    <ds:schemaRef ds:uri="a59276d3-5ba5-40ac-ade5-f26969585e4e"/>
    <ds:schemaRef ds:uri="9a0acfc1-8014-4823-826f-4818a7e6351f"/>
  </ds:schemaRefs>
</ds:datastoreItem>
</file>

<file path=customXml/itemProps3.xml><?xml version="1.0" encoding="utf-8"?>
<ds:datastoreItem xmlns:ds="http://schemas.openxmlformats.org/officeDocument/2006/customXml" ds:itemID="{65FB07FD-3CAD-4F31-81D8-EC5E190D87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SS.CRD.1a</vt:lpstr>
      <vt:lpstr>SS.CRD.1b</vt:lpstr>
      <vt:lpstr>SS.CRD.1c</vt:lpstr>
      <vt:lpstr>SS.CRD.1d</vt:lpstr>
      <vt:lpstr>SS.CRD.1e</vt:lpstr>
      <vt:lpstr>SS.CRD.1f</vt:lpstr>
      <vt:lpstr>SS.OD.1</vt:lpstr>
      <vt:lpstr>SS.OD.2</vt:lpstr>
      <vt:lpstr>SS.OD.3</vt:lpstr>
      <vt:lpstr>SS.OD.4</vt:lpstr>
      <vt:lpstr>SS.OD.5</vt:lpstr>
      <vt:lpstr>SS.OD.6</vt:lpstr>
      <vt:lpstr>SS.OD.7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Liao, Jay (CON)</dc:creator>
  <cp:lastModifiedBy>Becker, Ben (CON)</cp:lastModifiedBy>
  <dcterms:created xsi:type="dcterms:W3CDTF">2024-08-09T20:29:13Z</dcterms:created>
  <dcterms:modified xsi:type="dcterms:W3CDTF">2024-09-03T17:27:39Z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0x010100BD4BFE67AC11BC4F9E28600ED23114E9</vt:lpwstr>
  </property>
  <property fmtid="{D5CDD505-2E9C-101B-9397-08002B2CF9AE}" pid="3" name="MediaServiceImageTags">
    <vt:lpwstr/>
  </property>
</Properties>
</file>