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fgov1.sharepoint.com/sites/CON-RefuseRatesAdministration2/Shared Documents/General/Rate Setting/2023 Rate Setting/Recology Submission/August Final Submission/"/>
    </mc:Choice>
  </mc:AlternateContent>
  <xr:revisionPtr revIDLastSave="0" documentId="8_{CEF20105-DBF5-4093-B4FC-A32FF6F8B5D9}" xr6:coauthVersionLast="47" xr6:coauthVersionMax="47" xr10:uidLastSave="{00000000-0000-0000-0000-000000000000}"/>
  <bookViews>
    <workbookView xWindow="-120" yWindow="-120" windowWidth="29040" windowHeight="15840" tabRatio="893" activeTab="4" xr2:uid="{21E9B2A9-E0EA-4130-B3D7-B666FB47051D}"/>
  </bookViews>
  <sheets>
    <sheet name="Index" sheetId="7" r:id="rId1"/>
    <sheet name="A.1" sheetId="5" r:id="rId2"/>
    <sheet name="A.2" sheetId="54" r:id="rId3"/>
    <sheet name="B.1" sheetId="3" r:id="rId4"/>
    <sheet name="B.2" sheetId="55" r:id="rId5"/>
    <sheet name="C.1" sheetId="2" r:id="rId6"/>
    <sheet name="D.1" sheetId="53" r:id="rId7"/>
    <sheet name="D.3" sheetId="20" r:id="rId8"/>
    <sheet name="D.4" sheetId="17" r:id="rId9"/>
    <sheet name="D.5" sheetId="21" r:id="rId10"/>
    <sheet name="D.6" sheetId="74" r:id="rId11"/>
    <sheet name="D.7" sheetId="52" r:id="rId12"/>
    <sheet name="G.1" sheetId="23" r:id="rId13"/>
    <sheet name="H.1" sheetId="25" r:id="rId14"/>
    <sheet name="H.2" sheetId="27" r:id="rId15"/>
    <sheet name="I.1" sheetId="28" r:id="rId16"/>
    <sheet name="I.2" sheetId="30" r:id="rId17"/>
    <sheet name="J.1" sheetId="33" r:id="rId18"/>
    <sheet name="J.2" sheetId="34" r:id="rId19"/>
    <sheet name="J.3" sheetId="75" r:id="rId20"/>
    <sheet name="K.1" sheetId="36" r:id="rId21"/>
    <sheet name="L.1" sheetId="37" r:id="rId22"/>
    <sheet name="L.2" sheetId="38" r:id="rId23"/>
    <sheet name="M.1" sheetId="39" r:id="rId24"/>
    <sheet name="M.2" sheetId="40" r:id="rId25"/>
    <sheet name="N.1" sheetId="41" r:id="rId26"/>
    <sheet name="O.1" sheetId="42" r:id="rId27"/>
    <sheet name="O.2" sheetId="56" r:id="rId28"/>
    <sheet name="P.1" sheetId="70" r:id="rId29"/>
    <sheet name="P.2" sheetId="71" r:id="rId30"/>
    <sheet name="C.2" sheetId="72" r:id="rId31"/>
    <sheet name="C.3" sheetId="46" r:id="rId32"/>
    <sheet name="D.2" sheetId="59" r:id="rId33"/>
    <sheet name="E.1" sheetId="22" r:id="rId34"/>
    <sheet name="F.1" sheetId="8" r:id="rId35"/>
    <sheet name="G.2" sheetId="60" r:id="rId36"/>
    <sheet name="G.3" sheetId="61" r:id="rId37"/>
    <sheet name="G.4" sheetId="62" r:id="rId38"/>
    <sheet name="G.5" sheetId="64" r:id="rId39"/>
    <sheet name="G.6" sheetId="65" r:id="rId40"/>
    <sheet name="G.7" sheetId="66" r:id="rId41"/>
    <sheet name="G.8" sheetId="67" r:id="rId42"/>
    <sheet name="G.9" sheetId="68" r:id="rId43"/>
    <sheet name="P.3" sheetId="73" r:id="rId44"/>
  </sheets>
  <definedNames>
    <definedName name="_" localSheetId="17" hidden="1">#REF!</definedName>
    <definedName name="_" localSheetId="18" hidden="1">#REF!</definedName>
    <definedName name="_" localSheetId="19" hidden="1">#REF!</definedName>
    <definedName name="_" hidden="1">#REF!</definedName>
    <definedName name="__" localSheetId="17" hidden="1">#REF!</definedName>
    <definedName name="__" localSheetId="18" hidden="1">#REF!</definedName>
    <definedName name="__" localSheetId="19" hidden="1">#REF!</definedName>
    <definedName name="__" hidden="1">#REF!</definedName>
    <definedName name="___" localSheetId="17" hidden="1">#REF!</definedName>
    <definedName name="___" localSheetId="18" hidden="1">#REF!</definedName>
    <definedName name="___" localSheetId="19" hidden="1">#REF!</definedName>
    <definedName name="___" hidden="1">#REF!</definedName>
    <definedName name="_xlnm._FilterDatabase" localSheetId="18" hidden="1">J.2!$A$4:$H$46</definedName>
    <definedName name="_KEY_1" localSheetId="17" hidden="1">#REF!</definedName>
    <definedName name="_KEY_1" localSheetId="18" hidden="1">#REF!</definedName>
    <definedName name="_KEY_1" localSheetId="19" hidden="1">#REF!</definedName>
    <definedName name="_KEY_1" hidden="1">#REF!</definedName>
    <definedName name="_Key1" localSheetId="17" hidden="1">#REF!</definedName>
    <definedName name="_Key1" localSheetId="18" hidden="1">#REF!</definedName>
    <definedName name="_Key1" localSheetId="19" hidden="1">#REF!</definedName>
    <definedName name="_Key1" localSheetId="24" hidden="1">#REF!</definedName>
    <definedName name="_Key1" localSheetId="26" hidden="1">#REF!</definedName>
    <definedName name="_Key1" hidden="1">#REF!</definedName>
    <definedName name="_Order1" hidden="1">255</definedName>
    <definedName name="_Order2" hidden="1">255</definedName>
    <definedName name="_PPE1">"a2..g127"</definedName>
    <definedName name="_Sort" localSheetId="17" hidden="1">#REF!</definedName>
    <definedName name="_Sort" localSheetId="18" hidden="1">#REF!</definedName>
    <definedName name="_Sort" localSheetId="19" hidden="1">#REF!</definedName>
    <definedName name="_Sort" localSheetId="24" hidden="1">#REF!</definedName>
    <definedName name="_Sort" localSheetId="26" hidden="1">#REF!</definedName>
    <definedName name="_Sort" hidden="1">#REF!</definedName>
    <definedName name="_Toc124422364" localSheetId="29">P.2!$J$5</definedName>
    <definedName name="_Toc124422364" localSheetId="43">P.3!$J$5</definedName>
    <definedName name="Change">#REF!</definedName>
    <definedName name="Change_B1">#REF!</definedName>
    <definedName name="Contract" localSheetId="17">#REF!</definedName>
    <definedName name="Contract" localSheetId="18">#REF!</definedName>
    <definedName name="Contract" localSheetId="19">#REF!</definedName>
    <definedName name="Contract">#REF!</definedName>
    <definedName name="Corporate_Services" localSheetId="17">#REF!</definedName>
    <definedName name="Corporate_Services" localSheetId="18">#REF!</definedName>
    <definedName name="Corporate_Services" localSheetId="19">#REF!</definedName>
    <definedName name="Corporate_Services">#REF!</definedName>
    <definedName name="Download" localSheetId="17">#REF!</definedName>
    <definedName name="Download" localSheetId="18">#REF!</definedName>
    <definedName name="Download" localSheetId="19">#REF!</definedName>
    <definedName name="Download">#REF!</definedName>
    <definedName name="EBIT" localSheetId="17">#REF!</definedName>
    <definedName name="EBIT" localSheetId="18">#REF!</definedName>
    <definedName name="EBIT" localSheetId="19">#REF!</definedName>
    <definedName name="EBIT">#REF!</definedName>
    <definedName name="EBITDA" localSheetId="17">#REF!</definedName>
    <definedName name="EBITDA" localSheetId="18">#REF!</definedName>
    <definedName name="EBITDA" localSheetId="19">#REF!</definedName>
    <definedName name="EBITDA">#REF!</definedName>
    <definedName name="EE_Old" localSheetId="17">#REF!</definedName>
    <definedName name="EE_Old" localSheetId="18">#REF!</definedName>
    <definedName name="EE_Old" localSheetId="19">#REF!</definedName>
    <definedName name="EE_Old">#REF!</definedName>
    <definedName name="Emp_List" localSheetId="17">#REF!</definedName>
    <definedName name="Emp_List" localSheetId="18">#REF!</definedName>
    <definedName name="Emp_List" localSheetId="19">#REF!</definedName>
    <definedName name="Emp_List">#REF!</definedName>
    <definedName name="Exception_HireDate" localSheetId="17">#REF!</definedName>
    <definedName name="Exception_HireDate" localSheetId="18">#REF!</definedName>
    <definedName name="Exception_HireDate" localSheetId="19">#REF!</definedName>
    <definedName name="Exception_HireDate">#REF!</definedName>
    <definedName name="Exception_Term" localSheetId="17">#REF!</definedName>
    <definedName name="Exception_Term" localSheetId="18">#REF!</definedName>
    <definedName name="Exception_Term" localSheetId="19">#REF!</definedName>
    <definedName name="Exception_Term">#REF!</definedName>
    <definedName name="Exception_Vac" localSheetId="17">#REF!</definedName>
    <definedName name="Exception_Vac" localSheetId="18">#REF!</definedName>
    <definedName name="Exception_Vac" localSheetId="19">#REF!</definedName>
    <definedName name="Exception_Vac">#REF!</definedName>
    <definedName name="Exps" localSheetId="17">#REF!</definedName>
    <definedName name="Exps" localSheetId="18">#REF!</definedName>
    <definedName name="Exps" localSheetId="19">#REF!</definedName>
    <definedName name="Exps">#REF!</definedName>
    <definedName name="Fleet_Avg_MPG" localSheetId="17">#REF!</definedName>
    <definedName name="Fleet_Avg_MPG" localSheetId="18">#REF!</definedName>
    <definedName name="Fleet_Avg_MPG" localSheetId="19">#REF!</definedName>
    <definedName name="Fleet_Avg_MPG">#REF!</definedName>
    <definedName name="Fran_073113">#REF!</definedName>
    <definedName name="Fran_081813">#REF!</definedName>
    <definedName name="Fran_103113">#REF!</definedName>
    <definedName name="Freight" localSheetId="17">#REF!</definedName>
    <definedName name="Freight" localSheetId="18">#REF!</definedName>
    <definedName name="Freight" localSheetId="19">#REF!</definedName>
    <definedName name="Freight">#REF!</definedName>
    <definedName name="Grouping" localSheetId="17">#REF!</definedName>
    <definedName name="Grouping" localSheetId="18">#REF!</definedName>
    <definedName name="Grouping" localSheetId="19">#REF!</definedName>
    <definedName name="Grouping">#REF!</definedName>
    <definedName name="Health" localSheetId="17">#REF!</definedName>
    <definedName name="Health" localSheetId="18">#REF!</definedName>
    <definedName name="Health" localSheetId="19">#REF!</definedName>
    <definedName name="Health">#REF!</definedName>
    <definedName name="Inc_COLA" localSheetId="17">#REF!</definedName>
    <definedName name="Inc_COLA" localSheetId="18">#REF!</definedName>
    <definedName name="Inc_COLA" localSheetId="19">#REF!</definedName>
    <definedName name="Inc_COLA">#REF!</definedName>
    <definedName name="Inc_CPI" localSheetId="17">#REF!</definedName>
    <definedName name="Inc_CPI" localSheetId="18">#REF!</definedName>
    <definedName name="Inc_CPI" localSheetId="19">#REF!</definedName>
    <definedName name="Inc_CPI">#REF!</definedName>
    <definedName name="Inc_CPI_n_PPI" localSheetId="17">#REF!</definedName>
    <definedName name="Inc_CPI_n_PPI" localSheetId="18">#REF!</definedName>
    <definedName name="Inc_CPI_n_PPI" localSheetId="19">#REF!</definedName>
    <definedName name="Inc_CPI_n_PPI">#REF!</definedName>
    <definedName name="Inc_Fixed" localSheetId="17">#REF!</definedName>
    <definedName name="Inc_Fixed" localSheetId="18">#REF!</definedName>
    <definedName name="Inc_Fixed" localSheetId="19">#REF!</definedName>
    <definedName name="Inc_Fixed">#REF!</definedName>
    <definedName name="Inc_Fixed_n_PPI" localSheetId="17">#REF!</definedName>
    <definedName name="Inc_Fixed_n_PPI" localSheetId="18">#REF!</definedName>
    <definedName name="Inc_Fixed_n_PPI" localSheetId="19">#REF!</definedName>
    <definedName name="Inc_Fixed_n_PPI">#REF!</definedName>
    <definedName name="Inc_Fuel" localSheetId="17">#REF!</definedName>
    <definedName name="Inc_Fuel" localSheetId="18">#REF!</definedName>
    <definedName name="Inc_Fuel" localSheetId="19">#REF!</definedName>
    <definedName name="Inc_Fuel">#REF!</definedName>
    <definedName name="Inc_PPI" localSheetId="17">#REF!</definedName>
    <definedName name="Inc_PPI" localSheetId="18">#REF!</definedName>
    <definedName name="Inc_PPI" localSheetId="19">#REF!</definedName>
    <definedName name="Inc_PPI">#REF!</definedName>
    <definedName name="Liability" localSheetId="17">#REF!</definedName>
    <definedName name="Liability" localSheetId="18">#REF!</definedName>
    <definedName name="Liability" localSheetId="19">#REF!</definedName>
    <definedName name="Liability">#REF!</definedName>
    <definedName name="Licenses" localSheetId="17">#REF!</definedName>
    <definedName name="Licenses" localSheetId="18">#REF!</definedName>
    <definedName name="Licenses" localSheetId="19">#REF!</definedName>
    <definedName name="Licenses">#REF!</definedName>
    <definedName name="Migration">#REF!</definedName>
    <definedName name="Net_Income" localSheetId="17">#REF!</definedName>
    <definedName name="Net_Income" localSheetId="18">#REF!</definedName>
    <definedName name="Net_Income" localSheetId="19">#REF!</definedName>
    <definedName name="Net_Income">#REF!</definedName>
    <definedName name="NONU" localSheetId="17">#REF!</definedName>
    <definedName name="NONU" localSheetId="18">#REF!</definedName>
    <definedName name="NONU" localSheetId="19">#REF!</definedName>
    <definedName name="NONU">#REF!</definedName>
    <definedName name="NonU_Rate" localSheetId="17">#REF!</definedName>
    <definedName name="NonU_Rate" localSheetId="18">#REF!</definedName>
    <definedName name="NonU_Rate" localSheetId="19">#REF!</definedName>
    <definedName name="NonU_Rate">#REF!</definedName>
    <definedName name="Office_Exp" localSheetId="17">#REF!</definedName>
    <definedName name="Office_Exp" localSheetId="18">#REF!</definedName>
    <definedName name="Office_Exp" localSheetId="19">#REF!</definedName>
    <definedName name="Office_Exp">#REF!</definedName>
    <definedName name="Oil" localSheetId="17">#REF!</definedName>
    <definedName name="Oil" localSheetId="18">#REF!</definedName>
    <definedName name="Oil" localSheetId="19">#REF!</definedName>
    <definedName name="Oil">#REF!</definedName>
    <definedName name="OS_Disposal" localSheetId="17">#REF!</definedName>
    <definedName name="OS_Disposal" localSheetId="18">#REF!</definedName>
    <definedName name="OS_Disposal" localSheetId="19">#REF!</definedName>
    <definedName name="OS_Disposal">#REF!</definedName>
    <definedName name="Payroll" localSheetId="17">#REF!</definedName>
    <definedName name="Payroll" localSheetId="18">#REF!</definedName>
    <definedName name="Payroll" localSheetId="19">#REF!</definedName>
    <definedName name="Payroll">#REF!</definedName>
    <definedName name="PC" localSheetId="17">#REF!</definedName>
    <definedName name="PC" localSheetId="18">#REF!</definedName>
    <definedName name="PC" localSheetId="19">#REF!</definedName>
    <definedName name="PC">#REF!</definedName>
    <definedName name="Pension" localSheetId="17">#REF!</definedName>
    <definedName name="Pension" localSheetId="18">#REF!</definedName>
    <definedName name="Pension" localSheetId="19">#REF!</definedName>
    <definedName name="Pension">#REF!</definedName>
    <definedName name="_xlnm.Print_Area" localSheetId="13">H.1!$A$1:$K$675</definedName>
    <definedName name="_xlnm.Print_Area" localSheetId="17">J.1!$A$1:$E$20</definedName>
    <definedName name="_xlnm.Print_Area" localSheetId="18">J.2!$A$1:$H$125</definedName>
    <definedName name="_xlnm.Print_Area" localSheetId="19">J.3!$A$1:$I$74</definedName>
    <definedName name="_xlnm.Print_Area" localSheetId="20">K.1!$A$1:$I$12</definedName>
    <definedName name="_xlnm.Print_Area" localSheetId="21">L.1!$A$1:$K$20</definedName>
    <definedName name="_xlnm.Print_Area" localSheetId="22">L.2!$A$1:$D$30</definedName>
    <definedName name="_xlnm.Print_Area" localSheetId="23">M.1!#REF!</definedName>
    <definedName name="_xlnm.Print_Area" localSheetId="24">M.2!$A$1:$M$18</definedName>
    <definedName name="_xlnm.Print_Area" localSheetId="25">N.1!$A$1:$E$17</definedName>
    <definedName name="_xlnm.Print_Area" localSheetId="26">O.1!$A$1:$G$9</definedName>
    <definedName name="_xlnm.Print_Titles" localSheetId="13">H.1!$1:$2</definedName>
    <definedName name="_xlnm.Print_Titles" localSheetId="18">J.2!$1:$3</definedName>
    <definedName name="_xlnm.Print_Titles" localSheetId="19">J.3!$1:$3</definedName>
    <definedName name="_xlnm.Print_Titles" localSheetId="23">M.1!$1:$3</definedName>
    <definedName name="_xlnm.Print_Titles" localSheetId="25">N.1!$1:$2</definedName>
    <definedName name="_xlnm.Print_Titles" localSheetId="26">O.1!$1:$3</definedName>
    <definedName name="Processing_fees" localSheetId="17">#REF!</definedName>
    <definedName name="Processing_fees" localSheetId="18">#REF!</definedName>
    <definedName name="Processing_fees" localSheetId="19">#REF!</definedName>
    <definedName name="Processing_fees">#REF!</definedName>
    <definedName name="Professional_Services" localSheetId="17">#REF!</definedName>
    <definedName name="Professional_Services" localSheetId="18">#REF!</definedName>
    <definedName name="Professional_Services" localSheetId="19">#REF!</definedName>
    <definedName name="Professional_Services">#REF!</definedName>
    <definedName name="Repairs" localSheetId="17">#REF!</definedName>
    <definedName name="Repairs" localSheetId="18">#REF!</definedName>
    <definedName name="Repairs" localSheetId="19">#REF!</definedName>
    <definedName name="Repairs">#REF!</definedName>
    <definedName name="Rev" localSheetId="17">#REF!</definedName>
    <definedName name="Rev" localSheetId="18">#REF!</definedName>
    <definedName name="Rev" localSheetId="19">#REF!</definedName>
    <definedName name="Rev">#REF!</definedName>
    <definedName name="RSP" localSheetId="17">#REF!</definedName>
    <definedName name="RSP" localSheetId="18">#REF!</definedName>
    <definedName name="RSP" localSheetId="19">#REF!</definedName>
    <definedName name="RSP">#REF!</definedName>
    <definedName name="RSP_Amort" localSheetId="17">#REF!</definedName>
    <definedName name="RSP_Amort" localSheetId="18">#REF!</definedName>
    <definedName name="RSP_Amort" localSheetId="19">#REF!</definedName>
    <definedName name="RSP_Amort">#REF!</definedName>
    <definedName name="SS_Y">#REF!</definedName>
    <definedName name="SS_Y2">#REF!</definedName>
    <definedName name="SS_Z">#REF!</definedName>
    <definedName name="SS_Z_2">#REF!</definedName>
    <definedName name="Supplies" localSheetId="17">#REF!</definedName>
    <definedName name="Supplies" localSheetId="18">#REF!</definedName>
    <definedName name="Supplies" localSheetId="19">#REF!</definedName>
    <definedName name="Supplies">#REF!</definedName>
    <definedName name="Table" localSheetId="17">#REF!</definedName>
    <definedName name="Table" localSheetId="18">#REF!</definedName>
    <definedName name="Table" localSheetId="19">#REF!</definedName>
    <definedName name="Table">#REF!</definedName>
    <definedName name="UNION" localSheetId="17">#REF!</definedName>
    <definedName name="UNION" localSheetId="18">#REF!</definedName>
    <definedName name="UNION" localSheetId="19">#REF!</definedName>
    <definedName name="UNION">#REF!</definedName>
    <definedName name="UNION2" localSheetId="17">#REF!</definedName>
    <definedName name="UNION2" localSheetId="18">#REF!</definedName>
    <definedName name="UNION2" localSheetId="19">#REF!</definedName>
    <definedName name="UNION2">#REF!</definedName>
    <definedName name="WC" localSheetId="17">#REF!</definedName>
    <definedName name="WC" localSheetId="18">#REF!</definedName>
    <definedName name="WC" localSheetId="19">#REF!</definedName>
    <definedName name="WC">#REF!</definedName>
    <definedName name="X" hidden="1">#REF!</definedName>
    <definedName name="Z_18579C8B_EEAF_4635_8890_9EF17E57257D_.wvu.Cols" localSheetId="13" hidden="1">H.1!#REF!,H.1!#REF!</definedName>
    <definedName name="Z_18579C8B_EEAF_4635_8890_9EF17E57257D_.wvu.FilterData" localSheetId="13" hidden="1">H.1!#REF!</definedName>
    <definedName name="Z_18579C8B_EEAF_4635_8890_9EF17E57257D_.wvu.PrintArea" localSheetId="13" hidden="1">H.1!$A$1:$K$675</definedName>
    <definedName name="Z_18579C8B_EEAF_4635_8890_9EF17E57257D_.wvu.PrintTitles" localSheetId="13" hidden="1">H.1!$1:$2</definedName>
    <definedName name="Z_84206F1F_5A04_435A_89D6_A094423691EF_.wvu.Cols" localSheetId="13" hidden="1">H.1!#REF!,H.1!#REF!</definedName>
    <definedName name="Z_84206F1F_5A04_435A_89D6_A094423691EF_.wvu.FilterData" localSheetId="13" hidden="1">H.1!#REF!</definedName>
    <definedName name="Z_84206F1F_5A04_435A_89D6_A094423691EF_.wvu.PrintArea" localSheetId="13" hidden="1">H.1!$A$1:$K$675</definedName>
    <definedName name="Z_84206F1F_5A04_435A_89D6_A094423691EF_.wvu.PrintTitles" localSheetId="13" hidden="1">H.1!$1:$2</definedName>
    <definedName name="Z_85D107E1_F89C_45D4_9968_9C76F41206D5_.wvu.Cols" localSheetId="17" hidden="1">J.1!#REF!</definedName>
    <definedName name="Z_85D107E1_F89C_45D4_9968_9C76F41206D5_.wvu.Cols" localSheetId="18" hidden="1">J.2!#REF!,J.2!#REF!</definedName>
    <definedName name="Z_85D107E1_F89C_45D4_9968_9C76F41206D5_.wvu.Cols" localSheetId="21" hidden="1">L.1!#REF!,L.1!#REF!</definedName>
    <definedName name="Z_85D107E1_F89C_45D4_9968_9C76F41206D5_.wvu.Cols" localSheetId="22" hidden="1">L.2!#REF!</definedName>
    <definedName name="Z_85D107E1_F89C_45D4_9968_9C76F41206D5_.wvu.Cols" localSheetId="23" hidden="1">M.1!#REF!</definedName>
    <definedName name="Z_85D107E1_F89C_45D4_9968_9C76F41206D5_.wvu.Cols" localSheetId="26" hidden="1">O.1!#REF!</definedName>
    <definedName name="Z_85D107E1_F89C_45D4_9968_9C76F41206D5_.wvu.PrintArea" localSheetId="17" hidden="1">J.1!$A$1:$E$20</definedName>
    <definedName name="Z_85D107E1_F89C_45D4_9968_9C76F41206D5_.wvu.PrintArea" localSheetId="18" hidden="1">J.2!$A$1:$H$125</definedName>
    <definedName name="Z_85D107E1_F89C_45D4_9968_9C76F41206D5_.wvu.PrintArea" localSheetId="19" hidden="1">J.3!$A$1:$I$74</definedName>
    <definedName name="Z_85D107E1_F89C_45D4_9968_9C76F41206D5_.wvu.PrintArea" localSheetId="20" hidden="1">K.1!$A$1:$I$12</definedName>
    <definedName name="Z_85D107E1_F89C_45D4_9968_9C76F41206D5_.wvu.PrintArea" localSheetId="21" hidden="1">L.1!$A$1:$K$20</definedName>
    <definedName name="Z_85D107E1_F89C_45D4_9968_9C76F41206D5_.wvu.PrintArea" localSheetId="22" hidden="1">L.2!$A$1:$D$30</definedName>
    <definedName name="Z_85D107E1_F89C_45D4_9968_9C76F41206D5_.wvu.PrintArea" localSheetId="23" hidden="1">M.1!#REF!</definedName>
    <definedName name="Z_85D107E1_F89C_45D4_9968_9C76F41206D5_.wvu.PrintArea" localSheetId="24" hidden="1">M.2!$A$1:$G$33</definedName>
    <definedName name="Z_85D107E1_F89C_45D4_9968_9C76F41206D5_.wvu.PrintArea" localSheetId="25" hidden="1">N.1!$A$1:$E$17</definedName>
    <definedName name="Z_85D107E1_F89C_45D4_9968_9C76F41206D5_.wvu.PrintArea" localSheetId="26" hidden="1">O.1!$A$1:$G$9</definedName>
    <definedName name="Z_85D107E1_F89C_45D4_9968_9C76F41206D5_.wvu.PrintTitles" localSheetId="18" hidden="1">J.2!$1:$3</definedName>
    <definedName name="Z_85D107E1_F89C_45D4_9968_9C76F41206D5_.wvu.PrintTitles" localSheetId="19" hidden="1">J.3!$1:$3</definedName>
    <definedName name="Z_85D107E1_F89C_45D4_9968_9C76F41206D5_.wvu.PrintTitles" localSheetId="23" hidden="1">M.1!$1:$3</definedName>
    <definedName name="Z_85D107E1_F89C_45D4_9968_9C76F41206D5_.wvu.PrintTitles" localSheetId="25" hidden="1">N.1!$1:$2</definedName>
    <definedName name="Z_85D107E1_F89C_45D4_9968_9C76F41206D5_.wvu.PrintTitles" localSheetId="26" hidden="1">O.1!$1:$3</definedName>
    <definedName name="Z_85D107E1_F89C_45D4_9968_9C76F41206D5_.wvu.Rows" localSheetId="18" hidden="1">J.2!#REF!</definedName>
    <definedName name="Z_85D107E1_F89C_45D4_9968_9C76F41206D5_.wvu.Rows" localSheetId="19" hidden="1">J.3!#REF!</definedName>
    <definedName name="Z_85D107E1_F89C_45D4_9968_9C76F41206D5_.wvu.Rows" localSheetId="20" hidden="1">K.1!#REF!</definedName>
    <definedName name="Z_85D107E1_F89C_45D4_9968_9C76F41206D5_.wvu.Rows" localSheetId="23" hidden="1">M.1!#REF!</definedName>
    <definedName name="Z_BFBBEDC5_6099_44A8_AA50_29301260395A_.wvu.Cols" localSheetId="17" hidden="1">J.1!#REF!</definedName>
    <definedName name="Z_BFBBEDC5_6099_44A8_AA50_29301260395A_.wvu.Cols" localSheetId="18" hidden="1">J.2!#REF!,J.2!#REF!</definedName>
    <definedName name="Z_BFBBEDC5_6099_44A8_AA50_29301260395A_.wvu.Cols" localSheetId="21" hidden="1">L.1!#REF!,L.1!#REF!</definedName>
    <definedName name="Z_BFBBEDC5_6099_44A8_AA50_29301260395A_.wvu.Cols" localSheetId="22" hidden="1">L.2!#REF!</definedName>
    <definedName name="Z_BFBBEDC5_6099_44A8_AA50_29301260395A_.wvu.Cols" localSheetId="23" hidden="1">M.1!#REF!</definedName>
    <definedName name="Z_BFBBEDC5_6099_44A8_AA50_29301260395A_.wvu.Cols" localSheetId="26" hidden="1">O.1!#REF!</definedName>
    <definedName name="Z_BFBBEDC5_6099_44A8_AA50_29301260395A_.wvu.PrintArea" localSheetId="17" hidden="1">J.1!$A$1:$E$20</definedName>
    <definedName name="Z_BFBBEDC5_6099_44A8_AA50_29301260395A_.wvu.PrintArea" localSheetId="18" hidden="1">J.2!$A$1:$H$125</definedName>
    <definedName name="Z_BFBBEDC5_6099_44A8_AA50_29301260395A_.wvu.PrintArea" localSheetId="19" hidden="1">J.3!$A$1:$I$74</definedName>
    <definedName name="Z_BFBBEDC5_6099_44A8_AA50_29301260395A_.wvu.PrintArea" localSheetId="20" hidden="1">K.1!$A$1:$I$12</definedName>
    <definedName name="Z_BFBBEDC5_6099_44A8_AA50_29301260395A_.wvu.PrintArea" localSheetId="21" hidden="1">L.1!$A$1:$K$20</definedName>
    <definedName name="Z_BFBBEDC5_6099_44A8_AA50_29301260395A_.wvu.PrintArea" localSheetId="22" hidden="1">L.2!$A$1:$D$30</definedName>
    <definedName name="Z_BFBBEDC5_6099_44A8_AA50_29301260395A_.wvu.PrintArea" localSheetId="23" hidden="1">M.1!#REF!</definedName>
    <definedName name="Z_BFBBEDC5_6099_44A8_AA50_29301260395A_.wvu.PrintArea" localSheetId="24" hidden="1">M.2!$A$1:$G$33</definedName>
    <definedName name="Z_BFBBEDC5_6099_44A8_AA50_29301260395A_.wvu.PrintArea" localSheetId="25" hidden="1">N.1!$A$1:$E$17</definedName>
    <definedName name="Z_BFBBEDC5_6099_44A8_AA50_29301260395A_.wvu.PrintArea" localSheetId="26" hidden="1">O.1!$A$1:$G$9</definedName>
    <definedName name="Z_BFBBEDC5_6099_44A8_AA50_29301260395A_.wvu.PrintTitles" localSheetId="18" hidden="1">J.2!$1:$3</definedName>
    <definedName name="Z_BFBBEDC5_6099_44A8_AA50_29301260395A_.wvu.PrintTitles" localSheetId="19" hidden="1">J.3!$1:$3</definedName>
    <definedName name="Z_BFBBEDC5_6099_44A8_AA50_29301260395A_.wvu.PrintTitles" localSheetId="23" hidden="1">M.1!$1:$3</definedName>
    <definedName name="Z_BFBBEDC5_6099_44A8_AA50_29301260395A_.wvu.PrintTitles" localSheetId="25" hidden="1">N.1!$1:$2</definedName>
    <definedName name="Z_BFBBEDC5_6099_44A8_AA50_29301260395A_.wvu.PrintTitles" localSheetId="26" hidden="1">O.1!$1:$3</definedName>
    <definedName name="Z_BFBBEDC5_6099_44A8_AA50_29301260395A_.wvu.Rows" localSheetId="18" hidden="1">J.2!#REF!</definedName>
    <definedName name="Z_BFBBEDC5_6099_44A8_AA50_29301260395A_.wvu.Rows" localSheetId="19" hidden="1">J.3!#REF!</definedName>
    <definedName name="Z_BFBBEDC5_6099_44A8_AA50_29301260395A_.wvu.Rows" localSheetId="20" hidden="1">K.1!#REF!</definedName>
    <definedName name="Z_BFBBEDC5_6099_44A8_AA50_29301260395A_.wvu.Rows" localSheetId="23" hidden="1">M.1!#REF!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8" l="1"/>
  <c r="S31" i="38"/>
  <c r="S33" i="38" s="1"/>
  <c r="Q31" i="38"/>
  <c r="Q33" i="38" s="1"/>
  <c r="P31" i="38"/>
  <c r="P33" i="38" s="1"/>
  <c r="N31" i="38"/>
  <c r="N33" i="38" s="1"/>
  <c r="M31" i="38"/>
  <c r="M33" i="38" s="1"/>
  <c r="K31" i="38"/>
  <c r="J31" i="38"/>
  <c r="J33" i="38" s="1"/>
  <c r="H31" i="38"/>
  <c r="H33" i="38" s="1"/>
  <c r="G31" i="38"/>
  <c r="G33" i="38" s="1"/>
  <c r="E31" i="38"/>
  <c r="E33" i="38" s="1"/>
  <c r="D31" i="38"/>
  <c r="D33" i="38" s="1"/>
  <c r="B31" i="38"/>
  <c r="B33" i="38" s="1"/>
  <c r="I32" i="3" l="1"/>
  <c r="AZ51" i="54"/>
  <c r="AQ52" i="54"/>
  <c r="AN53" i="54"/>
  <c r="AN52" i="54"/>
  <c r="AD40" i="23" l="1"/>
  <c r="Z40" i="23"/>
  <c r="V40" i="23"/>
  <c r="R40" i="23"/>
  <c r="N40" i="23"/>
  <c r="J40" i="23"/>
  <c r="U39" i="23"/>
  <c r="U48" i="23" s="1"/>
  <c r="U4" i="23" s="1"/>
  <c r="M39" i="23"/>
  <c r="M48" i="23" s="1"/>
  <c r="M4" i="23" s="1"/>
  <c r="R19" i="23"/>
  <c r="V46" i="23"/>
  <c r="Z46" i="23"/>
  <c r="AD46" i="23"/>
  <c r="V47" i="23"/>
  <c r="Z47" i="23"/>
  <c r="AD47" i="23"/>
  <c r="J47" i="23"/>
  <c r="N47" i="23"/>
  <c r="R47" i="23"/>
  <c r="V27" i="23"/>
  <c r="Z27" i="23"/>
  <c r="AD27" i="23"/>
  <c r="V28" i="23"/>
  <c r="Z28" i="23"/>
  <c r="V30" i="23"/>
  <c r="Z30" i="23"/>
  <c r="AD30" i="23"/>
  <c r="V32" i="23"/>
  <c r="Z32" i="23"/>
  <c r="V33" i="23"/>
  <c r="Z33" i="23"/>
  <c r="V34" i="23"/>
  <c r="Z34" i="23"/>
  <c r="AD34" i="23"/>
  <c r="V35" i="23"/>
  <c r="Z35" i="23"/>
  <c r="V37" i="23"/>
  <c r="Z37" i="23"/>
  <c r="V38" i="23"/>
  <c r="AD38" i="23"/>
  <c r="V41" i="23"/>
  <c r="V42" i="23"/>
  <c r="AD42" i="23"/>
  <c r="Z43" i="23"/>
  <c r="AD43" i="23"/>
  <c r="V44" i="23"/>
  <c r="Z44" i="23"/>
  <c r="AD44" i="23"/>
  <c r="V45" i="23"/>
  <c r="J27" i="23"/>
  <c r="N27" i="23"/>
  <c r="R27" i="23"/>
  <c r="J28" i="23"/>
  <c r="R29" i="23"/>
  <c r="J30" i="23"/>
  <c r="N30" i="23"/>
  <c r="R30" i="23"/>
  <c r="J31" i="23"/>
  <c r="N31" i="23"/>
  <c r="J33" i="23"/>
  <c r="N33" i="23"/>
  <c r="R34" i="23"/>
  <c r="J36" i="23"/>
  <c r="N36" i="23"/>
  <c r="J37" i="23"/>
  <c r="N37" i="23"/>
  <c r="R38" i="23"/>
  <c r="J41" i="23"/>
  <c r="N41" i="23"/>
  <c r="J42" i="23"/>
  <c r="R42" i="23"/>
  <c r="J43" i="23"/>
  <c r="N43" i="23"/>
  <c r="R43" i="23"/>
  <c r="J44" i="23"/>
  <c r="N44" i="23"/>
  <c r="R44" i="23"/>
  <c r="J45" i="23"/>
  <c r="N45" i="23"/>
  <c r="V21" i="23"/>
  <c r="Z21" i="23"/>
  <c r="V22" i="23"/>
  <c r="V23" i="23"/>
  <c r="Z23" i="23"/>
  <c r="V24" i="23"/>
  <c r="V26" i="23"/>
  <c r="N20" i="23"/>
  <c r="R20" i="23"/>
  <c r="J21" i="23"/>
  <c r="N21" i="23"/>
  <c r="N22" i="23"/>
  <c r="R22" i="23"/>
  <c r="N24" i="23"/>
  <c r="N26" i="23"/>
  <c r="AD41" i="23" l="1"/>
  <c r="N25" i="23"/>
  <c r="Z45" i="23"/>
  <c r="Z41" i="23"/>
  <c r="N46" i="23"/>
  <c r="AD45" i="23"/>
  <c r="R46" i="23"/>
  <c r="J25" i="23"/>
  <c r="V20" i="23"/>
  <c r="V29" i="23"/>
  <c r="J46" i="23"/>
  <c r="R24" i="23"/>
  <c r="N39" i="23"/>
  <c r="R35" i="23"/>
  <c r="AD31" i="23"/>
  <c r="N23" i="23"/>
  <c r="N35" i="23"/>
  <c r="Z31" i="23"/>
  <c r="J23" i="23"/>
  <c r="V31" i="23"/>
  <c r="AD37" i="23"/>
  <c r="AD33" i="23"/>
  <c r="Z22" i="23"/>
  <c r="Q39" i="23"/>
  <c r="Q48" i="23" s="1"/>
  <c r="Q4" i="23" s="1"/>
  <c r="I39" i="23"/>
  <c r="I48" i="23" s="1"/>
  <c r="I4" i="23" s="1"/>
  <c r="R32" i="23"/>
  <c r="J35" i="23"/>
  <c r="V43" i="23"/>
  <c r="AD22" i="23"/>
  <c r="R26" i="23"/>
  <c r="AD25" i="23"/>
  <c r="AD21" i="23"/>
  <c r="AD24" i="23"/>
  <c r="AD20" i="23"/>
  <c r="R37" i="23"/>
  <c r="AD26" i="23"/>
  <c r="AD23" i="23"/>
  <c r="H48" i="23"/>
  <c r="H4" i="23" s="1"/>
  <c r="J39" i="23"/>
  <c r="J20" i="23"/>
  <c r="J29" i="23"/>
  <c r="J32" i="23"/>
  <c r="R33" i="23"/>
  <c r="R28" i="23"/>
  <c r="T48" i="23"/>
  <c r="T4" i="23" s="1"/>
  <c r="Z24" i="23"/>
  <c r="N32" i="23"/>
  <c r="J26" i="23"/>
  <c r="R25" i="23"/>
  <c r="R23" i="23"/>
  <c r="Z20" i="23"/>
  <c r="Z29" i="23"/>
  <c r="Z38" i="23"/>
  <c r="N38" i="23"/>
  <c r="V25" i="23"/>
  <c r="J38" i="23"/>
  <c r="J34" i="23"/>
  <c r="J22" i="23"/>
  <c r="AD29" i="23"/>
  <c r="R21" i="23"/>
  <c r="N42" i="23"/>
  <c r="Z36" i="23"/>
  <c r="Z26" i="23"/>
  <c r="Z25" i="23"/>
  <c r="V36" i="23"/>
  <c r="J24" i="23"/>
  <c r="R41" i="23"/>
  <c r="R36" i="23"/>
  <c r="AD35" i="23"/>
  <c r="AD32" i="23"/>
  <c r="AD28" i="23"/>
  <c r="L48" i="23"/>
  <c r="L4" i="23" s="1"/>
  <c r="N34" i="23"/>
  <c r="J19" i="23"/>
  <c r="N28" i="23"/>
  <c r="Z42" i="23"/>
  <c r="N19" i="23"/>
  <c r="R31" i="23"/>
  <c r="V19" i="23"/>
  <c r="N29" i="23"/>
  <c r="V39" i="23"/>
  <c r="Z19" i="23"/>
  <c r="AD36" i="23"/>
  <c r="R45" i="23"/>
  <c r="AD19" i="23"/>
  <c r="R39" i="23" l="1"/>
  <c r="P48" i="23"/>
  <c r="P4" i="23" s="1"/>
  <c r="AY11" i="54" l="1"/>
  <c r="AX6" i="54"/>
  <c r="AM11" i="54"/>
  <c r="AL6" i="54"/>
  <c r="AA11" i="54"/>
  <c r="C11" i="54"/>
  <c r="I11" i="54"/>
  <c r="U11" i="54"/>
  <c r="B6" i="54"/>
  <c r="H6" i="54"/>
  <c r="T6" i="54"/>
  <c r="V10" i="23"/>
  <c r="Z10" i="23"/>
  <c r="AD10" i="23"/>
  <c r="V11" i="23"/>
  <c r="Z11" i="23"/>
  <c r="AD11" i="23"/>
  <c r="V12" i="23"/>
  <c r="Z12" i="23"/>
  <c r="AD12" i="23"/>
  <c r="V13" i="23"/>
  <c r="Z13" i="23"/>
  <c r="AD13" i="23"/>
  <c r="V14" i="23"/>
  <c r="Z14" i="23"/>
  <c r="AD14" i="23"/>
  <c r="V15" i="23"/>
  <c r="Z15" i="23"/>
  <c r="AD15" i="23"/>
  <c r="V16" i="23"/>
  <c r="Z16" i="23"/>
  <c r="AD16" i="23"/>
  <c r="V17" i="23"/>
  <c r="Z17" i="23"/>
  <c r="AD17" i="23"/>
  <c r="V18" i="23"/>
  <c r="Z18" i="23"/>
  <c r="AD18" i="23"/>
  <c r="V6" i="23"/>
  <c r="Z6" i="23"/>
  <c r="AD6" i="23"/>
  <c r="V7" i="23"/>
  <c r="Z7" i="23"/>
  <c r="AD7" i="23"/>
  <c r="V8" i="23"/>
  <c r="Z8" i="23"/>
  <c r="AD8" i="23"/>
  <c r="V9" i="23"/>
  <c r="Z9" i="23"/>
  <c r="AD9" i="23"/>
  <c r="J10" i="23"/>
  <c r="N10" i="23"/>
  <c r="R10" i="23"/>
  <c r="J11" i="23"/>
  <c r="N11" i="23"/>
  <c r="R11" i="23"/>
  <c r="J12" i="23"/>
  <c r="N12" i="23"/>
  <c r="R12" i="23"/>
  <c r="J13" i="23"/>
  <c r="N13" i="23"/>
  <c r="R13" i="23"/>
  <c r="J14" i="23"/>
  <c r="N14" i="23"/>
  <c r="R14" i="23"/>
  <c r="J15" i="23"/>
  <c r="N15" i="23"/>
  <c r="R15" i="23"/>
  <c r="J16" i="23"/>
  <c r="N16" i="23"/>
  <c r="R16" i="23"/>
  <c r="J17" i="23"/>
  <c r="N17" i="23"/>
  <c r="R17" i="23"/>
  <c r="J18" i="23"/>
  <c r="N18" i="23"/>
  <c r="R18" i="23"/>
  <c r="J6" i="23"/>
  <c r="N6" i="23"/>
  <c r="R6" i="23"/>
  <c r="J7" i="23"/>
  <c r="N7" i="23"/>
  <c r="R7" i="23"/>
  <c r="J8" i="23"/>
  <c r="N8" i="23"/>
  <c r="R8" i="23"/>
  <c r="J9" i="23"/>
  <c r="N9" i="23"/>
  <c r="R9" i="23"/>
  <c r="Z6" i="54" l="1"/>
  <c r="U9" i="54"/>
  <c r="I9" i="54"/>
  <c r="C9" i="54"/>
  <c r="AY9" i="54"/>
  <c r="AM9" i="54"/>
  <c r="AA9" i="54" l="1"/>
  <c r="E9" i="2"/>
  <c r="E83" i="2" s="1"/>
  <c r="J5" i="23"/>
  <c r="J48" i="23" s="1"/>
  <c r="J4" i="23" s="1"/>
  <c r="G48" i="23"/>
  <c r="G4" i="23" s="1"/>
  <c r="N5" i="23"/>
  <c r="N48" i="23" s="1"/>
  <c r="N4" i="23" s="1"/>
  <c r="K48" i="23"/>
  <c r="K4" i="23" s="1"/>
  <c r="O48" i="23"/>
  <c r="O4" i="23" s="1"/>
  <c r="R5" i="23"/>
  <c r="R48" i="23" s="1"/>
  <c r="R4" i="23" s="1"/>
  <c r="V5" i="23"/>
  <c r="V48" i="23" s="1"/>
  <c r="V4" i="23" s="1"/>
  <c r="S48" i="23"/>
  <c r="S4" i="23" s="1"/>
  <c r="Z5" i="23"/>
  <c r="W48" i="23"/>
  <c r="W4" i="23" s="1"/>
  <c r="AA48" i="23"/>
  <c r="AA4" i="23" s="1"/>
  <c r="AD5" i="23"/>
  <c r="D13" i="56" l="1"/>
  <c r="H13" i="56"/>
  <c r="D48" i="21"/>
  <c r="H48" i="21" s="1"/>
  <c r="L48" i="21" s="1"/>
  <c r="P48" i="21" s="1"/>
  <c r="T48" i="21" s="1"/>
  <c r="X48" i="21" s="1"/>
  <c r="D47" i="21"/>
  <c r="P13" i="56" l="1"/>
  <c r="T13" i="56" s="1"/>
  <c r="X13" i="56" s="1"/>
  <c r="L13" i="56"/>
  <c r="I14" i="74" l="1"/>
  <c r="K14" i="74" s="1"/>
  <c r="M14" i="74" s="1"/>
  <c r="H14" i="74"/>
  <c r="J14" i="74" s="1"/>
  <c r="L14" i="74" s="1"/>
  <c r="I13" i="74"/>
  <c r="K13" i="74" s="1"/>
  <c r="M13" i="74" s="1"/>
  <c r="H13" i="74"/>
  <c r="J13" i="74" s="1"/>
  <c r="L13" i="74" s="1"/>
  <c r="I12" i="74"/>
  <c r="K12" i="74" s="1"/>
  <c r="M12" i="74" s="1"/>
  <c r="H12" i="74"/>
  <c r="J12" i="74" s="1"/>
  <c r="L12" i="74" s="1"/>
  <c r="I11" i="74"/>
  <c r="K11" i="74" s="1"/>
  <c r="M11" i="74" s="1"/>
  <c r="H11" i="74"/>
  <c r="J11" i="74" s="1"/>
  <c r="L11" i="74" s="1"/>
  <c r="I10" i="74"/>
  <c r="K10" i="74" s="1"/>
  <c r="M10" i="74" s="1"/>
  <c r="H10" i="74"/>
  <c r="J10" i="74" s="1"/>
  <c r="L10" i="74" s="1"/>
  <c r="I9" i="74"/>
  <c r="K9" i="74" s="1"/>
  <c r="M9" i="74" s="1"/>
  <c r="H9" i="74"/>
  <c r="J9" i="74" s="1"/>
  <c r="L9" i="74" s="1"/>
  <c r="I8" i="74"/>
  <c r="K8" i="74" s="1"/>
  <c r="M8" i="74" s="1"/>
  <c r="H8" i="74"/>
  <c r="J8" i="74" s="1"/>
  <c r="L8" i="74" s="1"/>
  <c r="I7" i="74"/>
  <c r="K7" i="74" s="1"/>
  <c r="M7" i="74" s="1"/>
  <c r="H7" i="74"/>
  <c r="J7" i="74" s="1"/>
  <c r="L7" i="74" s="1"/>
  <c r="I6" i="74"/>
  <c r="K6" i="74" s="1"/>
  <c r="M6" i="74" s="1"/>
  <c r="H6" i="74"/>
  <c r="J6" i="74" s="1"/>
  <c r="L6" i="74" s="1"/>
  <c r="I5" i="74"/>
  <c r="K5" i="74" s="1"/>
  <c r="M5" i="74" s="1"/>
  <c r="H5" i="74"/>
  <c r="J5" i="74" s="1"/>
  <c r="L5" i="74" s="1"/>
  <c r="I4" i="74"/>
  <c r="K4" i="74" s="1"/>
  <c r="M4" i="74" s="1"/>
  <c r="H4" i="74"/>
  <c r="J4" i="74" s="1"/>
  <c r="L4" i="74" s="1"/>
  <c r="I3" i="74"/>
  <c r="K3" i="74" s="1"/>
  <c r="M3" i="74" s="1"/>
  <c r="H3" i="74"/>
  <c r="J3" i="74" s="1"/>
  <c r="L3" i="74" s="1"/>
  <c r="B6" i="75" l="1"/>
  <c r="C6" i="75"/>
  <c r="D6" i="75"/>
  <c r="G6" i="75"/>
  <c r="I6" i="75"/>
  <c r="J6" i="75"/>
  <c r="K6" i="75"/>
  <c r="J13" i="36" l="1"/>
  <c r="B13" i="36"/>
  <c r="R13" i="36"/>
  <c r="F13" i="36"/>
  <c r="N13" i="36"/>
  <c r="V13" i="36"/>
  <c r="AE53" i="54" l="1"/>
  <c r="AN51" i="54" s="1"/>
  <c r="Y53" i="54"/>
  <c r="AB51" i="54" s="1"/>
  <c r="M53" i="54"/>
  <c r="V51" i="54" s="1"/>
  <c r="AB52" i="54" l="1"/>
  <c r="AE52" i="54" s="1"/>
  <c r="AE51" i="54"/>
  <c r="AQ53" i="54"/>
  <c r="AZ53" i="54" s="1"/>
  <c r="BC53" i="54" s="1"/>
  <c r="AQ51" i="54"/>
  <c r="BC51" i="54" s="1"/>
  <c r="V52" i="54"/>
  <c r="Y52" i="54" s="1"/>
  <c r="Y51" i="54"/>
  <c r="AE49" i="54"/>
  <c r="AN46" i="54" s="1"/>
  <c r="Y49" i="54"/>
  <c r="AB46" i="54" s="1"/>
  <c r="AE46" i="54" s="1"/>
  <c r="M49" i="54"/>
  <c r="V46" i="54" s="1"/>
  <c r="Y46" i="54" s="1"/>
  <c r="AN49" i="54" l="1"/>
  <c r="AQ49" i="54" s="1"/>
  <c r="AQ46" i="54"/>
  <c r="BC20" i="54"/>
  <c r="BC19" i="54"/>
  <c r="AQ20" i="54"/>
  <c r="AQ19" i="54"/>
  <c r="AE19" i="54"/>
  <c r="AE20" i="54"/>
  <c r="Y17" i="54"/>
  <c r="Y15" i="54"/>
  <c r="Y20" i="54"/>
  <c r="Y19" i="54"/>
  <c r="V20" i="54"/>
  <c r="V19" i="54"/>
  <c r="BC22" i="54" l="1"/>
  <c r="AZ46" i="54"/>
  <c r="AZ49" i="54"/>
  <c r="AZ35" i="54"/>
  <c r="AZ34" i="54"/>
  <c r="AZ33" i="54"/>
  <c r="AZ32" i="54"/>
  <c r="AZ31" i="54"/>
  <c r="AZ30" i="54"/>
  <c r="AZ29" i="54"/>
  <c r="AZ28" i="54"/>
  <c r="AN35" i="54"/>
  <c r="AN34" i="54"/>
  <c r="AN33" i="54"/>
  <c r="AN32" i="54"/>
  <c r="AN31" i="54"/>
  <c r="AN30" i="54"/>
  <c r="AN29" i="54"/>
  <c r="AN28" i="54"/>
  <c r="AB35" i="54"/>
  <c r="AB34" i="54"/>
  <c r="AB33" i="54"/>
  <c r="AB32" i="54"/>
  <c r="AB31" i="54"/>
  <c r="AB30" i="54"/>
  <c r="AB29" i="54"/>
  <c r="AB28" i="54"/>
  <c r="V35" i="54"/>
  <c r="V34" i="54"/>
  <c r="V33" i="54"/>
  <c r="V32" i="54"/>
  <c r="V31" i="54"/>
  <c r="V30" i="54"/>
  <c r="V29" i="54"/>
  <c r="V28" i="54"/>
  <c r="J35" i="54"/>
  <c r="J34" i="54"/>
  <c r="J33" i="54"/>
  <c r="J32" i="54"/>
  <c r="J31" i="54"/>
  <c r="J30" i="54"/>
  <c r="J29" i="54"/>
  <c r="J28" i="54"/>
  <c r="BC46" i="54" l="1"/>
  <c r="BC49" i="54"/>
  <c r="X12" i="54"/>
  <c r="W12" i="54"/>
  <c r="AZ22" i="54"/>
  <c r="J22" i="54"/>
  <c r="V22" i="54" l="1"/>
  <c r="Y21" i="54"/>
  <c r="Y22" i="54" s="1"/>
  <c r="AE21" i="54"/>
  <c r="AB22" i="54"/>
  <c r="AA12" i="54"/>
  <c r="U12" i="54" l="1"/>
  <c r="Q16" i="21" l="1"/>
  <c r="Q34" i="21"/>
  <c r="Q7" i="21"/>
  <c r="Q8" i="21"/>
  <c r="Q13" i="21"/>
  <c r="H10" i="17"/>
  <c r="D10" i="17"/>
  <c r="F17" i="17"/>
  <c r="F10" i="17"/>
  <c r="Q14" i="21" l="1"/>
  <c r="Q5" i="21"/>
  <c r="Q17" i="21"/>
  <c r="Q6" i="21"/>
  <c r="H17" i="17"/>
  <c r="D300" i="34" l="1"/>
  <c r="H300" i="34" s="1"/>
  <c r="K300" i="34"/>
  <c r="O300" i="34" s="1"/>
  <c r="R300" i="34"/>
  <c r="V300" i="34" s="1"/>
  <c r="D301" i="34"/>
  <c r="H301" i="34" s="1"/>
  <c r="K301" i="34"/>
  <c r="O301" i="34" s="1"/>
  <c r="R301" i="34"/>
  <c r="V301" i="34"/>
  <c r="D302" i="34"/>
  <c r="H302" i="34" s="1"/>
  <c r="K302" i="34"/>
  <c r="O302" i="34" s="1"/>
  <c r="R302" i="34"/>
  <c r="V302" i="34" s="1"/>
  <c r="D303" i="34"/>
  <c r="H303" i="34" s="1"/>
  <c r="K303" i="34"/>
  <c r="O303" i="34" s="1"/>
  <c r="R303" i="34"/>
  <c r="V303" i="34" s="1"/>
  <c r="D304" i="34"/>
  <c r="H304" i="34" s="1"/>
  <c r="K304" i="34"/>
  <c r="O304" i="34" s="1"/>
  <c r="R304" i="34"/>
  <c r="V304" i="34" s="1"/>
  <c r="D305" i="34"/>
  <c r="H305" i="34" s="1"/>
  <c r="K305" i="34"/>
  <c r="O305" i="34"/>
  <c r="R305" i="34"/>
  <c r="V305" i="34" s="1"/>
  <c r="D306" i="34"/>
  <c r="H306" i="34" s="1"/>
  <c r="K306" i="34"/>
  <c r="O306" i="34" s="1"/>
  <c r="R306" i="34"/>
  <c r="V306" i="34" s="1"/>
  <c r="D307" i="34"/>
  <c r="H307" i="34" s="1"/>
  <c r="K307" i="34"/>
  <c r="O307" i="34" s="1"/>
  <c r="R307" i="34"/>
  <c r="V307" i="34" s="1"/>
  <c r="D308" i="34"/>
  <c r="H308" i="34" s="1"/>
  <c r="K308" i="34"/>
  <c r="O308" i="34" s="1"/>
  <c r="R308" i="34"/>
  <c r="V308" i="34" s="1"/>
  <c r="D309" i="34"/>
  <c r="H309" i="34" s="1"/>
  <c r="K309" i="34"/>
  <c r="O309" i="34" s="1"/>
  <c r="R309" i="34"/>
  <c r="V309" i="34" s="1"/>
  <c r="D310" i="34"/>
  <c r="H310" i="34"/>
  <c r="K310" i="34"/>
  <c r="O310" i="34"/>
  <c r="R310" i="34"/>
  <c r="V310" i="34" s="1"/>
  <c r="D311" i="34"/>
  <c r="H311" i="34" s="1"/>
  <c r="K311" i="34"/>
  <c r="O311" i="34" s="1"/>
  <c r="R311" i="34"/>
  <c r="V311" i="34" s="1"/>
  <c r="D312" i="34"/>
  <c r="H312" i="34" s="1"/>
  <c r="K312" i="34"/>
  <c r="O312" i="34" s="1"/>
  <c r="R312" i="34"/>
  <c r="V312" i="34" s="1"/>
  <c r="D313" i="34"/>
  <c r="H313" i="34" s="1"/>
  <c r="K313" i="34"/>
  <c r="O313" i="34" s="1"/>
  <c r="R313" i="34"/>
  <c r="V313" i="34" s="1"/>
  <c r="D314" i="34"/>
  <c r="H314" i="34"/>
  <c r="K314" i="34"/>
  <c r="O314" i="34" s="1"/>
  <c r="R314" i="34"/>
  <c r="V314" i="34"/>
  <c r="D315" i="34"/>
  <c r="H315" i="34" s="1"/>
  <c r="K315" i="34"/>
  <c r="O315" i="34" s="1"/>
  <c r="R315" i="34"/>
  <c r="V315" i="34" s="1"/>
  <c r="D316" i="34"/>
  <c r="H316" i="34" s="1"/>
  <c r="K316" i="34"/>
  <c r="O316" i="34" s="1"/>
  <c r="R316" i="34"/>
  <c r="V316" i="34" s="1"/>
  <c r="D317" i="34"/>
  <c r="H317" i="34" s="1"/>
  <c r="K317" i="34"/>
  <c r="O317" i="34" s="1"/>
  <c r="R317" i="34"/>
  <c r="V317" i="34" s="1"/>
  <c r="D318" i="34"/>
  <c r="H318" i="34" s="1"/>
  <c r="K318" i="34"/>
  <c r="O318" i="34" s="1"/>
  <c r="R318" i="34"/>
  <c r="V318" i="34" s="1"/>
  <c r="D319" i="34"/>
  <c r="H319" i="34" s="1"/>
  <c r="K319" i="34"/>
  <c r="O319" i="34" s="1"/>
  <c r="R319" i="34"/>
  <c r="V319" i="34" s="1"/>
  <c r="D320" i="34"/>
  <c r="H320" i="34" s="1"/>
  <c r="K320" i="34"/>
  <c r="O320" i="34" s="1"/>
  <c r="R320" i="34"/>
  <c r="V320" i="34" s="1"/>
  <c r="D321" i="34"/>
  <c r="H321" i="34" s="1"/>
  <c r="K321" i="34"/>
  <c r="O321" i="34" s="1"/>
  <c r="R321" i="34"/>
  <c r="V321" i="34" s="1"/>
  <c r="D322" i="34"/>
  <c r="H322" i="34" s="1"/>
  <c r="K322" i="34"/>
  <c r="O322" i="34" s="1"/>
  <c r="R322" i="34"/>
  <c r="V322" i="34" s="1"/>
  <c r="D323" i="34"/>
  <c r="H323" i="34" s="1"/>
  <c r="K323" i="34"/>
  <c r="O323" i="34" s="1"/>
  <c r="R323" i="34"/>
  <c r="V323" i="34" s="1"/>
  <c r="D324" i="34"/>
  <c r="H324" i="34" s="1"/>
  <c r="K324" i="34"/>
  <c r="O324" i="34" s="1"/>
  <c r="R324" i="34"/>
  <c r="V324" i="34" s="1"/>
  <c r="D325" i="34"/>
  <c r="H325" i="34" s="1"/>
  <c r="K325" i="34"/>
  <c r="O325" i="34" s="1"/>
  <c r="R325" i="34"/>
  <c r="V325" i="34" s="1"/>
  <c r="D326" i="34"/>
  <c r="H326" i="34" s="1"/>
  <c r="K326" i="34"/>
  <c r="O326" i="34"/>
  <c r="R326" i="34"/>
  <c r="V326" i="34" s="1"/>
  <c r="D327" i="34"/>
  <c r="H327" i="34" s="1"/>
  <c r="K327" i="34"/>
  <c r="O327" i="34" s="1"/>
  <c r="R327" i="34"/>
  <c r="V327" i="34" s="1"/>
  <c r="D328" i="34"/>
  <c r="H328" i="34" s="1"/>
  <c r="K328" i="34"/>
  <c r="O328" i="34" s="1"/>
  <c r="R328" i="34"/>
  <c r="V328" i="34" s="1"/>
  <c r="D329" i="34"/>
  <c r="H329" i="34" s="1"/>
  <c r="K329" i="34"/>
  <c r="O329" i="34" s="1"/>
  <c r="R329" i="34"/>
  <c r="V329" i="34" s="1"/>
  <c r="D330" i="34"/>
  <c r="H330" i="34" s="1"/>
  <c r="K330" i="34"/>
  <c r="O330" i="34" s="1"/>
  <c r="R330" i="34"/>
  <c r="V330" i="34" s="1"/>
  <c r="D331" i="34"/>
  <c r="H331" i="34" s="1"/>
  <c r="K331" i="34"/>
  <c r="O331" i="34" s="1"/>
  <c r="R331" i="34"/>
  <c r="V331" i="34" s="1"/>
  <c r="D332" i="34"/>
  <c r="H332" i="34" s="1"/>
  <c r="K332" i="34"/>
  <c r="O332" i="34" s="1"/>
  <c r="R332" i="34"/>
  <c r="V332" i="34" s="1"/>
  <c r="D333" i="34"/>
  <c r="H333" i="34" s="1"/>
  <c r="K333" i="34"/>
  <c r="O333" i="34" s="1"/>
  <c r="R333" i="34"/>
  <c r="V333" i="34" s="1"/>
  <c r="D334" i="34"/>
  <c r="H334" i="34" s="1"/>
  <c r="K334" i="34"/>
  <c r="O334" i="34" s="1"/>
  <c r="R334" i="34"/>
  <c r="V334" i="34" s="1"/>
  <c r="D335" i="34"/>
  <c r="H335" i="34" s="1"/>
  <c r="K335" i="34"/>
  <c r="O335" i="34" s="1"/>
  <c r="R335" i="34"/>
  <c r="V335" i="34" s="1"/>
  <c r="D336" i="34"/>
  <c r="H336" i="34" s="1"/>
  <c r="K336" i="34"/>
  <c r="O336" i="34" s="1"/>
  <c r="R336" i="34"/>
  <c r="V336" i="34" s="1"/>
  <c r="D337" i="34"/>
  <c r="H337" i="34" s="1"/>
  <c r="K337" i="34"/>
  <c r="O337" i="34" s="1"/>
  <c r="R337" i="34"/>
  <c r="V337" i="34" s="1"/>
  <c r="D338" i="34"/>
  <c r="H338" i="34" s="1"/>
  <c r="K338" i="34"/>
  <c r="O338" i="34" s="1"/>
  <c r="R338" i="34"/>
  <c r="V338" i="34" s="1"/>
  <c r="D339" i="34"/>
  <c r="H339" i="34" s="1"/>
  <c r="K339" i="34"/>
  <c r="O339" i="34" s="1"/>
  <c r="R339" i="34"/>
  <c r="V339" i="34" s="1"/>
  <c r="D340" i="34"/>
  <c r="H340" i="34" s="1"/>
  <c r="K340" i="34"/>
  <c r="O340" i="34" s="1"/>
  <c r="R340" i="34"/>
  <c r="V340" i="34" s="1"/>
  <c r="D341" i="34"/>
  <c r="H341" i="34" s="1"/>
  <c r="K341" i="34"/>
  <c r="O341" i="34" s="1"/>
  <c r="R341" i="34"/>
  <c r="V341" i="34" s="1"/>
  <c r="D342" i="34"/>
  <c r="H342" i="34" s="1"/>
  <c r="K342" i="34"/>
  <c r="O342" i="34" s="1"/>
  <c r="R342" i="34"/>
  <c r="V342" i="34" s="1"/>
  <c r="D343" i="34"/>
  <c r="H343" i="34" s="1"/>
  <c r="K343" i="34"/>
  <c r="O343" i="34" s="1"/>
  <c r="R343" i="34"/>
  <c r="V343" i="34"/>
  <c r="D344" i="34"/>
  <c r="H344" i="34" s="1"/>
  <c r="K344" i="34"/>
  <c r="O344" i="34" s="1"/>
  <c r="R344" i="34"/>
  <c r="V344" i="34" s="1"/>
  <c r="D345" i="34"/>
  <c r="H345" i="34" s="1"/>
  <c r="K345" i="34"/>
  <c r="O345" i="34" s="1"/>
  <c r="R345" i="34"/>
  <c r="V345" i="34" s="1"/>
  <c r="D346" i="34"/>
  <c r="H346" i="34" s="1"/>
  <c r="K346" i="34"/>
  <c r="O346" i="34" s="1"/>
  <c r="R346" i="34"/>
  <c r="V346" i="34" s="1"/>
  <c r="D347" i="34"/>
  <c r="H347" i="34" s="1"/>
  <c r="K347" i="34"/>
  <c r="O347" i="34" s="1"/>
  <c r="R347" i="34"/>
  <c r="V347" i="34" s="1"/>
  <c r="D348" i="34"/>
  <c r="H348" i="34" s="1"/>
  <c r="K348" i="34"/>
  <c r="O348" i="34" s="1"/>
  <c r="R348" i="34"/>
  <c r="V348" i="34" s="1"/>
  <c r="D349" i="34"/>
  <c r="H349" i="34" s="1"/>
  <c r="K349" i="34"/>
  <c r="O349" i="34" s="1"/>
  <c r="R349" i="34"/>
  <c r="V349" i="34" s="1"/>
  <c r="D350" i="34"/>
  <c r="H350" i="34" s="1"/>
  <c r="K350" i="34"/>
  <c r="O350" i="34" s="1"/>
  <c r="R350" i="34"/>
  <c r="V350" i="34" s="1"/>
  <c r="D351" i="34"/>
  <c r="H351" i="34" s="1"/>
  <c r="K351" i="34"/>
  <c r="O351" i="34" s="1"/>
  <c r="R351" i="34"/>
  <c r="V351" i="34" s="1"/>
  <c r="D352" i="34"/>
  <c r="H352" i="34" s="1"/>
  <c r="K352" i="34"/>
  <c r="O352" i="34" s="1"/>
  <c r="R352" i="34"/>
  <c r="V352" i="34" s="1"/>
  <c r="D353" i="34"/>
  <c r="H353" i="34" s="1"/>
  <c r="K353" i="34"/>
  <c r="O353" i="34" s="1"/>
  <c r="R353" i="34"/>
  <c r="V353" i="34" s="1"/>
  <c r="D354" i="34"/>
  <c r="H354" i="34" s="1"/>
  <c r="K354" i="34"/>
  <c r="O354" i="34" s="1"/>
  <c r="R354" i="34"/>
  <c r="V354" i="34" s="1"/>
  <c r="D355" i="34"/>
  <c r="H355" i="34" s="1"/>
  <c r="K355" i="34"/>
  <c r="O355" i="34" s="1"/>
  <c r="R355" i="34"/>
  <c r="V355" i="34" s="1"/>
  <c r="D356" i="34"/>
  <c r="H356" i="34" s="1"/>
  <c r="K356" i="34"/>
  <c r="O356" i="34" s="1"/>
  <c r="R356" i="34"/>
  <c r="V356" i="34" s="1"/>
  <c r="D357" i="34"/>
  <c r="H357" i="34"/>
  <c r="K357" i="34"/>
  <c r="O357" i="34" s="1"/>
  <c r="R357" i="34"/>
  <c r="V357" i="34" s="1"/>
  <c r="D358" i="34"/>
  <c r="H358" i="34" s="1"/>
  <c r="K358" i="34"/>
  <c r="O358" i="34" s="1"/>
  <c r="R358" i="34"/>
  <c r="V358" i="34" s="1"/>
  <c r="D359" i="34"/>
  <c r="H359" i="34" s="1"/>
  <c r="K359" i="34"/>
  <c r="O359" i="34" s="1"/>
  <c r="R359" i="34"/>
  <c r="V359" i="34" s="1"/>
  <c r="D7" i="20"/>
  <c r="G7" i="20"/>
  <c r="D8" i="20"/>
  <c r="G8" i="20"/>
  <c r="B29" i="20" l="1"/>
  <c r="C11" i="53" l="1"/>
  <c r="B11" i="53"/>
  <c r="E11" i="53"/>
  <c r="F6" i="54" l="1"/>
  <c r="L6" i="54"/>
  <c r="L8" i="54" s="1"/>
  <c r="AD6" i="54"/>
  <c r="AD8" i="54" s="1"/>
  <c r="D37" i="54" l="1"/>
  <c r="J37" i="54"/>
  <c r="D88" i="34" l="1"/>
  <c r="H88" i="34" s="1"/>
  <c r="K88" i="34"/>
  <c r="O88" i="34" s="1"/>
  <c r="R88" i="34"/>
  <c r="V88" i="34" s="1"/>
  <c r="D89" i="34"/>
  <c r="H89" i="34" s="1"/>
  <c r="K89" i="34"/>
  <c r="O89" i="34" s="1"/>
  <c r="R89" i="34"/>
  <c r="V89" i="34" s="1"/>
  <c r="D90" i="34"/>
  <c r="H90" i="34" s="1"/>
  <c r="K90" i="34"/>
  <c r="O90" i="34" s="1"/>
  <c r="R90" i="34"/>
  <c r="V90" i="34" s="1"/>
  <c r="D91" i="34"/>
  <c r="H91" i="34" s="1"/>
  <c r="K91" i="34"/>
  <c r="O91" i="34" s="1"/>
  <c r="R91" i="34"/>
  <c r="V91" i="34" s="1"/>
  <c r="D92" i="34"/>
  <c r="H92" i="34" s="1"/>
  <c r="K92" i="34"/>
  <c r="O92" i="34" s="1"/>
  <c r="R92" i="34"/>
  <c r="V92" i="34" s="1"/>
  <c r="D93" i="34"/>
  <c r="H93" i="34" s="1"/>
  <c r="K93" i="34"/>
  <c r="O93" i="34" s="1"/>
  <c r="R93" i="34"/>
  <c r="V93" i="34" s="1"/>
  <c r="D94" i="34"/>
  <c r="H94" i="34" s="1"/>
  <c r="K94" i="34"/>
  <c r="O94" i="34" s="1"/>
  <c r="R94" i="34"/>
  <c r="V94" i="34" s="1"/>
  <c r="D95" i="34"/>
  <c r="H95" i="34" s="1"/>
  <c r="K95" i="34"/>
  <c r="O95" i="34" s="1"/>
  <c r="R95" i="34"/>
  <c r="V95" i="34" s="1"/>
  <c r="D96" i="34"/>
  <c r="H96" i="34" s="1"/>
  <c r="K96" i="34"/>
  <c r="O96" i="34" s="1"/>
  <c r="R96" i="34"/>
  <c r="V96" i="34" s="1"/>
  <c r="D97" i="34"/>
  <c r="H97" i="34" s="1"/>
  <c r="K97" i="34"/>
  <c r="O97" i="34" s="1"/>
  <c r="R97" i="34"/>
  <c r="V97" i="34" s="1"/>
  <c r="D98" i="34"/>
  <c r="H98" i="34" s="1"/>
  <c r="K98" i="34"/>
  <c r="O98" i="34" s="1"/>
  <c r="R98" i="34"/>
  <c r="V98" i="34" s="1"/>
  <c r="D99" i="34"/>
  <c r="H99" i="34" s="1"/>
  <c r="K99" i="34"/>
  <c r="O99" i="34" s="1"/>
  <c r="R99" i="34"/>
  <c r="V99" i="34" s="1"/>
  <c r="D100" i="34"/>
  <c r="H100" i="34" s="1"/>
  <c r="K100" i="34"/>
  <c r="O100" i="34" s="1"/>
  <c r="R100" i="34"/>
  <c r="V100" i="34" s="1"/>
  <c r="D101" i="34"/>
  <c r="H101" i="34" s="1"/>
  <c r="K101" i="34"/>
  <c r="O101" i="34" s="1"/>
  <c r="R101" i="34"/>
  <c r="V101" i="34" s="1"/>
  <c r="D102" i="34"/>
  <c r="H102" i="34" s="1"/>
  <c r="K102" i="34"/>
  <c r="O102" i="34" s="1"/>
  <c r="R102" i="34"/>
  <c r="V102" i="34" s="1"/>
  <c r="D103" i="34"/>
  <c r="H103" i="34" s="1"/>
  <c r="K103" i="34"/>
  <c r="O103" i="34" s="1"/>
  <c r="R103" i="34"/>
  <c r="V103" i="34" s="1"/>
  <c r="D104" i="34"/>
  <c r="H104" i="34" s="1"/>
  <c r="K104" i="34"/>
  <c r="O104" i="34" s="1"/>
  <c r="R104" i="34"/>
  <c r="V104" i="34" s="1"/>
  <c r="D105" i="34"/>
  <c r="H105" i="34" s="1"/>
  <c r="K105" i="34"/>
  <c r="O105" i="34" s="1"/>
  <c r="R105" i="34"/>
  <c r="V105" i="34" s="1"/>
  <c r="D106" i="34"/>
  <c r="H106" i="34" s="1"/>
  <c r="K106" i="34"/>
  <c r="O106" i="34" s="1"/>
  <c r="R106" i="34"/>
  <c r="V106" i="34" s="1"/>
  <c r="D107" i="34"/>
  <c r="H107" i="34" s="1"/>
  <c r="K107" i="34"/>
  <c r="O107" i="34" s="1"/>
  <c r="R107" i="34"/>
  <c r="V107" i="34" s="1"/>
  <c r="D108" i="34"/>
  <c r="H108" i="34" s="1"/>
  <c r="K108" i="34"/>
  <c r="O108" i="34" s="1"/>
  <c r="R108" i="34"/>
  <c r="V108" i="34" s="1"/>
  <c r="D109" i="34"/>
  <c r="H109" i="34" s="1"/>
  <c r="K109" i="34"/>
  <c r="O109" i="34" s="1"/>
  <c r="R109" i="34"/>
  <c r="V109" i="34" s="1"/>
  <c r="D73" i="34"/>
  <c r="H73" i="34" s="1"/>
  <c r="K73" i="34"/>
  <c r="O73" i="34" s="1"/>
  <c r="R73" i="34"/>
  <c r="V73" i="34" s="1"/>
  <c r="D74" i="34"/>
  <c r="H74" i="34" s="1"/>
  <c r="K74" i="34"/>
  <c r="O74" i="34" s="1"/>
  <c r="R74" i="34"/>
  <c r="V74" i="34" s="1"/>
  <c r="D75" i="34"/>
  <c r="H75" i="34" s="1"/>
  <c r="K75" i="34"/>
  <c r="O75" i="34" s="1"/>
  <c r="R75" i="34"/>
  <c r="V75" i="34" s="1"/>
  <c r="D76" i="34"/>
  <c r="H76" i="34" s="1"/>
  <c r="K76" i="34"/>
  <c r="O76" i="34" s="1"/>
  <c r="R76" i="34"/>
  <c r="V76" i="34" s="1"/>
  <c r="D77" i="34"/>
  <c r="H77" i="34" s="1"/>
  <c r="K77" i="34"/>
  <c r="O77" i="34" s="1"/>
  <c r="R77" i="34"/>
  <c r="V77" i="34" s="1"/>
  <c r="D78" i="34"/>
  <c r="H78" i="34" s="1"/>
  <c r="K78" i="34"/>
  <c r="O78" i="34" s="1"/>
  <c r="R78" i="34"/>
  <c r="V78" i="34" s="1"/>
  <c r="D79" i="34"/>
  <c r="H79" i="34" s="1"/>
  <c r="K79" i="34"/>
  <c r="O79" i="34" s="1"/>
  <c r="R79" i="34"/>
  <c r="V79" i="34" s="1"/>
  <c r="D80" i="34"/>
  <c r="H80" i="34" s="1"/>
  <c r="K80" i="34"/>
  <c r="O80" i="34" s="1"/>
  <c r="R80" i="34"/>
  <c r="V80" i="34" s="1"/>
  <c r="D81" i="34"/>
  <c r="H81" i="34" s="1"/>
  <c r="K81" i="34"/>
  <c r="O81" i="34" s="1"/>
  <c r="R81" i="34"/>
  <c r="V81" i="34" s="1"/>
  <c r="D82" i="34"/>
  <c r="H82" i="34" s="1"/>
  <c r="K82" i="34"/>
  <c r="O82" i="34" s="1"/>
  <c r="R82" i="34"/>
  <c r="V82" i="34" s="1"/>
  <c r="D83" i="34"/>
  <c r="H83" i="34" s="1"/>
  <c r="K83" i="34"/>
  <c r="O83" i="34" s="1"/>
  <c r="R83" i="34"/>
  <c r="V83" i="34" s="1"/>
  <c r="D84" i="34"/>
  <c r="H84" i="34" s="1"/>
  <c r="K84" i="34"/>
  <c r="O84" i="34" s="1"/>
  <c r="R84" i="34"/>
  <c r="V84" i="34" s="1"/>
  <c r="D85" i="34"/>
  <c r="H85" i="34" s="1"/>
  <c r="K85" i="34"/>
  <c r="O85" i="34" s="1"/>
  <c r="R85" i="34"/>
  <c r="V85" i="34" s="1"/>
  <c r="D86" i="34"/>
  <c r="H86" i="34" s="1"/>
  <c r="K86" i="34"/>
  <c r="O86" i="34" s="1"/>
  <c r="R86" i="34"/>
  <c r="V86" i="34" s="1"/>
  <c r="D87" i="34"/>
  <c r="H87" i="34" s="1"/>
  <c r="K87" i="34"/>
  <c r="O87" i="34" s="1"/>
  <c r="R87" i="34"/>
  <c r="V87" i="34" s="1"/>
  <c r="D47" i="34"/>
  <c r="H47" i="34" s="1"/>
  <c r="K47" i="34"/>
  <c r="O47" i="34" s="1"/>
  <c r="R47" i="34"/>
  <c r="V47" i="34" s="1"/>
  <c r="D48" i="34"/>
  <c r="H48" i="34" s="1"/>
  <c r="K48" i="34"/>
  <c r="O48" i="34" s="1"/>
  <c r="R48" i="34"/>
  <c r="V48" i="34" s="1"/>
  <c r="D49" i="34"/>
  <c r="H49" i="34" s="1"/>
  <c r="K49" i="34"/>
  <c r="O49" i="34" s="1"/>
  <c r="R49" i="34"/>
  <c r="V49" i="34" s="1"/>
  <c r="D50" i="34"/>
  <c r="H50" i="34" s="1"/>
  <c r="K50" i="34"/>
  <c r="O50" i="34" s="1"/>
  <c r="R50" i="34"/>
  <c r="V50" i="34" s="1"/>
  <c r="D51" i="34"/>
  <c r="H51" i="34" s="1"/>
  <c r="K51" i="34"/>
  <c r="O51" i="34" s="1"/>
  <c r="R51" i="34"/>
  <c r="V51" i="34" s="1"/>
  <c r="D52" i="34"/>
  <c r="H52" i="34" s="1"/>
  <c r="K52" i="34"/>
  <c r="O52" i="34" s="1"/>
  <c r="R52" i="34"/>
  <c r="V52" i="34" s="1"/>
  <c r="D53" i="34"/>
  <c r="H53" i="34" s="1"/>
  <c r="K53" i="34"/>
  <c r="O53" i="34" s="1"/>
  <c r="R53" i="34"/>
  <c r="V53" i="34" s="1"/>
  <c r="D54" i="34"/>
  <c r="H54" i="34" s="1"/>
  <c r="K54" i="34"/>
  <c r="O54" i="34" s="1"/>
  <c r="R54" i="34"/>
  <c r="V54" i="34" s="1"/>
  <c r="D55" i="34"/>
  <c r="H55" i="34" s="1"/>
  <c r="K55" i="34"/>
  <c r="O55" i="34" s="1"/>
  <c r="R55" i="34"/>
  <c r="V55" i="34" s="1"/>
  <c r="D56" i="34"/>
  <c r="H56" i="34" s="1"/>
  <c r="K56" i="34"/>
  <c r="O56" i="34" s="1"/>
  <c r="R56" i="34"/>
  <c r="V56" i="34" s="1"/>
  <c r="D57" i="34"/>
  <c r="H57" i="34" s="1"/>
  <c r="K57" i="34"/>
  <c r="O57" i="34" s="1"/>
  <c r="R57" i="34"/>
  <c r="V57" i="34" s="1"/>
  <c r="D58" i="34"/>
  <c r="H58" i="34" s="1"/>
  <c r="K58" i="34"/>
  <c r="O58" i="34" s="1"/>
  <c r="R58" i="34"/>
  <c r="V58" i="34" s="1"/>
  <c r="D59" i="34"/>
  <c r="H59" i="34" s="1"/>
  <c r="K59" i="34"/>
  <c r="O59" i="34" s="1"/>
  <c r="R59" i="34"/>
  <c r="V59" i="34" s="1"/>
  <c r="D60" i="34"/>
  <c r="H60" i="34" s="1"/>
  <c r="K60" i="34"/>
  <c r="O60" i="34" s="1"/>
  <c r="R60" i="34"/>
  <c r="V60" i="34" s="1"/>
  <c r="D61" i="34"/>
  <c r="H61" i="34" s="1"/>
  <c r="K61" i="34"/>
  <c r="O61" i="34" s="1"/>
  <c r="R61" i="34"/>
  <c r="V61" i="34" s="1"/>
  <c r="D62" i="34"/>
  <c r="H62" i="34" s="1"/>
  <c r="K62" i="34"/>
  <c r="O62" i="34" s="1"/>
  <c r="R62" i="34"/>
  <c r="V62" i="34" s="1"/>
  <c r="D63" i="34"/>
  <c r="H63" i="34" s="1"/>
  <c r="K63" i="34"/>
  <c r="O63" i="34" s="1"/>
  <c r="R63" i="34"/>
  <c r="V63" i="34" s="1"/>
  <c r="D64" i="34"/>
  <c r="H64" i="34" s="1"/>
  <c r="K64" i="34"/>
  <c r="O64" i="34" s="1"/>
  <c r="R64" i="34"/>
  <c r="V64" i="34" s="1"/>
  <c r="D65" i="34"/>
  <c r="H65" i="34" s="1"/>
  <c r="K65" i="34"/>
  <c r="O65" i="34" s="1"/>
  <c r="R65" i="34"/>
  <c r="V65" i="34" s="1"/>
  <c r="D66" i="34"/>
  <c r="H66" i="34" s="1"/>
  <c r="K66" i="34"/>
  <c r="O66" i="34" s="1"/>
  <c r="R66" i="34"/>
  <c r="V66" i="34" s="1"/>
  <c r="D67" i="34"/>
  <c r="H67" i="34" s="1"/>
  <c r="K67" i="34"/>
  <c r="O67" i="34" s="1"/>
  <c r="R67" i="34"/>
  <c r="V67" i="34" s="1"/>
  <c r="D68" i="34"/>
  <c r="H68" i="34" s="1"/>
  <c r="K68" i="34"/>
  <c r="O68" i="34" s="1"/>
  <c r="R68" i="34"/>
  <c r="V68" i="34" s="1"/>
  <c r="D69" i="34"/>
  <c r="H69" i="34" s="1"/>
  <c r="K69" i="34"/>
  <c r="O69" i="34" s="1"/>
  <c r="R69" i="34"/>
  <c r="V69" i="34" s="1"/>
  <c r="D70" i="34"/>
  <c r="H70" i="34" s="1"/>
  <c r="K70" i="34"/>
  <c r="O70" i="34" s="1"/>
  <c r="R70" i="34"/>
  <c r="V70" i="34" s="1"/>
  <c r="D71" i="34"/>
  <c r="H71" i="34" s="1"/>
  <c r="K71" i="34"/>
  <c r="O71" i="34" s="1"/>
  <c r="R71" i="34"/>
  <c r="V71" i="34" s="1"/>
  <c r="D72" i="34"/>
  <c r="H72" i="34" s="1"/>
  <c r="K72" i="34"/>
  <c r="O72" i="34" s="1"/>
  <c r="R72" i="34"/>
  <c r="V72" i="34" s="1"/>
  <c r="M21" i="54" l="1"/>
  <c r="M20" i="54"/>
  <c r="M19" i="54"/>
  <c r="L22" i="54"/>
  <c r="I12" i="54"/>
  <c r="I24" i="54" s="1"/>
  <c r="G53" i="54"/>
  <c r="J51" i="54" s="1"/>
  <c r="G52" i="54"/>
  <c r="G51" i="54"/>
  <c r="D53" i="54"/>
  <c r="D52" i="54"/>
  <c r="G49" i="54"/>
  <c r="J46" i="54" s="1"/>
  <c r="M46" i="54" s="1"/>
  <c r="G46" i="54"/>
  <c r="F22" i="54"/>
  <c r="G21" i="54"/>
  <c r="G20" i="54"/>
  <c r="G19" i="54"/>
  <c r="J52" i="54" l="1"/>
  <c r="M52" i="54" s="1"/>
  <c r="M51" i="54"/>
  <c r="G22" i="54"/>
  <c r="M22" i="54"/>
  <c r="D22" i="54" l="1"/>
  <c r="F12" i="54"/>
  <c r="E12" i="54"/>
  <c r="F8" i="54"/>
  <c r="C12" i="54"/>
  <c r="C24" i="54" s="1"/>
  <c r="Q20" i="38"/>
  <c r="N20" i="38"/>
  <c r="K20" i="38"/>
  <c r="H20" i="38"/>
  <c r="E20" i="38"/>
  <c r="D45" i="21" l="1"/>
  <c r="H45" i="21"/>
  <c r="H47" i="21" s="1"/>
  <c r="L45" i="21"/>
  <c r="P45" i="21"/>
  <c r="L47" i="21" l="1"/>
  <c r="P47" i="21" s="1"/>
  <c r="J28" i="38"/>
  <c r="J29" i="38"/>
  <c r="J30" i="38"/>
  <c r="J27" i="38"/>
  <c r="D29" i="38"/>
  <c r="D28" i="38"/>
  <c r="G27" i="38"/>
  <c r="M27" i="38"/>
  <c r="G29" i="38"/>
  <c r="M29" i="38"/>
  <c r="G28" i="38"/>
  <c r="M28" i="38"/>
  <c r="G30" i="38"/>
  <c r="M30" i="38"/>
  <c r="E46" i="39" l="1"/>
  <c r="P10" i="40"/>
  <c r="D10" i="40"/>
  <c r="D8" i="40"/>
  <c r="P7" i="40"/>
  <c r="G6" i="40"/>
  <c r="C18" i="27"/>
  <c r="B18" i="27"/>
  <c r="D16" i="41"/>
  <c r="J8" i="40"/>
  <c r="G8" i="40"/>
  <c r="M8" i="40"/>
  <c r="P8" i="40"/>
  <c r="M10" i="40"/>
  <c r="S9" i="40"/>
  <c r="S8" i="40"/>
  <c r="C16" i="41"/>
  <c r="G10" i="40"/>
  <c r="J10" i="40"/>
  <c r="S10" i="40"/>
  <c r="D23" i="27"/>
  <c r="F28" i="27"/>
  <c r="B28" i="27"/>
  <c r="B23" i="27"/>
  <c r="D28" i="27"/>
  <c r="E28" i="27"/>
  <c r="C28" i="27"/>
  <c r="C23" i="27"/>
  <c r="G9" i="40" l="1"/>
  <c r="S7" i="40"/>
  <c r="J7" i="40"/>
  <c r="M9" i="40"/>
  <c r="G7" i="40"/>
  <c r="D9" i="40"/>
  <c r="D6" i="40"/>
  <c r="M7" i="40"/>
  <c r="B46" i="39"/>
  <c r="C46" i="39"/>
  <c r="J9" i="40"/>
  <c r="P9" i="40"/>
  <c r="D46" i="39"/>
  <c r="J6" i="40"/>
  <c r="D7" i="40"/>
  <c r="E27" i="39"/>
  <c r="B27" i="39"/>
  <c r="D27" i="39"/>
  <c r="C27" i="39"/>
  <c r="E9" i="42" l="1"/>
  <c r="L7" i="71" l="1"/>
  <c r="L10" i="71"/>
  <c r="K6" i="71" l="1"/>
  <c r="K10" i="70"/>
  <c r="K5" i="71"/>
  <c r="K9" i="71"/>
  <c r="K4" i="70"/>
  <c r="L8" i="71"/>
  <c r="L4" i="71"/>
  <c r="L13" i="71"/>
  <c r="L9" i="71"/>
  <c r="L5" i="71"/>
  <c r="K12" i="71"/>
  <c r="L12" i="71"/>
  <c r="L14" i="71"/>
  <c r="K8" i="71"/>
  <c r="L11" i="71"/>
  <c r="L6" i="71"/>
  <c r="K11" i="71"/>
  <c r="K14" i="71"/>
  <c r="K13" i="71"/>
  <c r="AL41" i="54"/>
  <c r="AM41" i="54"/>
  <c r="AF41" i="54"/>
  <c r="AG41" i="54"/>
  <c r="Z41" i="54"/>
  <c r="AA41" i="54"/>
  <c r="T41" i="54"/>
  <c r="U41" i="54"/>
  <c r="N41" i="54"/>
  <c r="O41" i="54"/>
  <c r="H41" i="54"/>
  <c r="I41" i="54"/>
  <c r="C48" i="40" l="1"/>
  <c r="C51" i="40" s="1"/>
  <c r="B48" i="40"/>
  <c r="B51" i="40" s="1"/>
  <c r="C39" i="40"/>
  <c r="C42" i="40" s="1"/>
  <c r="B39" i="40"/>
  <c r="B42" i="40" s="1"/>
  <c r="C30" i="40"/>
  <c r="C33" i="40" s="1"/>
  <c r="B30" i="40"/>
  <c r="B33" i="40" s="1"/>
  <c r="C21" i="40"/>
  <c r="C24" i="40" s="1"/>
  <c r="B21" i="40"/>
  <c r="B24" i="40" s="1"/>
  <c r="C11" i="40"/>
  <c r="C15" i="40" s="1"/>
  <c r="B11" i="40"/>
  <c r="F48" i="40"/>
  <c r="F51" i="40" s="1"/>
  <c r="E48" i="40"/>
  <c r="E51" i="40" s="1"/>
  <c r="F39" i="40"/>
  <c r="F42" i="40" s="1"/>
  <c r="E39" i="40"/>
  <c r="E42" i="40" s="1"/>
  <c r="F30" i="40"/>
  <c r="F33" i="40" s="1"/>
  <c r="E30" i="40"/>
  <c r="E33" i="40" s="1"/>
  <c r="F21" i="40"/>
  <c r="F24" i="40" s="1"/>
  <c r="E21" i="40"/>
  <c r="E24" i="40" s="1"/>
  <c r="F11" i="40"/>
  <c r="F15" i="40" s="1"/>
  <c r="E11" i="40"/>
  <c r="E15" i="40" s="1"/>
  <c r="Q176" i="20"/>
  <c r="N176" i="20"/>
  <c r="K176" i="20"/>
  <c r="H176" i="20"/>
  <c r="E176" i="20"/>
  <c r="B176" i="20"/>
  <c r="S174" i="20"/>
  <c r="P174" i="20"/>
  <c r="M174" i="20"/>
  <c r="J174" i="20"/>
  <c r="G174" i="20"/>
  <c r="D174" i="20"/>
  <c r="S173" i="20"/>
  <c r="P173" i="20"/>
  <c r="M173" i="20"/>
  <c r="J173" i="20"/>
  <c r="G173" i="20"/>
  <c r="D173" i="20"/>
  <c r="S172" i="20"/>
  <c r="P172" i="20"/>
  <c r="M172" i="20"/>
  <c r="J172" i="20"/>
  <c r="G172" i="20"/>
  <c r="D172" i="20"/>
  <c r="S171" i="20"/>
  <c r="P171" i="20"/>
  <c r="M171" i="20"/>
  <c r="J171" i="20"/>
  <c r="G171" i="20"/>
  <c r="D171" i="20"/>
  <c r="S170" i="20"/>
  <c r="P170" i="20"/>
  <c r="M170" i="20"/>
  <c r="J170" i="20"/>
  <c r="G170" i="20"/>
  <c r="D170" i="20"/>
  <c r="Q167" i="20"/>
  <c r="N167" i="20"/>
  <c r="N178" i="20" s="1"/>
  <c r="K167" i="20"/>
  <c r="H167" i="20"/>
  <c r="E167" i="20"/>
  <c r="E178" i="20" s="1"/>
  <c r="B167" i="20"/>
  <c r="S166" i="20"/>
  <c r="P166" i="20"/>
  <c r="M166" i="20"/>
  <c r="J166" i="20"/>
  <c r="G166" i="20"/>
  <c r="D166" i="20"/>
  <c r="S165" i="20"/>
  <c r="P165" i="20"/>
  <c r="M165" i="20"/>
  <c r="J165" i="20"/>
  <c r="G165" i="20"/>
  <c r="D165" i="20"/>
  <c r="S164" i="20"/>
  <c r="P164" i="20"/>
  <c r="M164" i="20"/>
  <c r="J164" i="20"/>
  <c r="G164" i="20"/>
  <c r="D164" i="20"/>
  <c r="S163" i="20"/>
  <c r="P163" i="20"/>
  <c r="M163" i="20"/>
  <c r="J163" i="20"/>
  <c r="G163" i="20"/>
  <c r="D163" i="20"/>
  <c r="S162" i="20"/>
  <c r="P162" i="20"/>
  <c r="M162" i="20"/>
  <c r="J162" i="20"/>
  <c r="G162" i="20"/>
  <c r="D162" i="20"/>
  <c r="S161" i="20"/>
  <c r="P161" i="20"/>
  <c r="M161" i="20"/>
  <c r="J161" i="20"/>
  <c r="G161" i="20"/>
  <c r="D161" i="20"/>
  <c r="S160" i="20"/>
  <c r="P160" i="20"/>
  <c r="M160" i="20"/>
  <c r="J160" i="20"/>
  <c r="G160" i="20"/>
  <c r="D160" i="20"/>
  <c r="S159" i="20"/>
  <c r="P159" i="20"/>
  <c r="M159" i="20"/>
  <c r="J159" i="20"/>
  <c r="G159" i="20"/>
  <c r="D159" i="20"/>
  <c r="S158" i="20"/>
  <c r="P158" i="20"/>
  <c r="M158" i="20"/>
  <c r="J158" i="20"/>
  <c r="G158" i="20"/>
  <c r="D158" i="20"/>
  <c r="S157" i="20"/>
  <c r="P157" i="20"/>
  <c r="M157" i="20"/>
  <c r="J157" i="20"/>
  <c r="G157" i="20"/>
  <c r="D157" i="20"/>
  <c r="S156" i="20"/>
  <c r="P156" i="20"/>
  <c r="M156" i="20"/>
  <c r="J156" i="20"/>
  <c r="G156" i="20"/>
  <c r="D156" i="20"/>
  <c r="S155" i="20"/>
  <c r="P155" i="20"/>
  <c r="M155" i="20"/>
  <c r="J155" i="20"/>
  <c r="G155" i="20"/>
  <c r="D155" i="20"/>
  <c r="S154" i="20"/>
  <c r="P154" i="20"/>
  <c r="M154" i="20"/>
  <c r="J154" i="20"/>
  <c r="G154" i="20"/>
  <c r="D154" i="20"/>
  <c r="S153" i="20"/>
  <c r="P153" i="20"/>
  <c r="M153" i="20"/>
  <c r="J153" i="20"/>
  <c r="G153" i="20"/>
  <c r="D153" i="20"/>
  <c r="S152" i="20"/>
  <c r="P152" i="20"/>
  <c r="M152" i="20"/>
  <c r="J152" i="20"/>
  <c r="G152" i="20"/>
  <c r="D152" i="20"/>
  <c r="Q147" i="20"/>
  <c r="N147" i="20"/>
  <c r="K147" i="20"/>
  <c r="H147" i="20"/>
  <c r="E147" i="20"/>
  <c r="B147" i="20"/>
  <c r="S145" i="20"/>
  <c r="P145" i="20"/>
  <c r="M145" i="20"/>
  <c r="J145" i="20"/>
  <c r="G145" i="20"/>
  <c r="D145" i="20"/>
  <c r="S144" i="20"/>
  <c r="P144" i="20"/>
  <c r="M144" i="20"/>
  <c r="J144" i="20"/>
  <c r="G144" i="20"/>
  <c r="D144" i="20"/>
  <c r="S143" i="20"/>
  <c r="P143" i="20"/>
  <c r="M143" i="20"/>
  <c r="J143" i="20"/>
  <c r="G143" i="20"/>
  <c r="D143" i="20"/>
  <c r="S142" i="20"/>
  <c r="P142" i="20"/>
  <c r="M142" i="20"/>
  <c r="J142" i="20"/>
  <c r="G142" i="20"/>
  <c r="D142" i="20"/>
  <c r="S141" i="20"/>
  <c r="P141" i="20"/>
  <c r="M141" i="20"/>
  <c r="J141" i="20"/>
  <c r="G141" i="20"/>
  <c r="D141" i="20"/>
  <c r="Q138" i="20"/>
  <c r="N138" i="20"/>
  <c r="K138" i="20"/>
  <c r="K149" i="20" s="1"/>
  <c r="H138" i="20"/>
  <c r="H149" i="20" s="1"/>
  <c r="E138" i="20"/>
  <c r="B138" i="20"/>
  <c r="B149" i="20" s="1"/>
  <c r="S137" i="20"/>
  <c r="P137" i="20"/>
  <c r="M137" i="20"/>
  <c r="J137" i="20"/>
  <c r="G137" i="20"/>
  <c r="D137" i="20"/>
  <c r="S136" i="20"/>
  <c r="P136" i="20"/>
  <c r="M136" i="20"/>
  <c r="J136" i="20"/>
  <c r="G136" i="20"/>
  <c r="D136" i="20"/>
  <c r="S135" i="20"/>
  <c r="P135" i="20"/>
  <c r="M135" i="20"/>
  <c r="J135" i="20"/>
  <c r="G135" i="20"/>
  <c r="D135" i="20"/>
  <c r="S134" i="20"/>
  <c r="P134" i="20"/>
  <c r="M134" i="20"/>
  <c r="J134" i="20"/>
  <c r="G134" i="20"/>
  <c r="D134" i="20"/>
  <c r="S133" i="20"/>
  <c r="P133" i="20"/>
  <c r="M133" i="20"/>
  <c r="J133" i="20"/>
  <c r="G133" i="20"/>
  <c r="D133" i="20"/>
  <c r="S132" i="20"/>
  <c r="P132" i="20"/>
  <c r="M132" i="20"/>
  <c r="J132" i="20"/>
  <c r="G132" i="20"/>
  <c r="D132" i="20"/>
  <c r="S131" i="20"/>
  <c r="P131" i="20"/>
  <c r="M131" i="20"/>
  <c r="J131" i="20"/>
  <c r="G131" i="20"/>
  <c r="D131" i="20"/>
  <c r="S130" i="20"/>
  <c r="P130" i="20"/>
  <c r="M130" i="20"/>
  <c r="J130" i="20"/>
  <c r="G130" i="20"/>
  <c r="D130" i="20"/>
  <c r="S129" i="20"/>
  <c r="P129" i="20"/>
  <c r="M129" i="20"/>
  <c r="J129" i="20"/>
  <c r="G129" i="20"/>
  <c r="D129" i="20"/>
  <c r="S128" i="20"/>
  <c r="P128" i="20"/>
  <c r="M128" i="20"/>
  <c r="J128" i="20"/>
  <c r="G128" i="20"/>
  <c r="D128" i="20"/>
  <c r="S127" i="20"/>
  <c r="P127" i="20"/>
  <c r="M127" i="20"/>
  <c r="J127" i="20"/>
  <c r="G127" i="20"/>
  <c r="D127" i="20"/>
  <c r="S126" i="20"/>
  <c r="P126" i="20"/>
  <c r="M126" i="20"/>
  <c r="J126" i="20"/>
  <c r="G126" i="20"/>
  <c r="D126" i="20"/>
  <c r="S125" i="20"/>
  <c r="P125" i="20"/>
  <c r="M125" i="20"/>
  <c r="J125" i="20"/>
  <c r="G125" i="20"/>
  <c r="D125" i="20"/>
  <c r="S124" i="20"/>
  <c r="P124" i="20"/>
  <c r="M124" i="20"/>
  <c r="J124" i="20"/>
  <c r="G124" i="20"/>
  <c r="D124" i="20"/>
  <c r="S123" i="20"/>
  <c r="P123" i="20"/>
  <c r="M123" i="20"/>
  <c r="J123" i="20"/>
  <c r="G123" i="20"/>
  <c r="D123" i="20"/>
  <c r="Q118" i="20"/>
  <c r="N118" i="20"/>
  <c r="K118" i="20"/>
  <c r="H118" i="20"/>
  <c r="E118" i="20"/>
  <c r="B118" i="20"/>
  <c r="S116" i="20"/>
  <c r="P116" i="20"/>
  <c r="M116" i="20"/>
  <c r="J116" i="20"/>
  <c r="G116" i="20"/>
  <c r="D116" i="20"/>
  <c r="S115" i="20"/>
  <c r="P115" i="20"/>
  <c r="M115" i="20"/>
  <c r="J115" i="20"/>
  <c r="G115" i="20"/>
  <c r="D115" i="20"/>
  <c r="S114" i="20"/>
  <c r="P114" i="20"/>
  <c r="M114" i="20"/>
  <c r="J114" i="20"/>
  <c r="G114" i="20"/>
  <c r="D114" i="20"/>
  <c r="S113" i="20"/>
  <c r="P113" i="20"/>
  <c r="M113" i="20"/>
  <c r="J113" i="20"/>
  <c r="G113" i="20"/>
  <c r="D113" i="20"/>
  <c r="S112" i="20"/>
  <c r="P112" i="20"/>
  <c r="M112" i="20"/>
  <c r="J112" i="20"/>
  <c r="G112" i="20"/>
  <c r="D112" i="20"/>
  <c r="Q109" i="20"/>
  <c r="N109" i="20"/>
  <c r="K109" i="20"/>
  <c r="H109" i="20"/>
  <c r="E109" i="20"/>
  <c r="E120" i="20" s="1"/>
  <c r="B109" i="20"/>
  <c r="S108" i="20"/>
  <c r="P108" i="20"/>
  <c r="M108" i="20"/>
  <c r="J108" i="20"/>
  <c r="G108" i="20"/>
  <c r="D108" i="20"/>
  <c r="S107" i="20"/>
  <c r="P107" i="20"/>
  <c r="M107" i="20"/>
  <c r="J107" i="20"/>
  <c r="G107" i="20"/>
  <c r="D107" i="20"/>
  <c r="S106" i="20"/>
  <c r="P106" i="20"/>
  <c r="M106" i="20"/>
  <c r="J106" i="20"/>
  <c r="G106" i="20"/>
  <c r="D106" i="20"/>
  <c r="S105" i="20"/>
  <c r="P105" i="20"/>
  <c r="M105" i="20"/>
  <c r="J105" i="20"/>
  <c r="G105" i="20"/>
  <c r="D105" i="20"/>
  <c r="S104" i="20"/>
  <c r="P104" i="20"/>
  <c r="M104" i="20"/>
  <c r="J104" i="20"/>
  <c r="G104" i="20"/>
  <c r="D104" i="20"/>
  <c r="S103" i="20"/>
  <c r="P103" i="20"/>
  <c r="M103" i="20"/>
  <c r="J103" i="20"/>
  <c r="G103" i="20"/>
  <c r="D103" i="20"/>
  <c r="S102" i="20"/>
  <c r="P102" i="20"/>
  <c r="M102" i="20"/>
  <c r="J102" i="20"/>
  <c r="G102" i="20"/>
  <c r="D102" i="20"/>
  <c r="S101" i="20"/>
  <c r="P101" i="20"/>
  <c r="M101" i="20"/>
  <c r="J101" i="20"/>
  <c r="G101" i="20"/>
  <c r="D101" i="20"/>
  <c r="S100" i="20"/>
  <c r="P100" i="20"/>
  <c r="M100" i="20"/>
  <c r="J100" i="20"/>
  <c r="G100" i="20"/>
  <c r="D100" i="20"/>
  <c r="S99" i="20"/>
  <c r="P99" i="20"/>
  <c r="M99" i="20"/>
  <c r="J99" i="20"/>
  <c r="G99" i="20"/>
  <c r="D99" i="20"/>
  <c r="S98" i="20"/>
  <c r="P98" i="20"/>
  <c r="M98" i="20"/>
  <c r="J98" i="20"/>
  <c r="G98" i="20"/>
  <c r="D98" i="20"/>
  <c r="S97" i="20"/>
  <c r="P97" i="20"/>
  <c r="M97" i="20"/>
  <c r="J97" i="20"/>
  <c r="G97" i="20"/>
  <c r="D97" i="20"/>
  <c r="S96" i="20"/>
  <c r="P96" i="20"/>
  <c r="M96" i="20"/>
  <c r="J96" i="20"/>
  <c r="G96" i="20"/>
  <c r="D96" i="20"/>
  <c r="S95" i="20"/>
  <c r="P95" i="20"/>
  <c r="M95" i="20"/>
  <c r="J95" i="20"/>
  <c r="G95" i="20"/>
  <c r="D95" i="20"/>
  <c r="S94" i="20"/>
  <c r="P94" i="20"/>
  <c r="M94" i="20"/>
  <c r="J94" i="20"/>
  <c r="G94" i="20"/>
  <c r="D94" i="20"/>
  <c r="Q89" i="20"/>
  <c r="N89" i="20"/>
  <c r="K89" i="20"/>
  <c r="H89" i="20"/>
  <c r="E89" i="20"/>
  <c r="B89" i="20"/>
  <c r="S87" i="20"/>
  <c r="P87" i="20"/>
  <c r="M87" i="20"/>
  <c r="J87" i="20"/>
  <c r="G87" i="20"/>
  <c r="D87" i="20"/>
  <c r="S86" i="20"/>
  <c r="P86" i="20"/>
  <c r="M86" i="20"/>
  <c r="J86" i="20"/>
  <c r="G86" i="20"/>
  <c r="D86" i="20"/>
  <c r="S85" i="20"/>
  <c r="P85" i="20"/>
  <c r="M85" i="20"/>
  <c r="J85" i="20"/>
  <c r="G85" i="20"/>
  <c r="D85" i="20"/>
  <c r="S84" i="20"/>
  <c r="P84" i="20"/>
  <c r="M84" i="20"/>
  <c r="J84" i="20"/>
  <c r="G84" i="20"/>
  <c r="D84" i="20"/>
  <c r="S83" i="20"/>
  <c r="P83" i="20"/>
  <c r="M83" i="20"/>
  <c r="J83" i="20"/>
  <c r="G83" i="20"/>
  <c r="D83" i="20"/>
  <c r="Q80" i="20"/>
  <c r="N80" i="20"/>
  <c r="K80" i="20"/>
  <c r="K91" i="20" s="1"/>
  <c r="H80" i="20"/>
  <c r="E80" i="20"/>
  <c r="B80" i="20"/>
  <c r="B91" i="20" s="1"/>
  <c r="S79" i="20"/>
  <c r="P79" i="20"/>
  <c r="M79" i="20"/>
  <c r="J79" i="20"/>
  <c r="G79" i="20"/>
  <c r="D79" i="20"/>
  <c r="S78" i="20"/>
  <c r="P78" i="20"/>
  <c r="M78" i="20"/>
  <c r="J78" i="20"/>
  <c r="G78" i="20"/>
  <c r="D78" i="20"/>
  <c r="S77" i="20"/>
  <c r="P77" i="20"/>
  <c r="M77" i="20"/>
  <c r="J77" i="20"/>
  <c r="G77" i="20"/>
  <c r="D77" i="20"/>
  <c r="S76" i="20"/>
  <c r="P76" i="20"/>
  <c r="M76" i="20"/>
  <c r="J76" i="20"/>
  <c r="G76" i="20"/>
  <c r="D76" i="20"/>
  <c r="S75" i="20"/>
  <c r="P75" i="20"/>
  <c r="M75" i="20"/>
  <c r="J75" i="20"/>
  <c r="G75" i="20"/>
  <c r="D75" i="20"/>
  <c r="S74" i="20"/>
  <c r="P74" i="20"/>
  <c r="M74" i="20"/>
  <c r="J74" i="20"/>
  <c r="G74" i="20"/>
  <c r="D74" i="20"/>
  <c r="S73" i="20"/>
  <c r="P73" i="20"/>
  <c r="M73" i="20"/>
  <c r="J73" i="20"/>
  <c r="G73" i="20"/>
  <c r="D73" i="20"/>
  <c r="S72" i="20"/>
  <c r="P72" i="20"/>
  <c r="M72" i="20"/>
  <c r="J72" i="20"/>
  <c r="G72" i="20"/>
  <c r="D72" i="20"/>
  <c r="S71" i="20"/>
  <c r="P71" i="20"/>
  <c r="M71" i="20"/>
  <c r="J71" i="20"/>
  <c r="G71" i="20"/>
  <c r="D71" i="20"/>
  <c r="S70" i="20"/>
  <c r="P70" i="20"/>
  <c r="M70" i="20"/>
  <c r="J70" i="20"/>
  <c r="G70" i="20"/>
  <c r="D70" i="20"/>
  <c r="S69" i="20"/>
  <c r="P69" i="20"/>
  <c r="M69" i="20"/>
  <c r="J69" i="20"/>
  <c r="G69" i="20"/>
  <c r="D69" i="20"/>
  <c r="S68" i="20"/>
  <c r="P68" i="20"/>
  <c r="M68" i="20"/>
  <c r="J68" i="20"/>
  <c r="G68" i="20"/>
  <c r="D68" i="20"/>
  <c r="S67" i="20"/>
  <c r="P67" i="20"/>
  <c r="M67" i="20"/>
  <c r="J67" i="20"/>
  <c r="G67" i="20"/>
  <c r="D67" i="20"/>
  <c r="S66" i="20"/>
  <c r="P66" i="20"/>
  <c r="M66" i="20"/>
  <c r="J66" i="20"/>
  <c r="G66" i="20"/>
  <c r="D66" i="20"/>
  <c r="S65" i="20"/>
  <c r="P65" i="20"/>
  <c r="M65" i="20"/>
  <c r="J65" i="20"/>
  <c r="G65" i="20"/>
  <c r="D65" i="20"/>
  <c r="Q60" i="20"/>
  <c r="N60" i="20"/>
  <c r="K60" i="20"/>
  <c r="H60" i="20"/>
  <c r="E60" i="20"/>
  <c r="B60" i="20"/>
  <c r="S58" i="20"/>
  <c r="P58" i="20"/>
  <c r="M58" i="20"/>
  <c r="J58" i="20"/>
  <c r="G58" i="20"/>
  <c r="D58" i="20"/>
  <c r="S57" i="20"/>
  <c r="P57" i="20"/>
  <c r="M57" i="20"/>
  <c r="J57" i="20"/>
  <c r="G57" i="20"/>
  <c r="D57" i="20"/>
  <c r="S56" i="20"/>
  <c r="P56" i="20"/>
  <c r="M56" i="20"/>
  <c r="J56" i="20"/>
  <c r="G56" i="20"/>
  <c r="D56" i="20"/>
  <c r="S55" i="20"/>
  <c r="P55" i="20"/>
  <c r="M55" i="20"/>
  <c r="J55" i="20"/>
  <c r="G55" i="20"/>
  <c r="D55" i="20"/>
  <c r="S54" i="20"/>
  <c r="P54" i="20"/>
  <c r="M54" i="20"/>
  <c r="J54" i="20"/>
  <c r="G54" i="20"/>
  <c r="D54" i="20"/>
  <c r="Q51" i="20"/>
  <c r="N51" i="20"/>
  <c r="K51" i="20"/>
  <c r="H51" i="20"/>
  <c r="E51" i="20"/>
  <c r="B51" i="20"/>
  <c r="S50" i="20"/>
  <c r="P50" i="20"/>
  <c r="M50" i="20"/>
  <c r="J50" i="20"/>
  <c r="G50" i="20"/>
  <c r="D50" i="20"/>
  <c r="S49" i="20"/>
  <c r="P49" i="20"/>
  <c r="M49" i="20"/>
  <c r="J49" i="20"/>
  <c r="G49" i="20"/>
  <c r="D49" i="20"/>
  <c r="S48" i="20"/>
  <c r="P48" i="20"/>
  <c r="M48" i="20"/>
  <c r="J48" i="20"/>
  <c r="G48" i="20"/>
  <c r="D48" i="20"/>
  <c r="S47" i="20"/>
  <c r="P47" i="20"/>
  <c r="M47" i="20"/>
  <c r="J47" i="20"/>
  <c r="G47" i="20"/>
  <c r="D47" i="20"/>
  <c r="S46" i="20"/>
  <c r="P46" i="20"/>
  <c r="M46" i="20"/>
  <c r="J46" i="20"/>
  <c r="G46" i="20"/>
  <c r="D46" i="20"/>
  <c r="S45" i="20"/>
  <c r="P45" i="20"/>
  <c r="M45" i="20"/>
  <c r="J45" i="20"/>
  <c r="G45" i="20"/>
  <c r="D45" i="20"/>
  <c r="S44" i="20"/>
  <c r="P44" i="20"/>
  <c r="M44" i="20"/>
  <c r="J44" i="20"/>
  <c r="G44" i="20"/>
  <c r="D44" i="20"/>
  <c r="S43" i="20"/>
  <c r="P43" i="20"/>
  <c r="M43" i="20"/>
  <c r="J43" i="20"/>
  <c r="G43" i="20"/>
  <c r="D43" i="20"/>
  <c r="S42" i="20"/>
  <c r="P42" i="20"/>
  <c r="M42" i="20"/>
  <c r="J42" i="20"/>
  <c r="G42" i="20"/>
  <c r="D42" i="20"/>
  <c r="S41" i="20"/>
  <c r="P41" i="20"/>
  <c r="M41" i="20"/>
  <c r="J41" i="20"/>
  <c r="G41" i="20"/>
  <c r="D41" i="20"/>
  <c r="S40" i="20"/>
  <c r="P40" i="20"/>
  <c r="M40" i="20"/>
  <c r="J40" i="20"/>
  <c r="G40" i="20"/>
  <c r="D40" i="20"/>
  <c r="S39" i="20"/>
  <c r="P39" i="20"/>
  <c r="M39" i="20"/>
  <c r="J39" i="20"/>
  <c r="G39" i="20"/>
  <c r="D39" i="20"/>
  <c r="S38" i="20"/>
  <c r="P38" i="20"/>
  <c r="M38" i="20"/>
  <c r="J38" i="20"/>
  <c r="G38" i="20"/>
  <c r="D38" i="20"/>
  <c r="S37" i="20"/>
  <c r="P37" i="20"/>
  <c r="M37" i="20"/>
  <c r="J37" i="20"/>
  <c r="G37" i="20"/>
  <c r="D37" i="20"/>
  <c r="S36" i="20"/>
  <c r="P36" i="20"/>
  <c r="M36" i="20"/>
  <c r="J36" i="20"/>
  <c r="G36" i="20"/>
  <c r="D36" i="20"/>
  <c r="D45" i="17"/>
  <c r="H38" i="17"/>
  <c r="F38" i="17"/>
  <c r="D38" i="17"/>
  <c r="B38" i="17"/>
  <c r="J31" i="17"/>
  <c r="H24" i="17"/>
  <c r="D24" i="17"/>
  <c r="Y51" i="42"/>
  <c r="U51" i="42"/>
  <c r="Q51" i="42"/>
  <c r="M51" i="42"/>
  <c r="E51" i="42"/>
  <c r="Y45" i="42"/>
  <c r="U45" i="42"/>
  <c r="Q45" i="42"/>
  <c r="M45" i="42"/>
  <c r="E45" i="42"/>
  <c r="Y39" i="42"/>
  <c r="U39" i="42"/>
  <c r="Q39" i="42"/>
  <c r="M39" i="42"/>
  <c r="E39" i="42"/>
  <c r="Y33" i="42"/>
  <c r="U33" i="42"/>
  <c r="Q33" i="42"/>
  <c r="M33" i="42"/>
  <c r="E33" i="42"/>
  <c r="H62" i="20" l="1"/>
  <c r="N62" i="20"/>
  <c r="E91" i="20"/>
  <c r="N91" i="20"/>
  <c r="S89" i="20"/>
  <c r="E62" i="20"/>
  <c r="Q91" i="20"/>
  <c r="H120" i="20"/>
  <c r="D118" i="20"/>
  <c r="M118" i="20"/>
  <c r="S118" i="20"/>
  <c r="N120" i="20"/>
  <c r="H178" i="20"/>
  <c r="S80" i="20"/>
  <c r="J89" i="20"/>
  <c r="J51" i="20"/>
  <c r="Q62" i="20"/>
  <c r="J60" i="20"/>
  <c r="B120" i="20"/>
  <c r="K120" i="20"/>
  <c r="Q149" i="20"/>
  <c r="G167" i="20"/>
  <c r="P167" i="20"/>
  <c r="B178" i="20"/>
  <c r="K178" i="20"/>
  <c r="G176" i="20"/>
  <c r="P176" i="20"/>
  <c r="D60" i="20"/>
  <c r="M60" i="20"/>
  <c r="S60" i="20"/>
  <c r="G109" i="20"/>
  <c r="P109" i="20"/>
  <c r="G118" i="20"/>
  <c r="P118" i="20"/>
  <c r="D138" i="20"/>
  <c r="M138" i="20"/>
  <c r="G138" i="20"/>
  <c r="P138" i="20"/>
  <c r="J138" i="20"/>
  <c r="D147" i="20"/>
  <c r="M147" i="20"/>
  <c r="S167" i="20"/>
  <c r="D167" i="20"/>
  <c r="M167" i="20"/>
  <c r="G51" i="20"/>
  <c r="P51" i="20"/>
  <c r="B62" i="20"/>
  <c r="K62" i="20"/>
  <c r="G60" i="20"/>
  <c r="P60" i="20"/>
  <c r="D80" i="20"/>
  <c r="M80" i="20"/>
  <c r="G80" i="20"/>
  <c r="P80" i="20"/>
  <c r="J80" i="20"/>
  <c r="J91" i="20" s="1"/>
  <c r="H91" i="20"/>
  <c r="D89" i="20"/>
  <c r="M89" i="20"/>
  <c r="S109" i="20"/>
  <c r="D109" i="20"/>
  <c r="M109" i="20"/>
  <c r="G147" i="20"/>
  <c r="P147" i="20"/>
  <c r="J167" i="20"/>
  <c r="Q178" i="20"/>
  <c r="J176" i="20"/>
  <c r="S51" i="20"/>
  <c r="D51" i="20"/>
  <c r="D62" i="20" s="1"/>
  <c r="M51" i="20"/>
  <c r="M62" i="20" s="1"/>
  <c r="G89" i="20"/>
  <c r="P89" i="20"/>
  <c r="J109" i="20"/>
  <c r="J120" i="20" s="1"/>
  <c r="Q120" i="20"/>
  <c r="J118" i="20"/>
  <c r="S138" i="20"/>
  <c r="E149" i="20"/>
  <c r="N149" i="20"/>
  <c r="S147" i="20"/>
  <c r="J147" i="20"/>
  <c r="D176" i="20"/>
  <c r="M176" i="20"/>
  <c r="S176" i="20"/>
  <c r="B15" i="40"/>
  <c r="D11" i="40"/>
  <c r="H80" i="17"/>
  <c r="B94" i="17"/>
  <c r="L122" i="17"/>
  <c r="B17" i="17"/>
  <c r="B73" i="17"/>
  <c r="L73" i="17"/>
  <c r="D94" i="17"/>
  <c r="D101" i="17"/>
  <c r="J115" i="17"/>
  <c r="B31" i="17"/>
  <c r="B24" i="17"/>
  <c r="F24" i="17"/>
  <c r="D31" i="17"/>
  <c r="H31" i="17"/>
  <c r="B45" i="17"/>
  <c r="J80" i="17"/>
  <c r="F94" i="17"/>
  <c r="J45" i="17"/>
  <c r="H73" i="17"/>
  <c r="F80" i="17"/>
  <c r="L87" i="17"/>
  <c r="J24" i="17"/>
  <c r="L31" i="17"/>
  <c r="J38" i="17"/>
  <c r="F45" i="17"/>
  <c r="L45" i="17"/>
  <c r="D80" i="17"/>
  <c r="H87" i="17"/>
  <c r="F87" i="17"/>
  <c r="B101" i="17"/>
  <c r="B10" i="17"/>
  <c r="L24" i="17"/>
  <c r="F31" i="17"/>
  <c r="L38" i="17"/>
  <c r="H45" i="17"/>
  <c r="J52" i="17"/>
  <c r="H66" i="17"/>
  <c r="D73" i="17"/>
  <c r="J101" i="17"/>
  <c r="H52" i="17"/>
  <c r="J59" i="17"/>
  <c r="L66" i="17"/>
  <c r="F73" i="17"/>
  <c r="B80" i="17"/>
  <c r="B87" i="17"/>
  <c r="J87" i="17"/>
  <c r="J94" i="17"/>
  <c r="F101" i="17"/>
  <c r="H108" i="17"/>
  <c r="D52" i="17"/>
  <c r="F59" i="17"/>
  <c r="L80" i="17"/>
  <c r="F52" i="17"/>
  <c r="L52" i="17"/>
  <c r="B66" i="17"/>
  <c r="J73" i="17"/>
  <c r="H94" i="17"/>
  <c r="H101" i="17"/>
  <c r="B52" i="17"/>
  <c r="D59" i="17"/>
  <c r="D87" i="17"/>
  <c r="L94" i="17"/>
  <c r="L108" i="17"/>
  <c r="F129" i="17"/>
  <c r="L101" i="17"/>
  <c r="F108" i="17"/>
  <c r="B122" i="17"/>
  <c r="D129" i="17"/>
  <c r="B59" i="17"/>
  <c r="H59" i="17"/>
  <c r="L59" i="17"/>
  <c r="D66" i="17"/>
  <c r="F66" i="17"/>
  <c r="J66" i="17"/>
  <c r="B108" i="17"/>
  <c r="D115" i="17"/>
  <c r="D108" i="17"/>
  <c r="J108" i="17"/>
  <c r="F115" i="17"/>
  <c r="H122" i="17"/>
  <c r="J129" i="17"/>
  <c r="B115" i="17"/>
  <c r="H115" i="17"/>
  <c r="L115" i="17"/>
  <c r="D122" i="17"/>
  <c r="F122" i="17"/>
  <c r="J122" i="17"/>
  <c r="B129" i="17"/>
  <c r="H129" i="17"/>
  <c r="L129" i="17"/>
  <c r="J62" i="20" l="1"/>
  <c r="S120" i="20"/>
  <c r="M91" i="20"/>
  <c r="M120" i="20"/>
  <c r="D120" i="20"/>
  <c r="G178" i="20"/>
  <c r="J178" i="20"/>
  <c r="G62" i="20"/>
  <c r="P149" i="20"/>
  <c r="S62" i="20"/>
  <c r="P178" i="20"/>
  <c r="S91" i="20"/>
  <c r="S149" i="20"/>
  <c r="M178" i="20"/>
  <c r="G149" i="20"/>
  <c r="D91" i="20"/>
  <c r="D178" i="20"/>
  <c r="M149" i="20"/>
  <c r="P120" i="20"/>
  <c r="G91" i="20"/>
  <c r="P91" i="20"/>
  <c r="P62" i="20"/>
  <c r="S178" i="20"/>
  <c r="J149" i="20"/>
  <c r="D149" i="20"/>
  <c r="G120" i="20"/>
  <c r="AQ542" i="34"/>
  <c r="AJ542" i="34"/>
  <c r="AC542" i="34"/>
  <c r="V542" i="34"/>
  <c r="O542" i="34"/>
  <c r="H542" i="34"/>
  <c r="AK534" i="34"/>
  <c r="AD534" i="34"/>
  <c r="W534" i="34"/>
  <c r="P534" i="34"/>
  <c r="I534" i="34"/>
  <c r="B534" i="34"/>
  <c r="AM533" i="34"/>
  <c r="AQ533" i="34" s="1"/>
  <c r="AF533" i="34"/>
  <c r="AJ533" i="34" s="1"/>
  <c r="Y533" i="34"/>
  <c r="AC533" i="34" s="1"/>
  <c r="R533" i="34"/>
  <c r="V533" i="34" s="1"/>
  <c r="K533" i="34"/>
  <c r="O533" i="34" s="1"/>
  <c r="D533" i="34"/>
  <c r="H533" i="34" s="1"/>
  <c r="AM532" i="34"/>
  <c r="AQ532" i="34" s="1"/>
  <c r="AF532" i="34"/>
  <c r="AJ532" i="34" s="1"/>
  <c r="Y532" i="34"/>
  <c r="AC532" i="34" s="1"/>
  <c r="R532" i="34"/>
  <c r="V532" i="34" s="1"/>
  <c r="K532" i="34"/>
  <c r="O532" i="34" s="1"/>
  <c r="D532" i="34"/>
  <c r="H532" i="34" s="1"/>
  <c r="AM531" i="34"/>
  <c r="AQ531" i="34" s="1"/>
  <c r="AF531" i="34"/>
  <c r="AJ531" i="34" s="1"/>
  <c r="Y531" i="34"/>
  <c r="AC531" i="34" s="1"/>
  <c r="R531" i="34"/>
  <c r="V531" i="34" s="1"/>
  <c r="K531" i="34"/>
  <c r="O531" i="34" s="1"/>
  <c r="D531" i="34"/>
  <c r="H531" i="34" s="1"/>
  <c r="AM530" i="34"/>
  <c r="AQ530" i="34" s="1"/>
  <c r="AF530" i="34"/>
  <c r="AJ530" i="34" s="1"/>
  <c r="Y530" i="34"/>
  <c r="AC530" i="34" s="1"/>
  <c r="R530" i="34"/>
  <c r="V530" i="34" s="1"/>
  <c r="K530" i="34"/>
  <c r="O530" i="34" s="1"/>
  <c r="D530" i="34"/>
  <c r="H530" i="34" s="1"/>
  <c r="AM529" i="34"/>
  <c r="AQ529" i="34" s="1"/>
  <c r="AF529" i="34"/>
  <c r="AJ529" i="34" s="1"/>
  <c r="Y529" i="34"/>
  <c r="AC529" i="34" s="1"/>
  <c r="R529" i="34"/>
  <c r="V529" i="34" s="1"/>
  <c r="K529" i="34"/>
  <c r="O529" i="34" s="1"/>
  <c r="D529" i="34"/>
  <c r="H529" i="34" s="1"/>
  <c r="AM528" i="34"/>
  <c r="AQ528" i="34" s="1"/>
  <c r="AF528" i="34"/>
  <c r="AJ528" i="34" s="1"/>
  <c r="Y528" i="34"/>
  <c r="AC528" i="34" s="1"/>
  <c r="R528" i="34"/>
  <c r="V528" i="34" s="1"/>
  <c r="K528" i="34"/>
  <c r="O528" i="34" s="1"/>
  <c r="D528" i="34"/>
  <c r="H528" i="34" s="1"/>
  <c r="AM527" i="34"/>
  <c r="AQ527" i="34" s="1"/>
  <c r="AF527" i="34"/>
  <c r="AJ527" i="34" s="1"/>
  <c r="Y527" i="34"/>
  <c r="AC527" i="34" s="1"/>
  <c r="R527" i="34"/>
  <c r="V527" i="34" s="1"/>
  <c r="K527" i="34"/>
  <c r="O527" i="34" s="1"/>
  <c r="D527" i="34"/>
  <c r="H527" i="34" s="1"/>
  <c r="AM526" i="34"/>
  <c r="AQ526" i="34" s="1"/>
  <c r="AF526" i="34"/>
  <c r="AJ526" i="34" s="1"/>
  <c r="Y526" i="34"/>
  <c r="AC526" i="34" s="1"/>
  <c r="R526" i="34"/>
  <c r="V526" i="34" s="1"/>
  <c r="K526" i="34"/>
  <c r="O526" i="34" s="1"/>
  <c r="D526" i="34"/>
  <c r="H526" i="34" s="1"/>
  <c r="AM525" i="34"/>
  <c r="AQ525" i="34" s="1"/>
  <c r="AF525" i="34"/>
  <c r="AJ525" i="34" s="1"/>
  <c r="Y525" i="34"/>
  <c r="AC525" i="34" s="1"/>
  <c r="R525" i="34"/>
  <c r="V525" i="34" s="1"/>
  <c r="K525" i="34"/>
  <c r="O525" i="34" s="1"/>
  <c r="D525" i="34"/>
  <c r="H525" i="34" s="1"/>
  <c r="AM524" i="34"/>
  <c r="AQ524" i="34" s="1"/>
  <c r="AF524" i="34"/>
  <c r="AJ524" i="34" s="1"/>
  <c r="Y524" i="34"/>
  <c r="AC524" i="34" s="1"/>
  <c r="R524" i="34"/>
  <c r="V524" i="34" s="1"/>
  <c r="K524" i="34"/>
  <c r="O524" i="34" s="1"/>
  <c r="D524" i="34"/>
  <c r="H524" i="34" s="1"/>
  <c r="AM523" i="34"/>
  <c r="AQ523" i="34" s="1"/>
  <c r="AF523" i="34"/>
  <c r="AJ523" i="34" s="1"/>
  <c r="Y523" i="34"/>
  <c r="AC523" i="34" s="1"/>
  <c r="R523" i="34"/>
  <c r="V523" i="34" s="1"/>
  <c r="K523" i="34"/>
  <c r="O523" i="34" s="1"/>
  <c r="D523" i="34"/>
  <c r="H523" i="34" s="1"/>
  <c r="AM522" i="34"/>
  <c r="AQ522" i="34" s="1"/>
  <c r="AF522" i="34"/>
  <c r="AJ522" i="34" s="1"/>
  <c r="Y522" i="34"/>
  <c r="AC522" i="34" s="1"/>
  <c r="R522" i="34"/>
  <c r="V522" i="34" s="1"/>
  <c r="K522" i="34"/>
  <c r="O522" i="34" s="1"/>
  <c r="D522" i="34"/>
  <c r="H522" i="34" s="1"/>
  <c r="AM521" i="34"/>
  <c r="AQ521" i="34" s="1"/>
  <c r="AF521" i="34"/>
  <c r="AJ521" i="34" s="1"/>
  <c r="Y521" i="34"/>
  <c r="AC521" i="34" s="1"/>
  <c r="R521" i="34"/>
  <c r="V521" i="34" s="1"/>
  <c r="K521" i="34"/>
  <c r="O521" i="34" s="1"/>
  <c r="D521" i="34"/>
  <c r="H521" i="34" s="1"/>
  <c r="AM520" i="34"/>
  <c r="AQ520" i="34" s="1"/>
  <c r="AF520" i="34"/>
  <c r="AJ520" i="34" s="1"/>
  <c r="Y520" i="34"/>
  <c r="AC520" i="34" s="1"/>
  <c r="R520" i="34"/>
  <c r="V520" i="34" s="1"/>
  <c r="K520" i="34"/>
  <c r="O520" i="34" s="1"/>
  <c r="D520" i="34"/>
  <c r="H520" i="34" s="1"/>
  <c r="AM519" i="34"/>
  <c r="AQ519" i="34" s="1"/>
  <c r="AF519" i="34"/>
  <c r="AJ519" i="34" s="1"/>
  <c r="Y519" i="34"/>
  <c r="AC519" i="34" s="1"/>
  <c r="R519" i="34"/>
  <c r="V519" i="34" s="1"/>
  <c r="K519" i="34"/>
  <c r="O519" i="34" s="1"/>
  <c r="D519" i="34"/>
  <c r="H519" i="34" s="1"/>
  <c r="AM518" i="34"/>
  <c r="AQ518" i="34" s="1"/>
  <c r="AF518" i="34"/>
  <c r="AJ518" i="34" s="1"/>
  <c r="Y518" i="34"/>
  <c r="AC518" i="34" s="1"/>
  <c r="R518" i="34"/>
  <c r="V518" i="34" s="1"/>
  <c r="K518" i="34"/>
  <c r="O518" i="34" s="1"/>
  <c r="D518" i="34"/>
  <c r="H518" i="34" s="1"/>
  <c r="AM517" i="34"/>
  <c r="AQ517" i="34" s="1"/>
  <c r="AF517" i="34"/>
  <c r="AJ517" i="34" s="1"/>
  <c r="Y517" i="34"/>
  <c r="AC517" i="34" s="1"/>
  <c r="R517" i="34"/>
  <c r="V517" i="34" s="1"/>
  <c r="K517" i="34"/>
  <c r="O517" i="34" s="1"/>
  <c r="D517" i="34"/>
  <c r="H517" i="34" s="1"/>
  <c r="AM516" i="34"/>
  <c r="AQ516" i="34" s="1"/>
  <c r="AF516" i="34"/>
  <c r="AJ516" i="34" s="1"/>
  <c r="Y516" i="34"/>
  <c r="AC516" i="34" s="1"/>
  <c r="R516" i="34"/>
  <c r="V516" i="34" s="1"/>
  <c r="K516" i="34"/>
  <c r="O516" i="34" s="1"/>
  <c r="D516" i="34"/>
  <c r="H516" i="34" s="1"/>
  <c r="AM515" i="34"/>
  <c r="AQ515" i="34" s="1"/>
  <c r="AF515" i="34"/>
  <c r="AJ515" i="34" s="1"/>
  <c r="Y515" i="34"/>
  <c r="AC515" i="34" s="1"/>
  <c r="R515" i="34"/>
  <c r="V515" i="34" s="1"/>
  <c r="K515" i="34"/>
  <c r="O515" i="34" s="1"/>
  <c r="D515" i="34"/>
  <c r="H515" i="34" s="1"/>
  <c r="AM514" i="34"/>
  <c r="AQ514" i="34" s="1"/>
  <c r="AF514" i="34"/>
  <c r="AJ514" i="34" s="1"/>
  <c r="Y514" i="34"/>
  <c r="AC514" i="34" s="1"/>
  <c r="R514" i="34"/>
  <c r="V514" i="34" s="1"/>
  <c r="K514" i="34"/>
  <c r="O514" i="34" s="1"/>
  <c r="D514" i="34"/>
  <c r="H514" i="34" s="1"/>
  <c r="AM513" i="34"/>
  <c r="AQ513" i="34" s="1"/>
  <c r="AF513" i="34"/>
  <c r="AJ513" i="34" s="1"/>
  <c r="Y513" i="34"/>
  <c r="AC513" i="34" s="1"/>
  <c r="R513" i="34"/>
  <c r="V513" i="34" s="1"/>
  <c r="K513" i="34"/>
  <c r="O513" i="34" s="1"/>
  <c r="D513" i="34"/>
  <c r="H513" i="34" s="1"/>
  <c r="AM512" i="34"/>
  <c r="AQ512" i="34" s="1"/>
  <c r="AF512" i="34"/>
  <c r="AJ512" i="34" s="1"/>
  <c r="Y512" i="34"/>
  <c r="AC512" i="34" s="1"/>
  <c r="R512" i="34"/>
  <c r="V512" i="34" s="1"/>
  <c r="K512" i="34"/>
  <c r="O512" i="34" s="1"/>
  <c r="D512" i="34"/>
  <c r="H512" i="34" s="1"/>
  <c r="AM511" i="34"/>
  <c r="AQ511" i="34" s="1"/>
  <c r="AF511" i="34"/>
  <c r="AJ511" i="34" s="1"/>
  <c r="Y511" i="34"/>
  <c r="AC511" i="34" s="1"/>
  <c r="R511" i="34"/>
  <c r="V511" i="34" s="1"/>
  <c r="K511" i="34"/>
  <c r="O511" i="34" s="1"/>
  <c r="D511" i="34"/>
  <c r="H511" i="34" s="1"/>
  <c r="AM510" i="34"/>
  <c r="AQ510" i="34" s="1"/>
  <c r="AF510" i="34"/>
  <c r="AJ510" i="34" s="1"/>
  <c r="Y510" i="34"/>
  <c r="AC510" i="34" s="1"/>
  <c r="R510" i="34"/>
  <c r="V510" i="34" s="1"/>
  <c r="K510" i="34"/>
  <c r="O510" i="34" s="1"/>
  <c r="D510" i="34"/>
  <c r="H510" i="34" s="1"/>
  <c r="AM509" i="34"/>
  <c r="AQ509" i="34" s="1"/>
  <c r="AF509" i="34"/>
  <c r="AJ509" i="34" s="1"/>
  <c r="Y509" i="34"/>
  <c r="AC509" i="34" s="1"/>
  <c r="R509" i="34"/>
  <c r="V509" i="34" s="1"/>
  <c r="K509" i="34"/>
  <c r="O509" i="34" s="1"/>
  <c r="D509" i="34"/>
  <c r="H509" i="34" s="1"/>
  <c r="AM508" i="34"/>
  <c r="AQ508" i="34" s="1"/>
  <c r="AF508" i="34"/>
  <c r="AJ508" i="34" s="1"/>
  <c r="Y508" i="34"/>
  <c r="AC508" i="34" s="1"/>
  <c r="R508" i="34"/>
  <c r="V508" i="34" s="1"/>
  <c r="K508" i="34"/>
  <c r="O508" i="34" s="1"/>
  <c r="D508" i="34"/>
  <c r="H508" i="34" s="1"/>
  <c r="AM507" i="34"/>
  <c r="AQ507" i="34" s="1"/>
  <c r="AF507" i="34"/>
  <c r="AJ507" i="34" s="1"/>
  <c r="Y507" i="34"/>
  <c r="AC507" i="34" s="1"/>
  <c r="R507" i="34"/>
  <c r="V507" i="34" s="1"/>
  <c r="K507" i="34"/>
  <c r="O507" i="34" s="1"/>
  <c r="D507" i="34"/>
  <c r="H507" i="34" s="1"/>
  <c r="AM506" i="34"/>
  <c r="AQ506" i="34" s="1"/>
  <c r="AF506" i="34"/>
  <c r="AJ506" i="34" s="1"/>
  <c r="Y506" i="34"/>
  <c r="AC506" i="34" s="1"/>
  <c r="R506" i="34"/>
  <c r="V506" i="34" s="1"/>
  <c r="K506" i="34"/>
  <c r="O506" i="34" s="1"/>
  <c r="D506" i="34"/>
  <c r="H506" i="34" s="1"/>
  <c r="AM505" i="34"/>
  <c r="AQ505" i="34" s="1"/>
  <c r="AF505" i="34"/>
  <c r="AJ505" i="34" s="1"/>
  <c r="Y505" i="34"/>
  <c r="AC505" i="34" s="1"/>
  <c r="R505" i="34"/>
  <c r="V505" i="34" s="1"/>
  <c r="K505" i="34"/>
  <c r="O505" i="34" s="1"/>
  <c r="D505" i="34"/>
  <c r="H505" i="34" s="1"/>
  <c r="AM504" i="34"/>
  <c r="AQ504" i="34" s="1"/>
  <c r="AF504" i="34"/>
  <c r="AJ504" i="34" s="1"/>
  <c r="Y504" i="34"/>
  <c r="AC504" i="34" s="1"/>
  <c r="R504" i="34"/>
  <c r="V504" i="34" s="1"/>
  <c r="K504" i="34"/>
  <c r="O504" i="34" s="1"/>
  <c r="D504" i="34"/>
  <c r="H504" i="34" s="1"/>
  <c r="AM503" i="34"/>
  <c r="AQ503" i="34" s="1"/>
  <c r="AF503" i="34"/>
  <c r="AJ503" i="34" s="1"/>
  <c r="Y503" i="34"/>
  <c r="AC503" i="34" s="1"/>
  <c r="R503" i="34"/>
  <c r="V503" i="34" s="1"/>
  <c r="K503" i="34"/>
  <c r="O503" i="34" s="1"/>
  <c r="D503" i="34"/>
  <c r="H503" i="34" s="1"/>
  <c r="AM502" i="34"/>
  <c r="AQ502" i="34" s="1"/>
  <c r="AF502" i="34"/>
  <c r="AJ502" i="34" s="1"/>
  <c r="Y502" i="34"/>
  <c r="AC502" i="34" s="1"/>
  <c r="R502" i="34"/>
  <c r="V502" i="34" s="1"/>
  <c r="K502" i="34"/>
  <c r="O502" i="34" s="1"/>
  <c r="D502" i="34"/>
  <c r="H502" i="34" s="1"/>
  <c r="AM501" i="34"/>
  <c r="AQ501" i="34" s="1"/>
  <c r="AF501" i="34"/>
  <c r="AJ501" i="34" s="1"/>
  <c r="Y501" i="34"/>
  <c r="AC501" i="34" s="1"/>
  <c r="R501" i="34"/>
  <c r="V501" i="34" s="1"/>
  <c r="K501" i="34"/>
  <c r="O501" i="34" s="1"/>
  <c r="D501" i="34"/>
  <c r="H501" i="34" s="1"/>
  <c r="AM500" i="34"/>
  <c r="AQ500" i="34" s="1"/>
  <c r="AF500" i="34"/>
  <c r="AJ500" i="34" s="1"/>
  <c r="Y500" i="34"/>
  <c r="AC500" i="34" s="1"/>
  <c r="R500" i="34"/>
  <c r="V500" i="34" s="1"/>
  <c r="K500" i="34"/>
  <c r="O500" i="34" s="1"/>
  <c r="D500" i="34"/>
  <c r="H500" i="34" s="1"/>
  <c r="AM499" i="34"/>
  <c r="AQ499" i="34" s="1"/>
  <c r="AF499" i="34"/>
  <c r="AJ499" i="34" s="1"/>
  <c r="Y499" i="34"/>
  <c r="AC499" i="34" s="1"/>
  <c r="R499" i="34"/>
  <c r="V499" i="34" s="1"/>
  <c r="K499" i="34"/>
  <c r="O499" i="34" s="1"/>
  <c r="D499" i="34"/>
  <c r="H499" i="34" s="1"/>
  <c r="AM498" i="34"/>
  <c r="AQ498" i="34" s="1"/>
  <c r="AF498" i="34"/>
  <c r="AJ498" i="34" s="1"/>
  <c r="Y498" i="34"/>
  <c r="AC498" i="34" s="1"/>
  <c r="R498" i="34"/>
  <c r="V498" i="34" s="1"/>
  <c r="K498" i="34"/>
  <c r="O498" i="34" s="1"/>
  <c r="D498" i="34"/>
  <c r="H498" i="34" s="1"/>
  <c r="AM497" i="34"/>
  <c r="AQ497" i="34" s="1"/>
  <c r="AF497" i="34"/>
  <c r="AJ497" i="34" s="1"/>
  <c r="Y497" i="34"/>
  <c r="AC497" i="34" s="1"/>
  <c r="R497" i="34"/>
  <c r="V497" i="34" s="1"/>
  <c r="K497" i="34"/>
  <c r="O497" i="34" s="1"/>
  <c r="D497" i="34"/>
  <c r="H497" i="34" s="1"/>
  <c r="AM496" i="34"/>
  <c r="AQ496" i="34" s="1"/>
  <c r="AF496" i="34"/>
  <c r="AJ496" i="34" s="1"/>
  <c r="Y496" i="34"/>
  <c r="AC496" i="34" s="1"/>
  <c r="R496" i="34"/>
  <c r="V496" i="34" s="1"/>
  <c r="K496" i="34"/>
  <c r="O496" i="34" s="1"/>
  <c r="D496" i="34"/>
  <c r="H496" i="34" s="1"/>
  <c r="AM495" i="34"/>
  <c r="AQ495" i="34" s="1"/>
  <c r="AF495" i="34"/>
  <c r="AJ495" i="34" s="1"/>
  <c r="Y495" i="34"/>
  <c r="AC495" i="34" s="1"/>
  <c r="R495" i="34"/>
  <c r="V495" i="34" s="1"/>
  <c r="K495" i="34"/>
  <c r="O495" i="34" s="1"/>
  <c r="D495" i="34"/>
  <c r="H495" i="34" s="1"/>
  <c r="AM494" i="34"/>
  <c r="AQ494" i="34" s="1"/>
  <c r="AF494" i="34"/>
  <c r="AJ494" i="34" s="1"/>
  <c r="Y494" i="34"/>
  <c r="AC494" i="34" s="1"/>
  <c r="R494" i="34"/>
  <c r="V494" i="34" s="1"/>
  <c r="K494" i="34"/>
  <c r="O494" i="34" s="1"/>
  <c r="D494" i="34"/>
  <c r="H494" i="34" s="1"/>
  <c r="AM493" i="34"/>
  <c r="AQ493" i="34" s="1"/>
  <c r="AF493" i="34"/>
  <c r="AJ493" i="34" s="1"/>
  <c r="Y493" i="34"/>
  <c r="AC493" i="34" s="1"/>
  <c r="R493" i="34"/>
  <c r="V493" i="34" s="1"/>
  <c r="K493" i="34"/>
  <c r="O493" i="34" s="1"/>
  <c r="D493" i="34"/>
  <c r="H493" i="34" s="1"/>
  <c r="AM492" i="34"/>
  <c r="AQ492" i="34" s="1"/>
  <c r="AF492" i="34"/>
  <c r="AJ492" i="34" s="1"/>
  <c r="Y492" i="34"/>
  <c r="AC492" i="34" s="1"/>
  <c r="R492" i="34"/>
  <c r="V492" i="34" s="1"/>
  <c r="K492" i="34"/>
  <c r="D492" i="34"/>
  <c r="H492" i="34" s="1"/>
  <c r="AQ485" i="34"/>
  <c r="AJ485" i="34"/>
  <c r="AC485" i="34"/>
  <c r="V485" i="34"/>
  <c r="O485" i="34"/>
  <c r="H485" i="34"/>
  <c r="AK477" i="34"/>
  <c r="AD477" i="34"/>
  <c r="W477" i="34"/>
  <c r="P477" i="34"/>
  <c r="I477" i="34"/>
  <c r="B477" i="34"/>
  <c r="AM476" i="34"/>
  <c r="AQ476" i="34" s="1"/>
  <c r="AF476" i="34"/>
  <c r="AJ476" i="34" s="1"/>
  <c r="Y476" i="34"/>
  <c r="AC476" i="34" s="1"/>
  <c r="R476" i="34"/>
  <c r="V476" i="34" s="1"/>
  <c r="K476" i="34"/>
  <c r="O476" i="34" s="1"/>
  <c r="D476" i="34"/>
  <c r="H476" i="34" s="1"/>
  <c r="AM475" i="34"/>
  <c r="AQ475" i="34" s="1"/>
  <c r="AF475" i="34"/>
  <c r="AJ475" i="34" s="1"/>
  <c r="Y475" i="34"/>
  <c r="AC475" i="34" s="1"/>
  <c r="R475" i="34"/>
  <c r="V475" i="34" s="1"/>
  <c r="K475" i="34"/>
  <c r="O475" i="34" s="1"/>
  <c r="D475" i="34"/>
  <c r="H475" i="34" s="1"/>
  <c r="AM474" i="34"/>
  <c r="AQ474" i="34" s="1"/>
  <c r="AF474" i="34"/>
  <c r="AJ474" i="34" s="1"/>
  <c r="Y474" i="34"/>
  <c r="AC474" i="34" s="1"/>
  <c r="R474" i="34"/>
  <c r="V474" i="34" s="1"/>
  <c r="K474" i="34"/>
  <c r="O474" i="34" s="1"/>
  <c r="D474" i="34"/>
  <c r="H474" i="34" s="1"/>
  <c r="AM473" i="34"/>
  <c r="AQ473" i="34" s="1"/>
  <c r="AF473" i="34"/>
  <c r="AJ473" i="34" s="1"/>
  <c r="Y473" i="34"/>
  <c r="AC473" i="34" s="1"/>
  <c r="R473" i="34"/>
  <c r="V473" i="34" s="1"/>
  <c r="K473" i="34"/>
  <c r="O473" i="34" s="1"/>
  <c r="D473" i="34"/>
  <c r="H473" i="34" s="1"/>
  <c r="AM472" i="34"/>
  <c r="AQ472" i="34" s="1"/>
  <c r="AF472" i="34"/>
  <c r="AJ472" i="34" s="1"/>
  <c r="Y472" i="34"/>
  <c r="AC472" i="34" s="1"/>
  <c r="R472" i="34"/>
  <c r="V472" i="34" s="1"/>
  <c r="K472" i="34"/>
  <c r="O472" i="34" s="1"/>
  <c r="D472" i="34"/>
  <c r="H472" i="34" s="1"/>
  <c r="AM471" i="34"/>
  <c r="AQ471" i="34" s="1"/>
  <c r="AF471" i="34"/>
  <c r="AJ471" i="34" s="1"/>
  <c r="Y471" i="34"/>
  <c r="AC471" i="34" s="1"/>
  <c r="R471" i="34"/>
  <c r="V471" i="34" s="1"/>
  <c r="K471" i="34"/>
  <c r="O471" i="34" s="1"/>
  <c r="D471" i="34"/>
  <c r="H471" i="34" s="1"/>
  <c r="AM470" i="34"/>
  <c r="AQ470" i="34" s="1"/>
  <c r="AF470" i="34"/>
  <c r="AJ470" i="34" s="1"/>
  <c r="Y470" i="34"/>
  <c r="AC470" i="34" s="1"/>
  <c r="R470" i="34"/>
  <c r="V470" i="34" s="1"/>
  <c r="K470" i="34"/>
  <c r="O470" i="34" s="1"/>
  <c r="D470" i="34"/>
  <c r="H470" i="34" s="1"/>
  <c r="AM469" i="34"/>
  <c r="AQ469" i="34" s="1"/>
  <c r="AF469" i="34"/>
  <c r="AJ469" i="34" s="1"/>
  <c r="Y469" i="34"/>
  <c r="AC469" i="34" s="1"/>
  <c r="R469" i="34"/>
  <c r="V469" i="34" s="1"/>
  <c r="K469" i="34"/>
  <c r="O469" i="34" s="1"/>
  <c r="D469" i="34"/>
  <c r="H469" i="34" s="1"/>
  <c r="AM468" i="34"/>
  <c r="AQ468" i="34" s="1"/>
  <c r="AF468" i="34"/>
  <c r="AJ468" i="34" s="1"/>
  <c r="Y468" i="34"/>
  <c r="AC468" i="34" s="1"/>
  <c r="R468" i="34"/>
  <c r="V468" i="34" s="1"/>
  <c r="K468" i="34"/>
  <c r="O468" i="34" s="1"/>
  <c r="D468" i="34"/>
  <c r="H468" i="34" s="1"/>
  <c r="AM467" i="34"/>
  <c r="AQ467" i="34" s="1"/>
  <c r="AF467" i="34"/>
  <c r="AJ467" i="34" s="1"/>
  <c r="Y467" i="34"/>
  <c r="AC467" i="34" s="1"/>
  <c r="R467" i="34"/>
  <c r="V467" i="34" s="1"/>
  <c r="K467" i="34"/>
  <c r="O467" i="34" s="1"/>
  <c r="D467" i="34"/>
  <c r="H467" i="34" s="1"/>
  <c r="AM466" i="34"/>
  <c r="AQ466" i="34" s="1"/>
  <c r="AF466" i="34"/>
  <c r="AJ466" i="34" s="1"/>
  <c r="Y466" i="34"/>
  <c r="AC466" i="34" s="1"/>
  <c r="R466" i="34"/>
  <c r="V466" i="34" s="1"/>
  <c r="K466" i="34"/>
  <c r="O466" i="34" s="1"/>
  <c r="D466" i="34"/>
  <c r="H466" i="34" s="1"/>
  <c r="AM465" i="34"/>
  <c r="AQ465" i="34" s="1"/>
  <c r="AF465" i="34"/>
  <c r="AJ465" i="34" s="1"/>
  <c r="Y465" i="34"/>
  <c r="AC465" i="34" s="1"/>
  <c r="R465" i="34"/>
  <c r="V465" i="34" s="1"/>
  <c r="K465" i="34"/>
  <c r="O465" i="34" s="1"/>
  <c r="D465" i="34"/>
  <c r="H465" i="34" s="1"/>
  <c r="AM464" i="34"/>
  <c r="AQ464" i="34" s="1"/>
  <c r="AF464" i="34"/>
  <c r="AJ464" i="34" s="1"/>
  <c r="Y464" i="34"/>
  <c r="AC464" i="34" s="1"/>
  <c r="R464" i="34"/>
  <c r="V464" i="34" s="1"/>
  <c r="K464" i="34"/>
  <c r="O464" i="34" s="1"/>
  <c r="D464" i="34"/>
  <c r="H464" i="34" s="1"/>
  <c r="AM463" i="34"/>
  <c r="AQ463" i="34" s="1"/>
  <c r="AF463" i="34"/>
  <c r="AJ463" i="34" s="1"/>
  <c r="Y463" i="34"/>
  <c r="AC463" i="34" s="1"/>
  <c r="R463" i="34"/>
  <c r="V463" i="34" s="1"/>
  <c r="K463" i="34"/>
  <c r="O463" i="34" s="1"/>
  <c r="D463" i="34"/>
  <c r="H463" i="34" s="1"/>
  <c r="AM462" i="34"/>
  <c r="AQ462" i="34" s="1"/>
  <c r="AF462" i="34"/>
  <c r="AJ462" i="34" s="1"/>
  <c r="Y462" i="34"/>
  <c r="AC462" i="34" s="1"/>
  <c r="R462" i="34"/>
  <c r="V462" i="34" s="1"/>
  <c r="K462" i="34"/>
  <c r="O462" i="34" s="1"/>
  <c r="D462" i="34"/>
  <c r="H462" i="34" s="1"/>
  <c r="AM461" i="34"/>
  <c r="AQ461" i="34" s="1"/>
  <c r="AF461" i="34"/>
  <c r="AJ461" i="34" s="1"/>
  <c r="Y461" i="34"/>
  <c r="AC461" i="34" s="1"/>
  <c r="R461" i="34"/>
  <c r="V461" i="34" s="1"/>
  <c r="K461" i="34"/>
  <c r="O461" i="34" s="1"/>
  <c r="D461" i="34"/>
  <c r="H461" i="34" s="1"/>
  <c r="AM460" i="34"/>
  <c r="AQ460" i="34" s="1"/>
  <c r="AF460" i="34"/>
  <c r="AJ460" i="34" s="1"/>
  <c r="Y460" i="34"/>
  <c r="AC460" i="34" s="1"/>
  <c r="R460" i="34"/>
  <c r="V460" i="34" s="1"/>
  <c r="K460" i="34"/>
  <c r="O460" i="34" s="1"/>
  <c r="D460" i="34"/>
  <c r="H460" i="34" s="1"/>
  <c r="AM459" i="34"/>
  <c r="AQ459" i="34" s="1"/>
  <c r="AF459" i="34"/>
  <c r="AJ459" i="34" s="1"/>
  <c r="Y459" i="34"/>
  <c r="AC459" i="34" s="1"/>
  <c r="R459" i="34"/>
  <c r="V459" i="34" s="1"/>
  <c r="K459" i="34"/>
  <c r="O459" i="34" s="1"/>
  <c r="D459" i="34"/>
  <c r="H459" i="34" s="1"/>
  <c r="AM458" i="34"/>
  <c r="AQ458" i="34" s="1"/>
  <c r="AF458" i="34"/>
  <c r="AJ458" i="34" s="1"/>
  <c r="Y458" i="34"/>
  <c r="AC458" i="34" s="1"/>
  <c r="R458" i="34"/>
  <c r="V458" i="34" s="1"/>
  <c r="K458" i="34"/>
  <c r="O458" i="34" s="1"/>
  <c r="D458" i="34"/>
  <c r="H458" i="34" s="1"/>
  <c r="AM457" i="34"/>
  <c r="AQ457" i="34" s="1"/>
  <c r="AF457" i="34"/>
  <c r="AJ457" i="34" s="1"/>
  <c r="Y457" i="34"/>
  <c r="AC457" i="34" s="1"/>
  <c r="R457" i="34"/>
  <c r="V457" i="34" s="1"/>
  <c r="K457" i="34"/>
  <c r="O457" i="34" s="1"/>
  <c r="D457" i="34"/>
  <c r="H457" i="34" s="1"/>
  <c r="AM456" i="34"/>
  <c r="AQ456" i="34" s="1"/>
  <c r="AF456" i="34"/>
  <c r="AJ456" i="34" s="1"/>
  <c r="Y456" i="34"/>
  <c r="AC456" i="34" s="1"/>
  <c r="R456" i="34"/>
  <c r="V456" i="34" s="1"/>
  <c r="K456" i="34"/>
  <c r="O456" i="34" s="1"/>
  <c r="D456" i="34"/>
  <c r="H456" i="34" s="1"/>
  <c r="AM455" i="34"/>
  <c r="AQ455" i="34" s="1"/>
  <c r="AF455" i="34"/>
  <c r="AJ455" i="34" s="1"/>
  <c r="Y455" i="34"/>
  <c r="AC455" i="34" s="1"/>
  <c r="R455" i="34"/>
  <c r="V455" i="34" s="1"/>
  <c r="K455" i="34"/>
  <c r="O455" i="34" s="1"/>
  <c r="D455" i="34"/>
  <c r="H455" i="34" s="1"/>
  <c r="AM454" i="34"/>
  <c r="AQ454" i="34" s="1"/>
  <c r="AF454" i="34"/>
  <c r="AJ454" i="34" s="1"/>
  <c r="Y454" i="34"/>
  <c r="AC454" i="34" s="1"/>
  <c r="R454" i="34"/>
  <c r="V454" i="34" s="1"/>
  <c r="K454" i="34"/>
  <c r="O454" i="34" s="1"/>
  <c r="D454" i="34"/>
  <c r="H454" i="34" s="1"/>
  <c r="AM453" i="34"/>
  <c r="AQ453" i="34" s="1"/>
  <c r="AF453" i="34"/>
  <c r="AJ453" i="34" s="1"/>
  <c r="Y453" i="34"/>
  <c r="AC453" i="34" s="1"/>
  <c r="R453" i="34"/>
  <c r="V453" i="34" s="1"/>
  <c r="K453" i="34"/>
  <c r="O453" i="34" s="1"/>
  <c r="D453" i="34"/>
  <c r="H453" i="34" s="1"/>
  <c r="AM452" i="34"/>
  <c r="AQ452" i="34" s="1"/>
  <c r="AF452" i="34"/>
  <c r="AJ452" i="34" s="1"/>
  <c r="Y452" i="34"/>
  <c r="AC452" i="34" s="1"/>
  <c r="R452" i="34"/>
  <c r="V452" i="34" s="1"/>
  <c r="K452" i="34"/>
  <c r="O452" i="34" s="1"/>
  <c r="D452" i="34"/>
  <c r="H452" i="34" s="1"/>
  <c r="AM451" i="34"/>
  <c r="AQ451" i="34" s="1"/>
  <c r="AF451" i="34"/>
  <c r="AJ451" i="34" s="1"/>
  <c r="Y451" i="34"/>
  <c r="AC451" i="34" s="1"/>
  <c r="R451" i="34"/>
  <c r="V451" i="34" s="1"/>
  <c r="K451" i="34"/>
  <c r="O451" i="34" s="1"/>
  <c r="D451" i="34"/>
  <c r="H451" i="34" s="1"/>
  <c r="AM450" i="34"/>
  <c r="AQ450" i="34" s="1"/>
  <c r="AF450" i="34"/>
  <c r="AJ450" i="34" s="1"/>
  <c r="Y450" i="34"/>
  <c r="AC450" i="34" s="1"/>
  <c r="R450" i="34"/>
  <c r="V450" i="34" s="1"/>
  <c r="K450" i="34"/>
  <c r="O450" i="34" s="1"/>
  <c r="D450" i="34"/>
  <c r="H450" i="34" s="1"/>
  <c r="AM449" i="34"/>
  <c r="AQ449" i="34" s="1"/>
  <c r="AF449" i="34"/>
  <c r="AJ449" i="34" s="1"/>
  <c r="Y449" i="34"/>
  <c r="AC449" i="34" s="1"/>
  <c r="R449" i="34"/>
  <c r="V449" i="34" s="1"/>
  <c r="K449" i="34"/>
  <c r="O449" i="34" s="1"/>
  <c r="D449" i="34"/>
  <c r="H449" i="34" s="1"/>
  <c r="AM448" i="34"/>
  <c r="AQ448" i="34" s="1"/>
  <c r="AF448" i="34"/>
  <c r="AJ448" i="34" s="1"/>
  <c r="Y448" i="34"/>
  <c r="AC448" i="34" s="1"/>
  <c r="R448" i="34"/>
  <c r="V448" i="34" s="1"/>
  <c r="K448" i="34"/>
  <c r="O448" i="34" s="1"/>
  <c r="D448" i="34"/>
  <c r="H448" i="34" s="1"/>
  <c r="AM447" i="34"/>
  <c r="AQ447" i="34" s="1"/>
  <c r="AF447" i="34"/>
  <c r="AJ447" i="34" s="1"/>
  <c r="Y447" i="34"/>
  <c r="AC447" i="34" s="1"/>
  <c r="R447" i="34"/>
  <c r="V447" i="34" s="1"/>
  <c r="K447" i="34"/>
  <c r="O447" i="34" s="1"/>
  <c r="D447" i="34"/>
  <c r="H447" i="34" s="1"/>
  <c r="AM446" i="34"/>
  <c r="AQ446" i="34" s="1"/>
  <c r="AF446" i="34"/>
  <c r="AJ446" i="34" s="1"/>
  <c r="Y446" i="34"/>
  <c r="AC446" i="34" s="1"/>
  <c r="R446" i="34"/>
  <c r="V446" i="34" s="1"/>
  <c r="K446" i="34"/>
  <c r="O446" i="34" s="1"/>
  <c r="D446" i="34"/>
  <c r="H446" i="34" s="1"/>
  <c r="AM445" i="34"/>
  <c r="AQ445" i="34" s="1"/>
  <c r="AF445" i="34"/>
  <c r="AJ445" i="34" s="1"/>
  <c r="Y445" i="34"/>
  <c r="AC445" i="34" s="1"/>
  <c r="R445" i="34"/>
  <c r="V445" i="34" s="1"/>
  <c r="K445" i="34"/>
  <c r="O445" i="34" s="1"/>
  <c r="D445" i="34"/>
  <c r="H445" i="34" s="1"/>
  <c r="AM444" i="34"/>
  <c r="AQ444" i="34" s="1"/>
  <c r="AF444" i="34"/>
  <c r="AJ444" i="34" s="1"/>
  <c r="Y444" i="34"/>
  <c r="AC444" i="34" s="1"/>
  <c r="R444" i="34"/>
  <c r="V444" i="34" s="1"/>
  <c r="K444" i="34"/>
  <c r="O444" i="34" s="1"/>
  <c r="D444" i="34"/>
  <c r="H444" i="34" s="1"/>
  <c r="AM443" i="34"/>
  <c r="AQ443" i="34" s="1"/>
  <c r="AF443" i="34"/>
  <c r="AJ443" i="34" s="1"/>
  <c r="Y443" i="34"/>
  <c r="AC443" i="34" s="1"/>
  <c r="R443" i="34"/>
  <c r="V443" i="34" s="1"/>
  <c r="K443" i="34"/>
  <c r="O443" i="34" s="1"/>
  <c r="D443" i="34"/>
  <c r="H443" i="34" s="1"/>
  <c r="AM442" i="34"/>
  <c r="AQ442" i="34" s="1"/>
  <c r="AF442" i="34"/>
  <c r="AJ442" i="34" s="1"/>
  <c r="Y442" i="34"/>
  <c r="AC442" i="34" s="1"/>
  <c r="R442" i="34"/>
  <c r="V442" i="34" s="1"/>
  <c r="K442" i="34"/>
  <c r="O442" i="34" s="1"/>
  <c r="D442" i="34"/>
  <c r="H442" i="34" s="1"/>
  <c r="AM441" i="34"/>
  <c r="AQ441" i="34" s="1"/>
  <c r="AF441" i="34"/>
  <c r="AJ441" i="34" s="1"/>
  <c r="Y441" i="34"/>
  <c r="AC441" i="34" s="1"/>
  <c r="R441" i="34"/>
  <c r="V441" i="34" s="1"/>
  <c r="K441" i="34"/>
  <c r="O441" i="34" s="1"/>
  <c r="D441" i="34"/>
  <c r="H441" i="34" s="1"/>
  <c r="AM440" i="34"/>
  <c r="AQ440" i="34" s="1"/>
  <c r="AF440" i="34"/>
  <c r="AJ440" i="34" s="1"/>
  <c r="Y440" i="34"/>
  <c r="AC440" i="34" s="1"/>
  <c r="R440" i="34"/>
  <c r="V440" i="34" s="1"/>
  <c r="K440" i="34"/>
  <c r="O440" i="34" s="1"/>
  <c r="D440" i="34"/>
  <c r="H440" i="34" s="1"/>
  <c r="AM439" i="34"/>
  <c r="AQ439" i="34" s="1"/>
  <c r="AF439" i="34"/>
  <c r="AJ439" i="34" s="1"/>
  <c r="Y439" i="34"/>
  <c r="AC439" i="34" s="1"/>
  <c r="R439" i="34"/>
  <c r="V439" i="34" s="1"/>
  <c r="K439" i="34"/>
  <c r="O439" i="34" s="1"/>
  <c r="D439" i="34"/>
  <c r="H439" i="34" s="1"/>
  <c r="AM438" i="34"/>
  <c r="AQ438" i="34" s="1"/>
  <c r="AF438" i="34"/>
  <c r="AJ438" i="34" s="1"/>
  <c r="Y438" i="34"/>
  <c r="AC438" i="34" s="1"/>
  <c r="R438" i="34"/>
  <c r="V438" i="34" s="1"/>
  <c r="K438" i="34"/>
  <c r="O438" i="34" s="1"/>
  <c r="D438" i="34"/>
  <c r="H438" i="34" s="1"/>
  <c r="AM437" i="34"/>
  <c r="AQ437" i="34" s="1"/>
  <c r="AF437" i="34"/>
  <c r="AJ437" i="34" s="1"/>
  <c r="Y437" i="34"/>
  <c r="AC437" i="34" s="1"/>
  <c r="R437" i="34"/>
  <c r="V437" i="34" s="1"/>
  <c r="K437" i="34"/>
  <c r="O437" i="34" s="1"/>
  <c r="D437" i="34"/>
  <c r="H437" i="34" s="1"/>
  <c r="AM436" i="34"/>
  <c r="AQ436" i="34" s="1"/>
  <c r="AF436" i="34"/>
  <c r="AJ436" i="34" s="1"/>
  <c r="Y436" i="34"/>
  <c r="AC436" i="34" s="1"/>
  <c r="R436" i="34"/>
  <c r="V436" i="34" s="1"/>
  <c r="K436" i="34"/>
  <c r="O436" i="34" s="1"/>
  <c r="D436" i="34"/>
  <c r="H436" i="34" s="1"/>
  <c r="AM435" i="34"/>
  <c r="AF435" i="34"/>
  <c r="Y435" i="34"/>
  <c r="R435" i="34"/>
  <c r="K435" i="34"/>
  <c r="D435" i="34"/>
  <c r="H435" i="34" s="1"/>
  <c r="AQ428" i="34"/>
  <c r="AJ428" i="34"/>
  <c r="AC428" i="34"/>
  <c r="V428" i="34"/>
  <c r="O428" i="34"/>
  <c r="H428" i="34"/>
  <c r="AK420" i="34"/>
  <c r="AD420" i="34"/>
  <c r="W420" i="34"/>
  <c r="P420" i="34"/>
  <c r="I420" i="34"/>
  <c r="B420" i="34"/>
  <c r="AM419" i="34"/>
  <c r="AQ419" i="34" s="1"/>
  <c r="AF419" i="34"/>
  <c r="AJ419" i="34" s="1"/>
  <c r="Y419" i="34"/>
  <c r="AC419" i="34" s="1"/>
  <c r="R419" i="34"/>
  <c r="V419" i="34" s="1"/>
  <c r="K419" i="34"/>
  <c r="O419" i="34" s="1"/>
  <c r="D419" i="34"/>
  <c r="H419" i="34" s="1"/>
  <c r="AM418" i="34"/>
  <c r="AQ418" i="34" s="1"/>
  <c r="AF418" i="34"/>
  <c r="AJ418" i="34" s="1"/>
  <c r="Y418" i="34"/>
  <c r="AC418" i="34" s="1"/>
  <c r="R418" i="34"/>
  <c r="V418" i="34" s="1"/>
  <c r="K418" i="34"/>
  <c r="O418" i="34" s="1"/>
  <c r="D418" i="34"/>
  <c r="H418" i="34" s="1"/>
  <c r="AM417" i="34"/>
  <c r="AQ417" i="34" s="1"/>
  <c r="AF417" i="34"/>
  <c r="AJ417" i="34" s="1"/>
  <c r="Y417" i="34"/>
  <c r="AC417" i="34" s="1"/>
  <c r="R417" i="34"/>
  <c r="V417" i="34" s="1"/>
  <c r="K417" i="34"/>
  <c r="O417" i="34" s="1"/>
  <c r="D417" i="34"/>
  <c r="H417" i="34" s="1"/>
  <c r="AM416" i="34"/>
  <c r="AQ416" i="34" s="1"/>
  <c r="AF416" i="34"/>
  <c r="AJ416" i="34" s="1"/>
  <c r="Y416" i="34"/>
  <c r="AC416" i="34" s="1"/>
  <c r="R416" i="34"/>
  <c r="V416" i="34" s="1"/>
  <c r="K416" i="34"/>
  <c r="O416" i="34" s="1"/>
  <c r="D416" i="34"/>
  <c r="H416" i="34" s="1"/>
  <c r="AM415" i="34"/>
  <c r="AQ415" i="34" s="1"/>
  <c r="AF415" i="34"/>
  <c r="AJ415" i="34" s="1"/>
  <c r="Y415" i="34"/>
  <c r="AC415" i="34" s="1"/>
  <c r="R415" i="34"/>
  <c r="V415" i="34" s="1"/>
  <c r="K415" i="34"/>
  <c r="O415" i="34" s="1"/>
  <c r="D415" i="34"/>
  <c r="H415" i="34" s="1"/>
  <c r="AM414" i="34"/>
  <c r="AQ414" i="34" s="1"/>
  <c r="AF414" i="34"/>
  <c r="AJ414" i="34" s="1"/>
  <c r="Y414" i="34"/>
  <c r="AC414" i="34" s="1"/>
  <c r="R414" i="34"/>
  <c r="V414" i="34" s="1"/>
  <c r="K414" i="34"/>
  <c r="O414" i="34" s="1"/>
  <c r="D414" i="34"/>
  <c r="H414" i="34" s="1"/>
  <c r="AM413" i="34"/>
  <c r="AQ413" i="34" s="1"/>
  <c r="AF413" i="34"/>
  <c r="AJ413" i="34" s="1"/>
  <c r="Y413" i="34"/>
  <c r="AC413" i="34" s="1"/>
  <c r="R413" i="34"/>
  <c r="V413" i="34" s="1"/>
  <c r="K413" i="34"/>
  <c r="O413" i="34" s="1"/>
  <c r="D413" i="34"/>
  <c r="H413" i="34" s="1"/>
  <c r="AM412" i="34"/>
  <c r="AQ412" i="34" s="1"/>
  <c r="AF412" i="34"/>
  <c r="AJ412" i="34" s="1"/>
  <c r="Y412" i="34"/>
  <c r="AC412" i="34" s="1"/>
  <c r="R412" i="34"/>
  <c r="V412" i="34" s="1"/>
  <c r="K412" i="34"/>
  <c r="O412" i="34" s="1"/>
  <c r="D412" i="34"/>
  <c r="H412" i="34" s="1"/>
  <c r="AM411" i="34"/>
  <c r="AQ411" i="34" s="1"/>
  <c r="AF411" i="34"/>
  <c r="AJ411" i="34" s="1"/>
  <c r="Y411" i="34"/>
  <c r="AC411" i="34" s="1"/>
  <c r="R411" i="34"/>
  <c r="V411" i="34" s="1"/>
  <c r="K411" i="34"/>
  <c r="O411" i="34" s="1"/>
  <c r="D411" i="34"/>
  <c r="H411" i="34" s="1"/>
  <c r="AM410" i="34"/>
  <c r="AQ410" i="34" s="1"/>
  <c r="AF410" i="34"/>
  <c r="AJ410" i="34" s="1"/>
  <c r="Y410" i="34"/>
  <c r="AC410" i="34" s="1"/>
  <c r="R410" i="34"/>
  <c r="V410" i="34" s="1"/>
  <c r="K410" i="34"/>
  <c r="O410" i="34" s="1"/>
  <c r="D410" i="34"/>
  <c r="H410" i="34" s="1"/>
  <c r="AM409" i="34"/>
  <c r="AQ409" i="34" s="1"/>
  <c r="AF409" i="34"/>
  <c r="AJ409" i="34" s="1"/>
  <c r="Y409" i="34"/>
  <c r="AC409" i="34" s="1"/>
  <c r="R409" i="34"/>
  <c r="V409" i="34" s="1"/>
  <c r="K409" i="34"/>
  <c r="O409" i="34" s="1"/>
  <c r="D409" i="34"/>
  <c r="H409" i="34" s="1"/>
  <c r="AM408" i="34"/>
  <c r="AQ408" i="34" s="1"/>
  <c r="AF408" i="34"/>
  <c r="AJ408" i="34" s="1"/>
  <c r="Y408" i="34"/>
  <c r="AC408" i="34" s="1"/>
  <c r="R408" i="34"/>
  <c r="V408" i="34" s="1"/>
  <c r="K408" i="34"/>
  <c r="O408" i="34" s="1"/>
  <c r="D408" i="34"/>
  <c r="H408" i="34" s="1"/>
  <c r="AM407" i="34"/>
  <c r="AQ407" i="34" s="1"/>
  <c r="AF407" i="34"/>
  <c r="AJ407" i="34" s="1"/>
  <c r="Y407" i="34"/>
  <c r="AC407" i="34" s="1"/>
  <c r="R407" i="34"/>
  <c r="V407" i="34" s="1"/>
  <c r="K407" i="34"/>
  <c r="O407" i="34" s="1"/>
  <c r="D407" i="34"/>
  <c r="H407" i="34" s="1"/>
  <c r="AM406" i="34"/>
  <c r="AQ406" i="34" s="1"/>
  <c r="AF406" i="34"/>
  <c r="AJ406" i="34" s="1"/>
  <c r="Y406" i="34"/>
  <c r="AC406" i="34" s="1"/>
  <c r="R406" i="34"/>
  <c r="V406" i="34" s="1"/>
  <c r="K406" i="34"/>
  <c r="O406" i="34" s="1"/>
  <c r="D406" i="34"/>
  <c r="H406" i="34" s="1"/>
  <c r="AM405" i="34"/>
  <c r="AQ405" i="34" s="1"/>
  <c r="AF405" i="34"/>
  <c r="AJ405" i="34" s="1"/>
  <c r="Y405" i="34"/>
  <c r="AC405" i="34" s="1"/>
  <c r="R405" i="34"/>
  <c r="V405" i="34" s="1"/>
  <c r="K405" i="34"/>
  <c r="O405" i="34" s="1"/>
  <c r="D405" i="34"/>
  <c r="H405" i="34" s="1"/>
  <c r="AM404" i="34"/>
  <c r="AQ404" i="34" s="1"/>
  <c r="AF404" i="34"/>
  <c r="AJ404" i="34" s="1"/>
  <c r="Y404" i="34"/>
  <c r="AC404" i="34" s="1"/>
  <c r="R404" i="34"/>
  <c r="V404" i="34" s="1"/>
  <c r="K404" i="34"/>
  <c r="O404" i="34" s="1"/>
  <c r="D404" i="34"/>
  <c r="H404" i="34" s="1"/>
  <c r="AM403" i="34"/>
  <c r="AQ403" i="34" s="1"/>
  <c r="AF403" i="34"/>
  <c r="AJ403" i="34" s="1"/>
  <c r="Y403" i="34"/>
  <c r="AC403" i="34" s="1"/>
  <c r="R403" i="34"/>
  <c r="V403" i="34" s="1"/>
  <c r="K403" i="34"/>
  <c r="O403" i="34" s="1"/>
  <c r="D403" i="34"/>
  <c r="H403" i="34" s="1"/>
  <c r="AM402" i="34"/>
  <c r="AQ402" i="34" s="1"/>
  <c r="AF402" i="34"/>
  <c r="AJ402" i="34" s="1"/>
  <c r="Y402" i="34"/>
  <c r="AC402" i="34" s="1"/>
  <c r="R402" i="34"/>
  <c r="V402" i="34" s="1"/>
  <c r="K402" i="34"/>
  <c r="O402" i="34" s="1"/>
  <c r="D402" i="34"/>
  <c r="H402" i="34" s="1"/>
  <c r="AM401" i="34"/>
  <c r="AQ401" i="34" s="1"/>
  <c r="AF401" i="34"/>
  <c r="AJ401" i="34" s="1"/>
  <c r="Y401" i="34"/>
  <c r="AC401" i="34" s="1"/>
  <c r="R401" i="34"/>
  <c r="V401" i="34" s="1"/>
  <c r="K401" i="34"/>
  <c r="O401" i="34" s="1"/>
  <c r="D401" i="34"/>
  <c r="H401" i="34" s="1"/>
  <c r="AM400" i="34"/>
  <c r="AQ400" i="34" s="1"/>
  <c r="AF400" i="34"/>
  <c r="AJ400" i="34" s="1"/>
  <c r="Y400" i="34"/>
  <c r="AC400" i="34" s="1"/>
  <c r="R400" i="34"/>
  <c r="V400" i="34" s="1"/>
  <c r="K400" i="34"/>
  <c r="O400" i="34" s="1"/>
  <c r="D400" i="34"/>
  <c r="H400" i="34" s="1"/>
  <c r="AM399" i="34"/>
  <c r="AQ399" i="34" s="1"/>
  <c r="AF399" i="34"/>
  <c r="AJ399" i="34" s="1"/>
  <c r="Y399" i="34"/>
  <c r="AC399" i="34" s="1"/>
  <c r="R399" i="34"/>
  <c r="V399" i="34" s="1"/>
  <c r="K399" i="34"/>
  <c r="O399" i="34" s="1"/>
  <c r="D399" i="34"/>
  <c r="H399" i="34" s="1"/>
  <c r="AM398" i="34"/>
  <c r="AQ398" i="34" s="1"/>
  <c r="AF398" i="34"/>
  <c r="AJ398" i="34" s="1"/>
  <c r="Y398" i="34"/>
  <c r="AC398" i="34" s="1"/>
  <c r="R398" i="34"/>
  <c r="V398" i="34" s="1"/>
  <c r="K398" i="34"/>
  <c r="O398" i="34" s="1"/>
  <c r="D398" i="34"/>
  <c r="H398" i="34" s="1"/>
  <c r="AM397" i="34"/>
  <c r="AQ397" i="34" s="1"/>
  <c r="AF397" i="34"/>
  <c r="AJ397" i="34" s="1"/>
  <c r="Y397" i="34"/>
  <c r="AC397" i="34" s="1"/>
  <c r="R397" i="34"/>
  <c r="V397" i="34" s="1"/>
  <c r="K397" i="34"/>
  <c r="O397" i="34" s="1"/>
  <c r="D397" i="34"/>
  <c r="H397" i="34" s="1"/>
  <c r="AM396" i="34"/>
  <c r="AQ396" i="34" s="1"/>
  <c r="AF396" i="34"/>
  <c r="AJ396" i="34" s="1"/>
  <c r="Y396" i="34"/>
  <c r="AC396" i="34" s="1"/>
  <c r="R396" i="34"/>
  <c r="V396" i="34" s="1"/>
  <c r="K396" i="34"/>
  <c r="O396" i="34" s="1"/>
  <c r="D396" i="34"/>
  <c r="H396" i="34" s="1"/>
  <c r="AM395" i="34"/>
  <c r="AQ395" i="34" s="1"/>
  <c r="AF395" i="34"/>
  <c r="AJ395" i="34" s="1"/>
  <c r="Y395" i="34"/>
  <c r="AC395" i="34" s="1"/>
  <c r="R395" i="34"/>
  <c r="V395" i="34" s="1"/>
  <c r="K395" i="34"/>
  <c r="O395" i="34" s="1"/>
  <c r="D395" i="34"/>
  <c r="H395" i="34" s="1"/>
  <c r="AM394" i="34"/>
  <c r="AQ394" i="34" s="1"/>
  <c r="AF394" i="34"/>
  <c r="AJ394" i="34" s="1"/>
  <c r="Y394" i="34"/>
  <c r="AC394" i="34" s="1"/>
  <c r="R394" i="34"/>
  <c r="V394" i="34" s="1"/>
  <c r="K394" i="34"/>
  <c r="O394" i="34" s="1"/>
  <c r="D394" i="34"/>
  <c r="H394" i="34" s="1"/>
  <c r="AM393" i="34"/>
  <c r="AQ393" i="34" s="1"/>
  <c r="AF393" i="34"/>
  <c r="AJ393" i="34" s="1"/>
  <c r="Y393" i="34"/>
  <c r="AC393" i="34" s="1"/>
  <c r="R393" i="34"/>
  <c r="V393" i="34" s="1"/>
  <c r="K393" i="34"/>
  <c r="O393" i="34" s="1"/>
  <c r="D393" i="34"/>
  <c r="H393" i="34" s="1"/>
  <c r="AM392" i="34"/>
  <c r="AQ392" i="34" s="1"/>
  <c r="AF392" i="34"/>
  <c r="AJ392" i="34" s="1"/>
  <c r="Y392" i="34"/>
  <c r="AC392" i="34" s="1"/>
  <c r="R392" i="34"/>
  <c r="V392" i="34" s="1"/>
  <c r="K392" i="34"/>
  <c r="O392" i="34" s="1"/>
  <c r="D392" i="34"/>
  <c r="H392" i="34" s="1"/>
  <c r="AM391" i="34"/>
  <c r="AQ391" i="34" s="1"/>
  <c r="AF391" i="34"/>
  <c r="AJ391" i="34" s="1"/>
  <c r="Y391" i="34"/>
  <c r="AC391" i="34" s="1"/>
  <c r="R391" i="34"/>
  <c r="V391" i="34" s="1"/>
  <c r="K391" i="34"/>
  <c r="O391" i="34" s="1"/>
  <c r="D391" i="34"/>
  <c r="H391" i="34" s="1"/>
  <c r="AM390" i="34"/>
  <c r="AQ390" i="34" s="1"/>
  <c r="AF390" i="34"/>
  <c r="AJ390" i="34" s="1"/>
  <c r="Y390" i="34"/>
  <c r="AC390" i="34" s="1"/>
  <c r="R390" i="34"/>
  <c r="V390" i="34" s="1"/>
  <c r="K390" i="34"/>
  <c r="O390" i="34" s="1"/>
  <c r="D390" i="34"/>
  <c r="H390" i="34" s="1"/>
  <c r="AM389" i="34"/>
  <c r="AQ389" i="34" s="1"/>
  <c r="AF389" i="34"/>
  <c r="AJ389" i="34" s="1"/>
  <c r="Y389" i="34"/>
  <c r="AC389" i="34" s="1"/>
  <c r="R389" i="34"/>
  <c r="V389" i="34" s="1"/>
  <c r="K389" i="34"/>
  <c r="O389" i="34" s="1"/>
  <c r="D389" i="34"/>
  <c r="H389" i="34" s="1"/>
  <c r="AM388" i="34"/>
  <c r="AQ388" i="34" s="1"/>
  <c r="AF388" i="34"/>
  <c r="AJ388" i="34" s="1"/>
  <c r="Y388" i="34"/>
  <c r="AC388" i="34" s="1"/>
  <c r="R388" i="34"/>
  <c r="V388" i="34" s="1"/>
  <c r="K388" i="34"/>
  <c r="O388" i="34" s="1"/>
  <c r="D388" i="34"/>
  <c r="H388" i="34" s="1"/>
  <c r="AM387" i="34"/>
  <c r="AQ387" i="34" s="1"/>
  <c r="AF387" i="34"/>
  <c r="AJ387" i="34" s="1"/>
  <c r="Y387" i="34"/>
  <c r="AC387" i="34" s="1"/>
  <c r="R387" i="34"/>
  <c r="V387" i="34" s="1"/>
  <c r="K387" i="34"/>
  <c r="O387" i="34" s="1"/>
  <c r="D387" i="34"/>
  <c r="H387" i="34" s="1"/>
  <c r="AM386" i="34"/>
  <c r="AQ386" i="34" s="1"/>
  <c r="AF386" i="34"/>
  <c r="AJ386" i="34" s="1"/>
  <c r="Y386" i="34"/>
  <c r="AC386" i="34" s="1"/>
  <c r="R386" i="34"/>
  <c r="V386" i="34" s="1"/>
  <c r="K386" i="34"/>
  <c r="O386" i="34" s="1"/>
  <c r="D386" i="34"/>
  <c r="H386" i="34" s="1"/>
  <c r="AM385" i="34"/>
  <c r="AQ385" i="34" s="1"/>
  <c r="AF385" i="34"/>
  <c r="AJ385" i="34" s="1"/>
  <c r="Y385" i="34"/>
  <c r="AC385" i="34" s="1"/>
  <c r="R385" i="34"/>
  <c r="V385" i="34" s="1"/>
  <c r="K385" i="34"/>
  <c r="O385" i="34" s="1"/>
  <c r="D385" i="34"/>
  <c r="H385" i="34" s="1"/>
  <c r="AM384" i="34"/>
  <c r="AQ384" i="34" s="1"/>
  <c r="AF384" i="34"/>
  <c r="AJ384" i="34" s="1"/>
  <c r="Y384" i="34"/>
  <c r="AC384" i="34" s="1"/>
  <c r="R384" i="34"/>
  <c r="V384" i="34" s="1"/>
  <c r="K384" i="34"/>
  <c r="O384" i="34" s="1"/>
  <c r="D384" i="34"/>
  <c r="H384" i="34" s="1"/>
  <c r="AM383" i="34"/>
  <c r="AQ383" i="34" s="1"/>
  <c r="AF383" i="34"/>
  <c r="AJ383" i="34" s="1"/>
  <c r="Y383" i="34"/>
  <c r="AC383" i="34" s="1"/>
  <c r="R383" i="34"/>
  <c r="V383" i="34" s="1"/>
  <c r="K383" i="34"/>
  <c r="O383" i="34" s="1"/>
  <c r="D383" i="34"/>
  <c r="H383" i="34" s="1"/>
  <c r="AM382" i="34"/>
  <c r="AQ382" i="34" s="1"/>
  <c r="AF382" i="34"/>
  <c r="AJ382" i="34" s="1"/>
  <c r="Y382" i="34"/>
  <c r="AC382" i="34" s="1"/>
  <c r="R382" i="34"/>
  <c r="V382" i="34" s="1"/>
  <c r="K382" i="34"/>
  <c r="O382" i="34" s="1"/>
  <c r="D382" i="34"/>
  <c r="H382" i="34" s="1"/>
  <c r="AM381" i="34"/>
  <c r="AQ381" i="34" s="1"/>
  <c r="AF381" i="34"/>
  <c r="AJ381" i="34" s="1"/>
  <c r="Y381" i="34"/>
  <c r="AC381" i="34" s="1"/>
  <c r="R381" i="34"/>
  <c r="V381" i="34" s="1"/>
  <c r="K381" i="34"/>
  <c r="O381" i="34" s="1"/>
  <c r="D381" i="34"/>
  <c r="H381" i="34" s="1"/>
  <c r="AM380" i="34"/>
  <c r="AQ380" i="34" s="1"/>
  <c r="AF380" i="34"/>
  <c r="AJ380" i="34" s="1"/>
  <c r="Y380" i="34"/>
  <c r="AC380" i="34" s="1"/>
  <c r="R380" i="34"/>
  <c r="V380" i="34" s="1"/>
  <c r="K380" i="34"/>
  <c r="O380" i="34" s="1"/>
  <c r="D380" i="34"/>
  <c r="H380" i="34" s="1"/>
  <c r="AM379" i="34"/>
  <c r="AF379" i="34"/>
  <c r="AJ379" i="34" s="1"/>
  <c r="Y379" i="34"/>
  <c r="R379" i="34"/>
  <c r="V379" i="34" s="1"/>
  <c r="K379" i="34"/>
  <c r="O379" i="34" s="1"/>
  <c r="D379" i="34"/>
  <c r="H379" i="34" s="1"/>
  <c r="AM378" i="34"/>
  <c r="AQ378" i="34" s="1"/>
  <c r="AF378" i="34"/>
  <c r="Y378" i="34"/>
  <c r="AC378" i="34" s="1"/>
  <c r="R378" i="34"/>
  <c r="K378" i="34"/>
  <c r="D378" i="34"/>
  <c r="H378" i="34" s="1"/>
  <c r="V371" i="34"/>
  <c r="O371" i="34"/>
  <c r="H371" i="34"/>
  <c r="P360" i="34"/>
  <c r="I360" i="34"/>
  <c r="B360" i="34"/>
  <c r="R299" i="34"/>
  <c r="V299" i="34" s="1"/>
  <c r="K299" i="34"/>
  <c r="D299" i="34"/>
  <c r="H299" i="34" s="1"/>
  <c r="AQ292" i="34"/>
  <c r="AJ292" i="34"/>
  <c r="AC292" i="34"/>
  <c r="V292" i="34"/>
  <c r="O292" i="34"/>
  <c r="H292" i="34"/>
  <c r="AK284" i="34"/>
  <c r="AD284" i="34"/>
  <c r="W284" i="34"/>
  <c r="P284" i="34"/>
  <c r="I284" i="34"/>
  <c r="B284" i="34"/>
  <c r="AM283" i="34"/>
  <c r="AQ283" i="34" s="1"/>
  <c r="AF283" i="34"/>
  <c r="AJ283" i="34" s="1"/>
  <c r="Y283" i="34"/>
  <c r="AC283" i="34" s="1"/>
  <c r="R283" i="34"/>
  <c r="V283" i="34" s="1"/>
  <c r="K283" i="34"/>
  <c r="O283" i="34" s="1"/>
  <c r="D283" i="34"/>
  <c r="H283" i="34" s="1"/>
  <c r="AM282" i="34"/>
  <c r="AQ282" i="34" s="1"/>
  <c r="AF282" i="34"/>
  <c r="AJ282" i="34" s="1"/>
  <c r="Y282" i="34"/>
  <c r="AC282" i="34" s="1"/>
  <c r="R282" i="34"/>
  <c r="V282" i="34" s="1"/>
  <c r="K282" i="34"/>
  <c r="O282" i="34" s="1"/>
  <c r="D282" i="34"/>
  <c r="H282" i="34" s="1"/>
  <c r="AM281" i="34"/>
  <c r="AQ281" i="34" s="1"/>
  <c r="AF281" i="34"/>
  <c r="AJ281" i="34" s="1"/>
  <c r="Y281" i="34"/>
  <c r="AC281" i="34" s="1"/>
  <c r="R281" i="34"/>
  <c r="V281" i="34" s="1"/>
  <c r="K281" i="34"/>
  <c r="O281" i="34" s="1"/>
  <c r="D281" i="34"/>
  <c r="H281" i="34" s="1"/>
  <c r="AM280" i="34"/>
  <c r="AQ280" i="34" s="1"/>
  <c r="AF280" i="34"/>
  <c r="AJ280" i="34" s="1"/>
  <c r="Y280" i="34"/>
  <c r="AC280" i="34" s="1"/>
  <c r="R280" i="34"/>
  <c r="V280" i="34" s="1"/>
  <c r="K280" i="34"/>
  <c r="O280" i="34" s="1"/>
  <c r="D280" i="34"/>
  <c r="H280" i="34" s="1"/>
  <c r="AM279" i="34"/>
  <c r="AQ279" i="34" s="1"/>
  <c r="AF279" i="34"/>
  <c r="AJ279" i="34" s="1"/>
  <c r="Y279" i="34"/>
  <c r="AC279" i="34" s="1"/>
  <c r="R279" i="34"/>
  <c r="V279" i="34" s="1"/>
  <c r="K279" i="34"/>
  <c r="O279" i="34" s="1"/>
  <c r="D279" i="34"/>
  <c r="H279" i="34" s="1"/>
  <c r="AM278" i="34"/>
  <c r="AQ278" i="34" s="1"/>
  <c r="AF278" i="34"/>
  <c r="AJ278" i="34" s="1"/>
  <c r="Y278" i="34"/>
  <c r="AC278" i="34" s="1"/>
  <c r="R278" i="34"/>
  <c r="V278" i="34" s="1"/>
  <c r="K278" i="34"/>
  <c r="O278" i="34" s="1"/>
  <c r="D278" i="34"/>
  <c r="H278" i="34" s="1"/>
  <c r="AM277" i="34"/>
  <c r="AQ277" i="34" s="1"/>
  <c r="AF277" i="34"/>
  <c r="AJ277" i="34" s="1"/>
  <c r="Y277" i="34"/>
  <c r="AC277" i="34" s="1"/>
  <c r="R277" i="34"/>
  <c r="V277" i="34" s="1"/>
  <c r="K277" i="34"/>
  <c r="O277" i="34" s="1"/>
  <c r="D277" i="34"/>
  <c r="H277" i="34" s="1"/>
  <c r="AM276" i="34"/>
  <c r="AQ276" i="34" s="1"/>
  <c r="AF276" i="34"/>
  <c r="AJ276" i="34" s="1"/>
  <c r="Y276" i="34"/>
  <c r="AC276" i="34" s="1"/>
  <c r="R276" i="34"/>
  <c r="V276" i="34" s="1"/>
  <c r="K276" i="34"/>
  <c r="O276" i="34" s="1"/>
  <c r="D276" i="34"/>
  <c r="H276" i="34" s="1"/>
  <c r="AM275" i="34"/>
  <c r="AQ275" i="34" s="1"/>
  <c r="AF275" i="34"/>
  <c r="AJ275" i="34" s="1"/>
  <c r="Y275" i="34"/>
  <c r="AC275" i="34" s="1"/>
  <c r="R275" i="34"/>
  <c r="V275" i="34" s="1"/>
  <c r="K275" i="34"/>
  <c r="O275" i="34" s="1"/>
  <c r="D275" i="34"/>
  <c r="H275" i="34" s="1"/>
  <c r="AM274" i="34"/>
  <c r="AQ274" i="34" s="1"/>
  <c r="AF274" i="34"/>
  <c r="AJ274" i="34" s="1"/>
  <c r="Y274" i="34"/>
  <c r="AC274" i="34" s="1"/>
  <c r="R274" i="34"/>
  <c r="V274" i="34" s="1"/>
  <c r="K274" i="34"/>
  <c r="O274" i="34" s="1"/>
  <c r="D274" i="34"/>
  <c r="H274" i="34" s="1"/>
  <c r="AM273" i="34"/>
  <c r="AQ273" i="34" s="1"/>
  <c r="AF273" i="34"/>
  <c r="AJ273" i="34" s="1"/>
  <c r="Y273" i="34"/>
  <c r="AC273" i="34" s="1"/>
  <c r="R273" i="34"/>
  <c r="V273" i="34" s="1"/>
  <c r="K273" i="34"/>
  <c r="O273" i="34" s="1"/>
  <c r="D273" i="34"/>
  <c r="H273" i="34" s="1"/>
  <c r="AM272" i="34"/>
  <c r="AQ272" i="34" s="1"/>
  <c r="AF272" i="34"/>
  <c r="AJ272" i="34" s="1"/>
  <c r="Y272" i="34"/>
  <c r="AC272" i="34" s="1"/>
  <c r="R272" i="34"/>
  <c r="V272" i="34" s="1"/>
  <c r="K272" i="34"/>
  <c r="O272" i="34" s="1"/>
  <c r="D272" i="34"/>
  <c r="H272" i="34" s="1"/>
  <c r="AM271" i="34"/>
  <c r="AQ271" i="34" s="1"/>
  <c r="AF271" i="34"/>
  <c r="AJ271" i="34" s="1"/>
  <c r="Y271" i="34"/>
  <c r="AC271" i="34" s="1"/>
  <c r="R271" i="34"/>
  <c r="V271" i="34" s="1"/>
  <c r="K271" i="34"/>
  <c r="O271" i="34" s="1"/>
  <c r="D271" i="34"/>
  <c r="H271" i="34" s="1"/>
  <c r="AM270" i="34"/>
  <c r="AQ270" i="34" s="1"/>
  <c r="AF270" i="34"/>
  <c r="AJ270" i="34" s="1"/>
  <c r="Y270" i="34"/>
  <c r="AC270" i="34" s="1"/>
  <c r="R270" i="34"/>
  <c r="V270" i="34" s="1"/>
  <c r="K270" i="34"/>
  <c r="O270" i="34" s="1"/>
  <c r="D270" i="34"/>
  <c r="H270" i="34" s="1"/>
  <c r="AM269" i="34"/>
  <c r="AQ269" i="34" s="1"/>
  <c r="AF269" i="34"/>
  <c r="AJ269" i="34" s="1"/>
  <c r="Y269" i="34"/>
  <c r="AC269" i="34" s="1"/>
  <c r="R269" i="34"/>
  <c r="V269" i="34" s="1"/>
  <c r="K269" i="34"/>
  <c r="O269" i="34" s="1"/>
  <c r="D269" i="34"/>
  <c r="H269" i="34" s="1"/>
  <c r="AM268" i="34"/>
  <c r="AQ268" i="34" s="1"/>
  <c r="AF268" i="34"/>
  <c r="AJ268" i="34" s="1"/>
  <c r="Y268" i="34"/>
  <c r="AC268" i="34" s="1"/>
  <c r="R268" i="34"/>
  <c r="V268" i="34" s="1"/>
  <c r="K268" i="34"/>
  <c r="O268" i="34" s="1"/>
  <c r="D268" i="34"/>
  <c r="H268" i="34" s="1"/>
  <c r="AM267" i="34"/>
  <c r="AQ267" i="34" s="1"/>
  <c r="AF267" i="34"/>
  <c r="AJ267" i="34" s="1"/>
  <c r="Y267" i="34"/>
  <c r="AC267" i="34" s="1"/>
  <c r="R267" i="34"/>
  <c r="V267" i="34" s="1"/>
  <c r="K267" i="34"/>
  <c r="O267" i="34" s="1"/>
  <c r="D267" i="34"/>
  <c r="H267" i="34" s="1"/>
  <c r="AM266" i="34"/>
  <c r="AQ266" i="34" s="1"/>
  <c r="AF266" i="34"/>
  <c r="AJ266" i="34" s="1"/>
  <c r="Y266" i="34"/>
  <c r="AC266" i="34" s="1"/>
  <c r="R266" i="34"/>
  <c r="V266" i="34" s="1"/>
  <c r="K266" i="34"/>
  <c r="O266" i="34" s="1"/>
  <c r="D266" i="34"/>
  <c r="H266" i="34" s="1"/>
  <c r="AM265" i="34"/>
  <c r="AQ265" i="34" s="1"/>
  <c r="AF265" i="34"/>
  <c r="AJ265" i="34" s="1"/>
  <c r="Y265" i="34"/>
  <c r="AC265" i="34" s="1"/>
  <c r="R265" i="34"/>
  <c r="V265" i="34" s="1"/>
  <c r="K265" i="34"/>
  <c r="O265" i="34" s="1"/>
  <c r="D265" i="34"/>
  <c r="H265" i="34" s="1"/>
  <c r="AM264" i="34"/>
  <c r="AQ264" i="34" s="1"/>
  <c r="AF264" i="34"/>
  <c r="AJ264" i="34" s="1"/>
  <c r="Y264" i="34"/>
  <c r="AC264" i="34" s="1"/>
  <c r="R264" i="34"/>
  <c r="V264" i="34" s="1"/>
  <c r="K264" i="34"/>
  <c r="O264" i="34" s="1"/>
  <c r="D264" i="34"/>
  <c r="H264" i="34" s="1"/>
  <c r="AM263" i="34"/>
  <c r="AQ263" i="34" s="1"/>
  <c r="AF263" i="34"/>
  <c r="AJ263" i="34" s="1"/>
  <c r="Y263" i="34"/>
  <c r="AC263" i="34" s="1"/>
  <c r="R263" i="34"/>
  <c r="V263" i="34" s="1"/>
  <c r="K263" i="34"/>
  <c r="O263" i="34" s="1"/>
  <c r="D263" i="34"/>
  <c r="H263" i="34" s="1"/>
  <c r="AM262" i="34"/>
  <c r="AQ262" i="34" s="1"/>
  <c r="AF262" i="34"/>
  <c r="AJ262" i="34" s="1"/>
  <c r="Y262" i="34"/>
  <c r="AC262" i="34" s="1"/>
  <c r="R262" i="34"/>
  <c r="V262" i="34" s="1"/>
  <c r="K262" i="34"/>
  <c r="O262" i="34" s="1"/>
  <c r="D262" i="34"/>
  <c r="H262" i="34" s="1"/>
  <c r="AM261" i="34"/>
  <c r="AQ261" i="34" s="1"/>
  <c r="AF261" i="34"/>
  <c r="AJ261" i="34" s="1"/>
  <c r="Y261" i="34"/>
  <c r="AC261" i="34" s="1"/>
  <c r="R261" i="34"/>
  <c r="V261" i="34" s="1"/>
  <c r="K261" i="34"/>
  <c r="O261" i="34" s="1"/>
  <c r="D261" i="34"/>
  <c r="H261" i="34" s="1"/>
  <c r="AM260" i="34"/>
  <c r="AQ260" i="34" s="1"/>
  <c r="AF260" i="34"/>
  <c r="AJ260" i="34" s="1"/>
  <c r="Y260" i="34"/>
  <c r="AC260" i="34" s="1"/>
  <c r="R260" i="34"/>
  <c r="V260" i="34" s="1"/>
  <c r="K260" i="34"/>
  <c r="O260" i="34" s="1"/>
  <c r="D260" i="34"/>
  <c r="H260" i="34" s="1"/>
  <c r="AM259" i="34"/>
  <c r="AQ259" i="34" s="1"/>
  <c r="AF259" i="34"/>
  <c r="AJ259" i="34" s="1"/>
  <c r="Y259" i="34"/>
  <c r="AC259" i="34" s="1"/>
  <c r="R259" i="34"/>
  <c r="V259" i="34" s="1"/>
  <c r="K259" i="34"/>
  <c r="O259" i="34" s="1"/>
  <c r="D259" i="34"/>
  <c r="H259" i="34" s="1"/>
  <c r="AM258" i="34"/>
  <c r="AQ258" i="34" s="1"/>
  <c r="AF258" i="34"/>
  <c r="AJ258" i="34" s="1"/>
  <c r="Y258" i="34"/>
  <c r="AC258" i="34" s="1"/>
  <c r="R258" i="34"/>
  <c r="V258" i="34" s="1"/>
  <c r="K258" i="34"/>
  <c r="O258" i="34" s="1"/>
  <c r="D258" i="34"/>
  <c r="H258" i="34" s="1"/>
  <c r="AM257" i="34"/>
  <c r="AQ257" i="34" s="1"/>
  <c r="AF257" i="34"/>
  <c r="AJ257" i="34" s="1"/>
  <c r="Y257" i="34"/>
  <c r="AC257" i="34" s="1"/>
  <c r="R257" i="34"/>
  <c r="V257" i="34" s="1"/>
  <c r="K257" i="34"/>
  <c r="O257" i="34" s="1"/>
  <c r="D257" i="34"/>
  <c r="H257" i="34" s="1"/>
  <c r="AM256" i="34"/>
  <c r="AQ256" i="34" s="1"/>
  <c r="AF256" i="34"/>
  <c r="AJ256" i="34" s="1"/>
  <c r="Y256" i="34"/>
  <c r="AC256" i="34" s="1"/>
  <c r="R256" i="34"/>
  <c r="V256" i="34" s="1"/>
  <c r="K256" i="34"/>
  <c r="O256" i="34" s="1"/>
  <c r="D256" i="34"/>
  <c r="H256" i="34" s="1"/>
  <c r="AM255" i="34"/>
  <c r="AQ255" i="34" s="1"/>
  <c r="AF255" i="34"/>
  <c r="AJ255" i="34" s="1"/>
  <c r="Y255" i="34"/>
  <c r="AC255" i="34" s="1"/>
  <c r="R255" i="34"/>
  <c r="V255" i="34" s="1"/>
  <c r="K255" i="34"/>
  <c r="O255" i="34" s="1"/>
  <c r="D255" i="34"/>
  <c r="H255" i="34" s="1"/>
  <c r="AM254" i="34"/>
  <c r="AQ254" i="34" s="1"/>
  <c r="AF254" i="34"/>
  <c r="AJ254" i="34" s="1"/>
  <c r="Y254" i="34"/>
  <c r="AC254" i="34" s="1"/>
  <c r="R254" i="34"/>
  <c r="V254" i="34" s="1"/>
  <c r="K254" i="34"/>
  <c r="O254" i="34" s="1"/>
  <c r="D254" i="34"/>
  <c r="H254" i="34" s="1"/>
  <c r="AM253" i="34"/>
  <c r="AQ253" i="34" s="1"/>
  <c r="AF253" i="34"/>
  <c r="AJ253" i="34" s="1"/>
  <c r="Y253" i="34"/>
  <c r="AC253" i="34" s="1"/>
  <c r="R253" i="34"/>
  <c r="V253" i="34" s="1"/>
  <c r="K253" i="34"/>
  <c r="O253" i="34" s="1"/>
  <c r="D253" i="34"/>
  <c r="H253" i="34" s="1"/>
  <c r="AM252" i="34"/>
  <c r="AQ252" i="34" s="1"/>
  <c r="AF252" i="34"/>
  <c r="AJ252" i="34" s="1"/>
  <c r="Y252" i="34"/>
  <c r="AC252" i="34" s="1"/>
  <c r="R252" i="34"/>
  <c r="V252" i="34" s="1"/>
  <c r="K252" i="34"/>
  <c r="O252" i="34" s="1"/>
  <c r="D252" i="34"/>
  <c r="H252" i="34" s="1"/>
  <c r="AM251" i="34"/>
  <c r="AQ251" i="34" s="1"/>
  <c r="AF251" i="34"/>
  <c r="AJ251" i="34" s="1"/>
  <c r="Y251" i="34"/>
  <c r="AC251" i="34" s="1"/>
  <c r="R251" i="34"/>
  <c r="V251" i="34" s="1"/>
  <c r="K251" i="34"/>
  <c r="O251" i="34" s="1"/>
  <c r="D251" i="34"/>
  <c r="H251" i="34" s="1"/>
  <c r="AM250" i="34"/>
  <c r="AQ250" i="34" s="1"/>
  <c r="AF250" i="34"/>
  <c r="AJ250" i="34" s="1"/>
  <c r="Y250" i="34"/>
  <c r="AC250" i="34" s="1"/>
  <c r="R250" i="34"/>
  <c r="V250" i="34" s="1"/>
  <c r="K250" i="34"/>
  <c r="O250" i="34" s="1"/>
  <c r="D250" i="34"/>
  <c r="H250" i="34" s="1"/>
  <c r="AM249" i="34"/>
  <c r="AQ249" i="34" s="1"/>
  <c r="AF249" i="34"/>
  <c r="AJ249" i="34" s="1"/>
  <c r="Y249" i="34"/>
  <c r="AC249" i="34" s="1"/>
  <c r="R249" i="34"/>
  <c r="V249" i="34" s="1"/>
  <c r="K249" i="34"/>
  <c r="O249" i="34" s="1"/>
  <c r="D249" i="34"/>
  <c r="H249" i="34" s="1"/>
  <c r="AM248" i="34"/>
  <c r="AQ248" i="34" s="1"/>
  <c r="AF248" i="34"/>
  <c r="AJ248" i="34" s="1"/>
  <c r="Y248" i="34"/>
  <c r="AC248" i="34" s="1"/>
  <c r="R248" i="34"/>
  <c r="V248" i="34" s="1"/>
  <c r="K248" i="34"/>
  <c r="O248" i="34" s="1"/>
  <c r="D248" i="34"/>
  <c r="H248" i="34" s="1"/>
  <c r="AM247" i="34"/>
  <c r="AQ247" i="34" s="1"/>
  <c r="AF247" i="34"/>
  <c r="AJ247" i="34" s="1"/>
  <c r="Y247" i="34"/>
  <c r="AC247" i="34" s="1"/>
  <c r="R247" i="34"/>
  <c r="V247" i="34" s="1"/>
  <c r="K247" i="34"/>
  <c r="O247" i="34" s="1"/>
  <c r="D247" i="34"/>
  <c r="H247" i="34" s="1"/>
  <c r="AM246" i="34"/>
  <c r="AQ246" i="34" s="1"/>
  <c r="AF246" i="34"/>
  <c r="AJ246" i="34" s="1"/>
  <c r="Y246" i="34"/>
  <c r="AC246" i="34" s="1"/>
  <c r="R246" i="34"/>
  <c r="V246" i="34" s="1"/>
  <c r="K246" i="34"/>
  <c r="O246" i="34" s="1"/>
  <c r="D246" i="34"/>
  <c r="H246" i="34" s="1"/>
  <c r="AM245" i="34"/>
  <c r="AQ245" i="34" s="1"/>
  <c r="AF245" i="34"/>
  <c r="AJ245" i="34" s="1"/>
  <c r="Y245" i="34"/>
  <c r="AC245" i="34" s="1"/>
  <c r="R245" i="34"/>
  <c r="V245" i="34" s="1"/>
  <c r="K245" i="34"/>
  <c r="O245" i="34" s="1"/>
  <c r="D245" i="34"/>
  <c r="H245" i="34" s="1"/>
  <c r="AM244" i="34"/>
  <c r="AQ244" i="34" s="1"/>
  <c r="AF244" i="34"/>
  <c r="AJ244" i="34" s="1"/>
  <c r="Y244" i="34"/>
  <c r="AC244" i="34" s="1"/>
  <c r="R244" i="34"/>
  <c r="V244" i="34" s="1"/>
  <c r="K244" i="34"/>
  <c r="O244" i="34" s="1"/>
  <c r="D244" i="34"/>
  <c r="H244" i="34" s="1"/>
  <c r="AM243" i="34"/>
  <c r="AQ243" i="34" s="1"/>
  <c r="AF243" i="34"/>
  <c r="AJ243" i="34" s="1"/>
  <c r="Y243" i="34"/>
  <c r="AC243" i="34" s="1"/>
  <c r="R243" i="34"/>
  <c r="V243" i="34" s="1"/>
  <c r="K243" i="34"/>
  <c r="O243" i="34" s="1"/>
  <c r="D243" i="34"/>
  <c r="H243" i="34" s="1"/>
  <c r="AM242" i="34"/>
  <c r="AF242" i="34"/>
  <c r="AJ242" i="34" s="1"/>
  <c r="Y242" i="34"/>
  <c r="R242" i="34"/>
  <c r="V242" i="34" s="1"/>
  <c r="K242" i="34"/>
  <c r="O242" i="34" s="1"/>
  <c r="D242" i="34"/>
  <c r="AQ235" i="34"/>
  <c r="AJ235" i="34"/>
  <c r="AC235" i="34"/>
  <c r="V235" i="34"/>
  <c r="O235" i="34"/>
  <c r="H235" i="34"/>
  <c r="AK227" i="34"/>
  <c r="AD227" i="34"/>
  <c r="W227" i="34"/>
  <c r="P227" i="34"/>
  <c r="I227" i="34"/>
  <c r="B227" i="34"/>
  <c r="AM226" i="34"/>
  <c r="AQ226" i="34" s="1"/>
  <c r="AF226" i="34"/>
  <c r="AJ226" i="34" s="1"/>
  <c r="Y226" i="34"/>
  <c r="AC226" i="34" s="1"/>
  <c r="R226" i="34"/>
  <c r="V226" i="34" s="1"/>
  <c r="K226" i="34"/>
  <c r="O226" i="34" s="1"/>
  <c r="D226" i="34"/>
  <c r="H226" i="34" s="1"/>
  <c r="AM225" i="34"/>
  <c r="AQ225" i="34" s="1"/>
  <c r="AF225" i="34"/>
  <c r="AJ225" i="34" s="1"/>
  <c r="Y225" i="34"/>
  <c r="AC225" i="34" s="1"/>
  <c r="R225" i="34"/>
  <c r="V225" i="34" s="1"/>
  <c r="K225" i="34"/>
  <c r="O225" i="34" s="1"/>
  <c r="D225" i="34"/>
  <c r="H225" i="34" s="1"/>
  <c r="AM224" i="34"/>
  <c r="AQ224" i="34" s="1"/>
  <c r="AF224" i="34"/>
  <c r="AJ224" i="34" s="1"/>
  <c r="Y224" i="34"/>
  <c r="AC224" i="34" s="1"/>
  <c r="R224" i="34"/>
  <c r="V224" i="34" s="1"/>
  <c r="K224" i="34"/>
  <c r="O224" i="34" s="1"/>
  <c r="D224" i="34"/>
  <c r="H224" i="34" s="1"/>
  <c r="AM223" i="34"/>
  <c r="AQ223" i="34" s="1"/>
  <c r="AF223" i="34"/>
  <c r="AJ223" i="34" s="1"/>
  <c r="Y223" i="34"/>
  <c r="AC223" i="34" s="1"/>
  <c r="R223" i="34"/>
  <c r="V223" i="34" s="1"/>
  <c r="K223" i="34"/>
  <c r="O223" i="34" s="1"/>
  <c r="D223" i="34"/>
  <c r="H223" i="34" s="1"/>
  <c r="AM222" i="34"/>
  <c r="AQ222" i="34" s="1"/>
  <c r="AF222" i="34"/>
  <c r="AJ222" i="34" s="1"/>
  <c r="Y222" i="34"/>
  <c r="AC222" i="34" s="1"/>
  <c r="R222" i="34"/>
  <c r="V222" i="34" s="1"/>
  <c r="K222" i="34"/>
  <c r="O222" i="34" s="1"/>
  <c r="D222" i="34"/>
  <c r="H222" i="34" s="1"/>
  <c r="AM221" i="34"/>
  <c r="AQ221" i="34" s="1"/>
  <c r="AF221" i="34"/>
  <c r="AJ221" i="34" s="1"/>
  <c r="Y221" i="34"/>
  <c r="AC221" i="34" s="1"/>
  <c r="R221" i="34"/>
  <c r="V221" i="34" s="1"/>
  <c r="K221" i="34"/>
  <c r="O221" i="34" s="1"/>
  <c r="D221" i="34"/>
  <c r="H221" i="34" s="1"/>
  <c r="AM220" i="34"/>
  <c r="AQ220" i="34" s="1"/>
  <c r="AF220" i="34"/>
  <c r="AJ220" i="34" s="1"/>
  <c r="Y220" i="34"/>
  <c r="AC220" i="34" s="1"/>
  <c r="R220" i="34"/>
  <c r="V220" i="34" s="1"/>
  <c r="K220" i="34"/>
  <c r="O220" i="34" s="1"/>
  <c r="D220" i="34"/>
  <c r="H220" i="34" s="1"/>
  <c r="AM219" i="34"/>
  <c r="AQ219" i="34" s="1"/>
  <c r="AF219" i="34"/>
  <c r="AJ219" i="34" s="1"/>
  <c r="Y219" i="34"/>
  <c r="AC219" i="34" s="1"/>
  <c r="R219" i="34"/>
  <c r="V219" i="34" s="1"/>
  <c r="K219" i="34"/>
  <c r="O219" i="34" s="1"/>
  <c r="D219" i="34"/>
  <c r="H219" i="34" s="1"/>
  <c r="AM218" i="34"/>
  <c r="AQ218" i="34" s="1"/>
  <c r="AF218" i="34"/>
  <c r="AJ218" i="34" s="1"/>
  <c r="Y218" i="34"/>
  <c r="AC218" i="34" s="1"/>
  <c r="R218" i="34"/>
  <c r="V218" i="34" s="1"/>
  <c r="K218" i="34"/>
  <c r="O218" i="34" s="1"/>
  <c r="D218" i="34"/>
  <c r="H218" i="34" s="1"/>
  <c r="AM217" i="34"/>
  <c r="AQ217" i="34" s="1"/>
  <c r="AF217" i="34"/>
  <c r="AJ217" i="34" s="1"/>
  <c r="Y217" i="34"/>
  <c r="AC217" i="34" s="1"/>
  <c r="R217" i="34"/>
  <c r="V217" i="34" s="1"/>
  <c r="K217" i="34"/>
  <c r="O217" i="34" s="1"/>
  <c r="D217" i="34"/>
  <c r="H217" i="34" s="1"/>
  <c r="AM216" i="34"/>
  <c r="AQ216" i="34" s="1"/>
  <c r="AF216" i="34"/>
  <c r="AJ216" i="34" s="1"/>
  <c r="Y216" i="34"/>
  <c r="AC216" i="34" s="1"/>
  <c r="R216" i="34"/>
  <c r="V216" i="34" s="1"/>
  <c r="K216" i="34"/>
  <c r="O216" i="34" s="1"/>
  <c r="D216" i="34"/>
  <c r="H216" i="34" s="1"/>
  <c r="AM215" i="34"/>
  <c r="AQ215" i="34" s="1"/>
  <c r="AF215" i="34"/>
  <c r="AJ215" i="34" s="1"/>
  <c r="Y215" i="34"/>
  <c r="AC215" i="34" s="1"/>
  <c r="R215" i="34"/>
  <c r="V215" i="34" s="1"/>
  <c r="K215" i="34"/>
  <c r="O215" i="34" s="1"/>
  <c r="D215" i="34"/>
  <c r="H215" i="34" s="1"/>
  <c r="AM214" i="34"/>
  <c r="AQ214" i="34" s="1"/>
  <c r="AF214" i="34"/>
  <c r="AJ214" i="34" s="1"/>
  <c r="Y214" i="34"/>
  <c r="AC214" i="34" s="1"/>
  <c r="R214" i="34"/>
  <c r="V214" i="34" s="1"/>
  <c r="K214" i="34"/>
  <c r="O214" i="34" s="1"/>
  <c r="D214" i="34"/>
  <c r="H214" i="34" s="1"/>
  <c r="AM213" i="34"/>
  <c r="AQ213" i="34" s="1"/>
  <c r="AF213" i="34"/>
  <c r="AJ213" i="34" s="1"/>
  <c r="Y213" i="34"/>
  <c r="AC213" i="34" s="1"/>
  <c r="R213" i="34"/>
  <c r="V213" i="34" s="1"/>
  <c r="K213" i="34"/>
  <c r="O213" i="34" s="1"/>
  <c r="D213" i="34"/>
  <c r="H213" i="34" s="1"/>
  <c r="AM212" i="34"/>
  <c r="AQ212" i="34" s="1"/>
  <c r="AF212" i="34"/>
  <c r="AJ212" i="34" s="1"/>
  <c r="Y212" i="34"/>
  <c r="AC212" i="34" s="1"/>
  <c r="R212" i="34"/>
  <c r="V212" i="34" s="1"/>
  <c r="K212" i="34"/>
  <c r="O212" i="34" s="1"/>
  <c r="D212" i="34"/>
  <c r="H212" i="34" s="1"/>
  <c r="AM211" i="34"/>
  <c r="AQ211" i="34" s="1"/>
  <c r="AF211" i="34"/>
  <c r="AJ211" i="34" s="1"/>
  <c r="Y211" i="34"/>
  <c r="AC211" i="34" s="1"/>
  <c r="R211" i="34"/>
  <c r="V211" i="34" s="1"/>
  <c r="K211" i="34"/>
  <c r="O211" i="34" s="1"/>
  <c r="D211" i="34"/>
  <c r="H211" i="34" s="1"/>
  <c r="AM210" i="34"/>
  <c r="AQ210" i="34" s="1"/>
  <c r="AF210" i="34"/>
  <c r="AJ210" i="34" s="1"/>
  <c r="Y210" i="34"/>
  <c r="AC210" i="34" s="1"/>
  <c r="R210" i="34"/>
  <c r="V210" i="34" s="1"/>
  <c r="K210" i="34"/>
  <c r="O210" i="34" s="1"/>
  <c r="D210" i="34"/>
  <c r="H210" i="34" s="1"/>
  <c r="AM209" i="34"/>
  <c r="AQ209" i="34" s="1"/>
  <c r="AF209" i="34"/>
  <c r="AJ209" i="34" s="1"/>
  <c r="Y209" i="34"/>
  <c r="AC209" i="34" s="1"/>
  <c r="R209" i="34"/>
  <c r="V209" i="34" s="1"/>
  <c r="K209" i="34"/>
  <c r="O209" i="34" s="1"/>
  <c r="D209" i="34"/>
  <c r="H209" i="34" s="1"/>
  <c r="AM208" i="34"/>
  <c r="AQ208" i="34" s="1"/>
  <c r="AF208" i="34"/>
  <c r="AJ208" i="34" s="1"/>
  <c r="Y208" i="34"/>
  <c r="AC208" i="34" s="1"/>
  <c r="R208" i="34"/>
  <c r="V208" i="34" s="1"/>
  <c r="K208" i="34"/>
  <c r="O208" i="34" s="1"/>
  <c r="D208" i="34"/>
  <c r="H208" i="34" s="1"/>
  <c r="AM207" i="34"/>
  <c r="AQ207" i="34" s="1"/>
  <c r="AF207" i="34"/>
  <c r="AJ207" i="34" s="1"/>
  <c r="Y207" i="34"/>
  <c r="AC207" i="34" s="1"/>
  <c r="R207" i="34"/>
  <c r="V207" i="34" s="1"/>
  <c r="K207" i="34"/>
  <c r="O207" i="34" s="1"/>
  <c r="D207" i="34"/>
  <c r="H207" i="34" s="1"/>
  <c r="AM206" i="34"/>
  <c r="AQ206" i="34" s="1"/>
  <c r="AF206" i="34"/>
  <c r="AJ206" i="34" s="1"/>
  <c r="Y206" i="34"/>
  <c r="AC206" i="34" s="1"/>
  <c r="R206" i="34"/>
  <c r="V206" i="34" s="1"/>
  <c r="K206" i="34"/>
  <c r="O206" i="34" s="1"/>
  <c r="D206" i="34"/>
  <c r="H206" i="34" s="1"/>
  <c r="AM205" i="34"/>
  <c r="AQ205" i="34" s="1"/>
  <c r="AF205" i="34"/>
  <c r="AJ205" i="34" s="1"/>
  <c r="Y205" i="34"/>
  <c r="AC205" i="34" s="1"/>
  <c r="R205" i="34"/>
  <c r="V205" i="34" s="1"/>
  <c r="K205" i="34"/>
  <c r="O205" i="34" s="1"/>
  <c r="D205" i="34"/>
  <c r="H205" i="34" s="1"/>
  <c r="AM204" i="34"/>
  <c r="AQ204" i="34" s="1"/>
  <c r="AF204" i="34"/>
  <c r="AJ204" i="34" s="1"/>
  <c r="Y204" i="34"/>
  <c r="AC204" i="34" s="1"/>
  <c r="R204" i="34"/>
  <c r="V204" i="34" s="1"/>
  <c r="K204" i="34"/>
  <c r="O204" i="34" s="1"/>
  <c r="D204" i="34"/>
  <c r="H204" i="34" s="1"/>
  <c r="AM203" i="34"/>
  <c r="AQ203" i="34" s="1"/>
  <c r="AF203" i="34"/>
  <c r="AJ203" i="34" s="1"/>
  <c r="Y203" i="34"/>
  <c r="AC203" i="34" s="1"/>
  <c r="R203" i="34"/>
  <c r="V203" i="34" s="1"/>
  <c r="K203" i="34"/>
  <c r="O203" i="34" s="1"/>
  <c r="D203" i="34"/>
  <c r="H203" i="34" s="1"/>
  <c r="AM202" i="34"/>
  <c r="AQ202" i="34" s="1"/>
  <c r="AF202" i="34"/>
  <c r="AJ202" i="34" s="1"/>
  <c r="Y202" i="34"/>
  <c r="AC202" i="34" s="1"/>
  <c r="R202" i="34"/>
  <c r="V202" i="34" s="1"/>
  <c r="K202" i="34"/>
  <c r="O202" i="34" s="1"/>
  <c r="D202" i="34"/>
  <c r="H202" i="34" s="1"/>
  <c r="AM201" i="34"/>
  <c r="AQ201" i="34" s="1"/>
  <c r="AF201" i="34"/>
  <c r="AJ201" i="34" s="1"/>
  <c r="Y201" i="34"/>
  <c r="AC201" i="34" s="1"/>
  <c r="R201" i="34"/>
  <c r="V201" i="34" s="1"/>
  <c r="K201" i="34"/>
  <c r="O201" i="34" s="1"/>
  <c r="D201" i="34"/>
  <c r="H201" i="34" s="1"/>
  <c r="AM200" i="34"/>
  <c r="AQ200" i="34" s="1"/>
  <c r="AF200" i="34"/>
  <c r="AJ200" i="34" s="1"/>
  <c r="Y200" i="34"/>
  <c r="AC200" i="34" s="1"/>
  <c r="R200" i="34"/>
  <c r="V200" i="34" s="1"/>
  <c r="K200" i="34"/>
  <c r="O200" i="34" s="1"/>
  <c r="D200" i="34"/>
  <c r="H200" i="34" s="1"/>
  <c r="AM199" i="34"/>
  <c r="AQ199" i="34" s="1"/>
  <c r="AF199" i="34"/>
  <c r="AJ199" i="34" s="1"/>
  <c r="Y199" i="34"/>
  <c r="AC199" i="34" s="1"/>
  <c r="R199" i="34"/>
  <c r="V199" i="34" s="1"/>
  <c r="K199" i="34"/>
  <c r="O199" i="34" s="1"/>
  <c r="D199" i="34"/>
  <c r="H199" i="34" s="1"/>
  <c r="AM198" i="34"/>
  <c r="AQ198" i="34" s="1"/>
  <c r="AF198" i="34"/>
  <c r="AJ198" i="34" s="1"/>
  <c r="Y198" i="34"/>
  <c r="AC198" i="34" s="1"/>
  <c r="R198" i="34"/>
  <c r="V198" i="34" s="1"/>
  <c r="K198" i="34"/>
  <c r="O198" i="34" s="1"/>
  <c r="D198" i="34"/>
  <c r="H198" i="34" s="1"/>
  <c r="AM197" i="34"/>
  <c r="AQ197" i="34" s="1"/>
  <c r="AF197" i="34"/>
  <c r="AJ197" i="34" s="1"/>
  <c r="Y197" i="34"/>
  <c r="AC197" i="34" s="1"/>
  <c r="R197" i="34"/>
  <c r="V197" i="34" s="1"/>
  <c r="K197" i="34"/>
  <c r="O197" i="34" s="1"/>
  <c r="D197" i="34"/>
  <c r="H197" i="34" s="1"/>
  <c r="AM196" i="34"/>
  <c r="AQ196" i="34" s="1"/>
  <c r="AF196" i="34"/>
  <c r="AJ196" i="34" s="1"/>
  <c r="Y196" i="34"/>
  <c r="AC196" i="34" s="1"/>
  <c r="R196" i="34"/>
  <c r="V196" i="34" s="1"/>
  <c r="K196" i="34"/>
  <c r="O196" i="34" s="1"/>
  <c r="D196" i="34"/>
  <c r="H196" i="34" s="1"/>
  <c r="AM195" i="34"/>
  <c r="AQ195" i="34" s="1"/>
  <c r="AF195" i="34"/>
  <c r="AJ195" i="34" s="1"/>
  <c r="Y195" i="34"/>
  <c r="AC195" i="34" s="1"/>
  <c r="R195" i="34"/>
  <c r="V195" i="34" s="1"/>
  <c r="K195" i="34"/>
  <c r="O195" i="34" s="1"/>
  <c r="D195" i="34"/>
  <c r="H195" i="34" s="1"/>
  <c r="AM194" i="34"/>
  <c r="AQ194" i="34" s="1"/>
  <c r="AF194" i="34"/>
  <c r="AJ194" i="34" s="1"/>
  <c r="Y194" i="34"/>
  <c r="AC194" i="34" s="1"/>
  <c r="R194" i="34"/>
  <c r="V194" i="34" s="1"/>
  <c r="K194" i="34"/>
  <c r="O194" i="34" s="1"/>
  <c r="D194" i="34"/>
  <c r="H194" i="34" s="1"/>
  <c r="AM193" i="34"/>
  <c r="AQ193" i="34" s="1"/>
  <c r="AF193" i="34"/>
  <c r="AJ193" i="34" s="1"/>
  <c r="Y193" i="34"/>
  <c r="AC193" i="34" s="1"/>
  <c r="R193" i="34"/>
  <c r="V193" i="34" s="1"/>
  <c r="K193" i="34"/>
  <c r="O193" i="34" s="1"/>
  <c r="D193" i="34"/>
  <c r="H193" i="34" s="1"/>
  <c r="AM192" i="34"/>
  <c r="AQ192" i="34" s="1"/>
  <c r="AF192" i="34"/>
  <c r="AJ192" i="34" s="1"/>
  <c r="Y192" i="34"/>
  <c r="AC192" i="34" s="1"/>
  <c r="R192" i="34"/>
  <c r="V192" i="34" s="1"/>
  <c r="K192" i="34"/>
  <c r="O192" i="34" s="1"/>
  <c r="D192" i="34"/>
  <c r="H192" i="34" s="1"/>
  <c r="AM191" i="34"/>
  <c r="AQ191" i="34" s="1"/>
  <c r="AF191" i="34"/>
  <c r="AJ191" i="34" s="1"/>
  <c r="Y191" i="34"/>
  <c r="AC191" i="34" s="1"/>
  <c r="R191" i="34"/>
  <c r="V191" i="34" s="1"/>
  <c r="K191" i="34"/>
  <c r="O191" i="34" s="1"/>
  <c r="D191" i="34"/>
  <c r="H191" i="34" s="1"/>
  <c r="AM190" i="34"/>
  <c r="AQ190" i="34" s="1"/>
  <c r="AF190" i="34"/>
  <c r="AJ190" i="34" s="1"/>
  <c r="Y190" i="34"/>
  <c r="AC190" i="34" s="1"/>
  <c r="R190" i="34"/>
  <c r="V190" i="34" s="1"/>
  <c r="K190" i="34"/>
  <c r="O190" i="34" s="1"/>
  <c r="D190" i="34"/>
  <c r="H190" i="34" s="1"/>
  <c r="AM189" i="34"/>
  <c r="AQ189" i="34" s="1"/>
  <c r="AF189" i="34"/>
  <c r="AJ189" i="34" s="1"/>
  <c r="Y189" i="34"/>
  <c r="AC189" i="34" s="1"/>
  <c r="R189" i="34"/>
  <c r="V189" i="34" s="1"/>
  <c r="K189" i="34"/>
  <c r="O189" i="34" s="1"/>
  <c r="D189" i="34"/>
  <c r="H189" i="34" s="1"/>
  <c r="AM188" i="34"/>
  <c r="AQ188" i="34" s="1"/>
  <c r="AF188" i="34"/>
  <c r="AJ188" i="34" s="1"/>
  <c r="Y188" i="34"/>
  <c r="AC188" i="34" s="1"/>
  <c r="R188" i="34"/>
  <c r="V188" i="34" s="1"/>
  <c r="K188" i="34"/>
  <c r="O188" i="34" s="1"/>
  <c r="D188" i="34"/>
  <c r="H188" i="34" s="1"/>
  <c r="AM187" i="34"/>
  <c r="AQ187" i="34" s="1"/>
  <c r="AF187" i="34"/>
  <c r="AJ187" i="34" s="1"/>
  <c r="Y187" i="34"/>
  <c r="AC187" i="34" s="1"/>
  <c r="R187" i="34"/>
  <c r="V187" i="34" s="1"/>
  <c r="K187" i="34"/>
  <c r="O187" i="34" s="1"/>
  <c r="D187" i="34"/>
  <c r="H187" i="34" s="1"/>
  <c r="AM186" i="34"/>
  <c r="AQ186" i="34" s="1"/>
  <c r="AF186" i="34"/>
  <c r="AJ186" i="34" s="1"/>
  <c r="Y186" i="34"/>
  <c r="AC186" i="34" s="1"/>
  <c r="R186" i="34"/>
  <c r="V186" i="34" s="1"/>
  <c r="K186" i="34"/>
  <c r="O186" i="34" s="1"/>
  <c r="D186" i="34"/>
  <c r="H186" i="34" s="1"/>
  <c r="AM185" i="34"/>
  <c r="AF185" i="34"/>
  <c r="AJ185" i="34" s="1"/>
  <c r="Y185" i="34"/>
  <c r="R185" i="34"/>
  <c r="V185" i="34" s="1"/>
  <c r="K185" i="34"/>
  <c r="O185" i="34" s="1"/>
  <c r="D185" i="34"/>
  <c r="AQ178" i="34"/>
  <c r="AJ178" i="34"/>
  <c r="AC178" i="34"/>
  <c r="V178" i="34"/>
  <c r="O178" i="34"/>
  <c r="H178" i="34"/>
  <c r="AK170" i="34"/>
  <c r="AD170" i="34"/>
  <c r="W170" i="34"/>
  <c r="P170" i="34"/>
  <c r="I170" i="34"/>
  <c r="B170" i="34"/>
  <c r="AM169" i="34"/>
  <c r="AQ169" i="34" s="1"/>
  <c r="AF169" i="34"/>
  <c r="AJ169" i="34" s="1"/>
  <c r="Y169" i="34"/>
  <c r="AC169" i="34" s="1"/>
  <c r="R169" i="34"/>
  <c r="V169" i="34" s="1"/>
  <c r="K169" i="34"/>
  <c r="O169" i="34" s="1"/>
  <c r="D169" i="34"/>
  <c r="H169" i="34" s="1"/>
  <c r="AM168" i="34"/>
  <c r="AQ168" i="34" s="1"/>
  <c r="AF168" i="34"/>
  <c r="AJ168" i="34" s="1"/>
  <c r="Y168" i="34"/>
  <c r="AC168" i="34" s="1"/>
  <c r="R168" i="34"/>
  <c r="V168" i="34" s="1"/>
  <c r="K168" i="34"/>
  <c r="O168" i="34" s="1"/>
  <c r="D168" i="34"/>
  <c r="H168" i="34" s="1"/>
  <c r="AM167" i="34"/>
  <c r="AQ167" i="34" s="1"/>
  <c r="AF167" i="34"/>
  <c r="AJ167" i="34" s="1"/>
  <c r="Y167" i="34"/>
  <c r="AC167" i="34" s="1"/>
  <c r="R167" i="34"/>
  <c r="V167" i="34" s="1"/>
  <c r="K167" i="34"/>
  <c r="O167" i="34" s="1"/>
  <c r="D167" i="34"/>
  <c r="H167" i="34" s="1"/>
  <c r="AM166" i="34"/>
  <c r="AQ166" i="34" s="1"/>
  <c r="AF166" i="34"/>
  <c r="AJ166" i="34" s="1"/>
  <c r="Y166" i="34"/>
  <c r="AC166" i="34" s="1"/>
  <c r="R166" i="34"/>
  <c r="V166" i="34" s="1"/>
  <c r="K166" i="34"/>
  <c r="O166" i="34" s="1"/>
  <c r="D166" i="34"/>
  <c r="H166" i="34" s="1"/>
  <c r="AM165" i="34"/>
  <c r="AQ165" i="34" s="1"/>
  <c r="AF165" i="34"/>
  <c r="AJ165" i="34" s="1"/>
  <c r="Y165" i="34"/>
  <c r="AC165" i="34" s="1"/>
  <c r="R165" i="34"/>
  <c r="V165" i="34" s="1"/>
  <c r="K165" i="34"/>
  <c r="O165" i="34" s="1"/>
  <c r="D165" i="34"/>
  <c r="H165" i="34" s="1"/>
  <c r="AM164" i="34"/>
  <c r="AQ164" i="34" s="1"/>
  <c r="AF164" i="34"/>
  <c r="AJ164" i="34" s="1"/>
  <c r="Y164" i="34"/>
  <c r="AC164" i="34" s="1"/>
  <c r="R164" i="34"/>
  <c r="V164" i="34" s="1"/>
  <c r="K164" i="34"/>
  <c r="O164" i="34" s="1"/>
  <c r="D164" i="34"/>
  <c r="H164" i="34" s="1"/>
  <c r="AM163" i="34"/>
  <c r="AQ163" i="34" s="1"/>
  <c r="AF163" i="34"/>
  <c r="AJ163" i="34" s="1"/>
  <c r="Y163" i="34"/>
  <c r="AC163" i="34" s="1"/>
  <c r="R163" i="34"/>
  <c r="V163" i="34" s="1"/>
  <c r="K163" i="34"/>
  <c r="O163" i="34" s="1"/>
  <c r="D163" i="34"/>
  <c r="H163" i="34" s="1"/>
  <c r="AM162" i="34"/>
  <c r="AQ162" i="34" s="1"/>
  <c r="AF162" i="34"/>
  <c r="AJ162" i="34" s="1"/>
  <c r="Y162" i="34"/>
  <c r="AC162" i="34" s="1"/>
  <c r="R162" i="34"/>
  <c r="V162" i="34" s="1"/>
  <c r="K162" i="34"/>
  <c r="O162" i="34" s="1"/>
  <c r="D162" i="34"/>
  <c r="H162" i="34" s="1"/>
  <c r="AM161" i="34"/>
  <c r="AQ161" i="34" s="1"/>
  <c r="AF161" i="34"/>
  <c r="AJ161" i="34" s="1"/>
  <c r="Y161" i="34"/>
  <c r="AC161" i="34" s="1"/>
  <c r="R161" i="34"/>
  <c r="V161" i="34" s="1"/>
  <c r="K161" i="34"/>
  <c r="O161" i="34" s="1"/>
  <c r="D161" i="34"/>
  <c r="H161" i="34" s="1"/>
  <c r="AM160" i="34"/>
  <c r="AQ160" i="34" s="1"/>
  <c r="AF160" i="34"/>
  <c r="AJ160" i="34" s="1"/>
  <c r="Y160" i="34"/>
  <c r="AC160" i="34" s="1"/>
  <c r="R160" i="34"/>
  <c r="V160" i="34" s="1"/>
  <c r="K160" i="34"/>
  <c r="O160" i="34" s="1"/>
  <c r="D160" i="34"/>
  <c r="H160" i="34" s="1"/>
  <c r="AM159" i="34"/>
  <c r="AQ159" i="34" s="1"/>
  <c r="AF159" i="34"/>
  <c r="AJ159" i="34" s="1"/>
  <c r="Y159" i="34"/>
  <c r="AC159" i="34" s="1"/>
  <c r="R159" i="34"/>
  <c r="V159" i="34" s="1"/>
  <c r="K159" i="34"/>
  <c r="O159" i="34" s="1"/>
  <c r="D159" i="34"/>
  <c r="H159" i="34" s="1"/>
  <c r="AM158" i="34"/>
  <c r="AQ158" i="34" s="1"/>
  <c r="AF158" i="34"/>
  <c r="AJ158" i="34" s="1"/>
  <c r="Y158" i="34"/>
  <c r="AC158" i="34" s="1"/>
  <c r="R158" i="34"/>
  <c r="V158" i="34" s="1"/>
  <c r="K158" i="34"/>
  <c r="O158" i="34" s="1"/>
  <c r="D158" i="34"/>
  <c r="H158" i="34" s="1"/>
  <c r="AM157" i="34"/>
  <c r="AQ157" i="34" s="1"/>
  <c r="AF157" i="34"/>
  <c r="AJ157" i="34" s="1"/>
  <c r="Y157" i="34"/>
  <c r="AC157" i="34" s="1"/>
  <c r="R157" i="34"/>
  <c r="V157" i="34" s="1"/>
  <c r="K157" i="34"/>
  <c r="O157" i="34" s="1"/>
  <c r="D157" i="34"/>
  <c r="H157" i="34" s="1"/>
  <c r="AM156" i="34"/>
  <c r="AQ156" i="34" s="1"/>
  <c r="AF156" i="34"/>
  <c r="AJ156" i="34" s="1"/>
  <c r="Y156" i="34"/>
  <c r="AC156" i="34" s="1"/>
  <c r="R156" i="34"/>
  <c r="V156" i="34" s="1"/>
  <c r="K156" i="34"/>
  <c r="O156" i="34" s="1"/>
  <c r="D156" i="34"/>
  <c r="H156" i="34" s="1"/>
  <c r="AM155" i="34"/>
  <c r="AQ155" i="34" s="1"/>
  <c r="AF155" i="34"/>
  <c r="AJ155" i="34" s="1"/>
  <c r="Y155" i="34"/>
  <c r="AC155" i="34" s="1"/>
  <c r="R155" i="34"/>
  <c r="V155" i="34" s="1"/>
  <c r="K155" i="34"/>
  <c r="O155" i="34" s="1"/>
  <c r="D155" i="34"/>
  <c r="H155" i="34" s="1"/>
  <c r="AM154" i="34"/>
  <c r="AQ154" i="34" s="1"/>
  <c r="AF154" i="34"/>
  <c r="AJ154" i="34" s="1"/>
  <c r="Y154" i="34"/>
  <c r="AC154" i="34" s="1"/>
  <c r="R154" i="34"/>
  <c r="V154" i="34" s="1"/>
  <c r="K154" i="34"/>
  <c r="O154" i="34" s="1"/>
  <c r="D154" i="34"/>
  <c r="H154" i="34" s="1"/>
  <c r="AM153" i="34"/>
  <c r="AQ153" i="34" s="1"/>
  <c r="AF153" i="34"/>
  <c r="AJ153" i="34" s="1"/>
  <c r="Y153" i="34"/>
  <c r="AC153" i="34" s="1"/>
  <c r="R153" i="34"/>
  <c r="V153" i="34" s="1"/>
  <c r="K153" i="34"/>
  <c r="O153" i="34" s="1"/>
  <c r="D153" i="34"/>
  <c r="H153" i="34" s="1"/>
  <c r="AM152" i="34"/>
  <c r="AQ152" i="34" s="1"/>
  <c r="AF152" i="34"/>
  <c r="AJ152" i="34" s="1"/>
  <c r="Y152" i="34"/>
  <c r="AC152" i="34" s="1"/>
  <c r="R152" i="34"/>
  <c r="V152" i="34" s="1"/>
  <c r="K152" i="34"/>
  <c r="O152" i="34" s="1"/>
  <c r="D152" i="34"/>
  <c r="H152" i="34" s="1"/>
  <c r="AM151" i="34"/>
  <c r="AQ151" i="34" s="1"/>
  <c r="AF151" i="34"/>
  <c r="AJ151" i="34" s="1"/>
  <c r="Y151" i="34"/>
  <c r="AC151" i="34" s="1"/>
  <c r="R151" i="34"/>
  <c r="V151" i="34" s="1"/>
  <c r="K151" i="34"/>
  <c r="O151" i="34" s="1"/>
  <c r="D151" i="34"/>
  <c r="H151" i="34" s="1"/>
  <c r="AM150" i="34"/>
  <c r="AQ150" i="34" s="1"/>
  <c r="AF150" i="34"/>
  <c r="AJ150" i="34" s="1"/>
  <c r="Y150" i="34"/>
  <c r="AC150" i="34" s="1"/>
  <c r="R150" i="34"/>
  <c r="V150" i="34" s="1"/>
  <c r="K150" i="34"/>
  <c r="O150" i="34" s="1"/>
  <c r="D150" i="34"/>
  <c r="H150" i="34" s="1"/>
  <c r="AM149" i="34"/>
  <c r="AQ149" i="34" s="1"/>
  <c r="AF149" i="34"/>
  <c r="AJ149" i="34" s="1"/>
  <c r="Y149" i="34"/>
  <c r="AC149" i="34" s="1"/>
  <c r="R149" i="34"/>
  <c r="V149" i="34" s="1"/>
  <c r="K149" i="34"/>
  <c r="O149" i="34" s="1"/>
  <c r="D149" i="34"/>
  <c r="H149" i="34" s="1"/>
  <c r="AM148" i="34"/>
  <c r="AQ148" i="34" s="1"/>
  <c r="AF148" i="34"/>
  <c r="AJ148" i="34" s="1"/>
  <c r="Y148" i="34"/>
  <c r="AC148" i="34" s="1"/>
  <c r="R148" i="34"/>
  <c r="V148" i="34" s="1"/>
  <c r="K148" i="34"/>
  <c r="O148" i="34" s="1"/>
  <c r="D148" i="34"/>
  <c r="H148" i="34" s="1"/>
  <c r="AM147" i="34"/>
  <c r="AQ147" i="34" s="1"/>
  <c r="AF147" i="34"/>
  <c r="AJ147" i="34" s="1"/>
  <c r="Y147" i="34"/>
  <c r="AC147" i="34" s="1"/>
  <c r="R147" i="34"/>
  <c r="V147" i="34" s="1"/>
  <c r="K147" i="34"/>
  <c r="O147" i="34" s="1"/>
  <c r="D147" i="34"/>
  <c r="H147" i="34" s="1"/>
  <c r="AM146" i="34"/>
  <c r="AQ146" i="34" s="1"/>
  <c r="AF146" i="34"/>
  <c r="AJ146" i="34" s="1"/>
  <c r="Y146" i="34"/>
  <c r="AC146" i="34" s="1"/>
  <c r="R146" i="34"/>
  <c r="V146" i="34" s="1"/>
  <c r="K146" i="34"/>
  <c r="O146" i="34" s="1"/>
  <c r="D146" i="34"/>
  <c r="H146" i="34" s="1"/>
  <c r="AM145" i="34"/>
  <c r="AQ145" i="34" s="1"/>
  <c r="AF145" i="34"/>
  <c r="AJ145" i="34" s="1"/>
  <c r="Y145" i="34"/>
  <c r="AC145" i="34" s="1"/>
  <c r="R145" i="34"/>
  <c r="V145" i="34" s="1"/>
  <c r="K145" i="34"/>
  <c r="O145" i="34" s="1"/>
  <c r="D145" i="34"/>
  <c r="H145" i="34" s="1"/>
  <c r="AM144" i="34"/>
  <c r="AQ144" i="34" s="1"/>
  <c r="AF144" i="34"/>
  <c r="AJ144" i="34" s="1"/>
  <c r="Y144" i="34"/>
  <c r="AC144" i="34" s="1"/>
  <c r="R144" i="34"/>
  <c r="V144" i="34" s="1"/>
  <c r="K144" i="34"/>
  <c r="O144" i="34" s="1"/>
  <c r="D144" i="34"/>
  <c r="H144" i="34" s="1"/>
  <c r="AM143" i="34"/>
  <c r="AQ143" i="34" s="1"/>
  <c r="AF143" i="34"/>
  <c r="AJ143" i="34" s="1"/>
  <c r="Y143" i="34"/>
  <c r="AC143" i="34" s="1"/>
  <c r="R143" i="34"/>
  <c r="V143" i="34" s="1"/>
  <c r="K143" i="34"/>
  <c r="O143" i="34" s="1"/>
  <c r="D143" i="34"/>
  <c r="H143" i="34" s="1"/>
  <c r="AM142" i="34"/>
  <c r="AQ142" i="34" s="1"/>
  <c r="AF142" i="34"/>
  <c r="AJ142" i="34" s="1"/>
  <c r="Y142" i="34"/>
  <c r="AC142" i="34" s="1"/>
  <c r="R142" i="34"/>
  <c r="V142" i="34" s="1"/>
  <c r="K142" i="34"/>
  <c r="O142" i="34" s="1"/>
  <c r="D142" i="34"/>
  <c r="H142" i="34" s="1"/>
  <c r="AM141" i="34"/>
  <c r="AQ141" i="34" s="1"/>
  <c r="AF141" i="34"/>
  <c r="AJ141" i="34" s="1"/>
  <c r="Y141" i="34"/>
  <c r="AC141" i="34" s="1"/>
  <c r="R141" i="34"/>
  <c r="V141" i="34" s="1"/>
  <c r="K141" i="34"/>
  <c r="O141" i="34" s="1"/>
  <c r="D141" i="34"/>
  <c r="H141" i="34" s="1"/>
  <c r="AM140" i="34"/>
  <c r="AQ140" i="34" s="1"/>
  <c r="AF140" i="34"/>
  <c r="AJ140" i="34" s="1"/>
  <c r="Y140" i="34"/>
  <c r="AC140" i="34" s="1"/>
  <c r="R140" i="34"/>
  <c r="V140" i="34" s="1"/>
  <c r="K140" i="34"/>
  <c r="O140" i="34" s="1"/>
  <c r="D140" i="34"/>
  <c r="H140" i="34" s="1"/>
  <c r="AM139" i="34"/>
  <c r="AQ139" i="34" s="1"/>
  <c r="AF139" i="34"/>
  <c r="AJ139" i="34" s="1"/>
  <c r="Y139" i="34"/>
  <c r="AC139" i="34" s="1"/>
  <c r="R139" i="34"/>
  <c r="V139" i="34" s="1"/>
  <c r="K139" i="34"/>
  <c r="O139" i="34" s="1"/>
  <c r="D139" i="34"/>
  <c r="H139" i="34" s="1"/>
  <c r="AM138" i="34"/>
  <c r="AQ138" i="34" s="1"/>
  <c r="AF138" i="34"/>
  <c r="AJ138" i="34" s="1"/>
  <c r="Y138" i="34"/>
  <c r="AC138" i="34" s="1"/>
  <c r="R138" i="34"/>
  <c r="V138" i="34" s="1"/>
  <c r="K138" i="34"/>
  <c r="O138" i="34" s="1"/>
  <c r="D138" i="34"/>
  <c r="H138" i="34" s="1"/>
  <c r="AM137" i="34"/>
  <c r="AQ137" i="34" s="1"/>
  <c r="AF137" i="34"/>
  <c r="AJ137" i="34" s="1"/>
  <c r="Y137" i="34"/>
  <c r="AC137" i="34" s="1"/>
  <c r="R137" i="34"/>
  <c r="V137" i="34" s="1"/>
  <c r="K137" i="34"/>
  <c r="O137" i="34" s="1"/>
  <c r="D137" i="34"/>
  <c r="H137" i="34" s="1"/>
  <c r="AM136" i="34"/>
  <c r="AQ136" i="34" s="1"/>
  <c r="AF136" i="34"/>
  <c r="AJ136" i="34" s="1"/>
  <c r="Y136" i="34"/>
  <c r="AC136" i="34" s="1"/>
  <c r="R136" i="34"/>
  <c r="V136" i="34" s="1"/>
  <c r="K136" i="34"/>
  <c r="O136" i="34" s="1"/>
  <c r="D136" i="34"/>
  <c r="H136" i="34" s="1"/>
  <c r="AM135" i="34"/>
  <c r="AQ135" i="34" s="1"/>
  <c r="AF135" i="34"/>
  <c r="AJ135" i="34" s="1"/>
  <c r="Y135" i="34"/>
  <c r="AC135" i="34" s="1"/>
  <c r="R135" i="34"/>
  <c r="V135" i="34" s="1"/>
  <c r="K135" i="34"/>
  <c r="O135" i="34" s="1"/>
  <c r="D135" i="34"/>
  <c r="H135" i="34" s="1"/>
  <c r="AM134" i="34"/>
  <c r="AQ134" i="34" s="1"/>
  <c r="AF134" i="34"/>
  <c r="AJ134" i="34" s="1"/>
  <c r="Y134" i="34"/>
  <c r="AC134" i="34" s="1"/>
  <c r="R134" i="34"/>
  <c r="V134" i="34" s="1"/>
  <c r="K134" i="34"/>
  <c r="O134" i="34" s="1"/>
  <c r="D134" i="34"/>
  <c r="H134" i="34" s="1"/>
  <c r="AM133" i="34"/>
  <c r="AQ133" i="34" s="1"/>
  <c r="AF133" i="34"/>
  <c r="AJ133" i="34" s="1"/>
  <c r="Y133" i="34"/>
  <c r="AC133" i="34" s="1"/>
  <c r="R133" i="34"/>
  <c r="V133" i="34" s="1"/>
  <c r="K133" i="34"/>
  <c r="O133" i="34" s="1"/>
  <c r="D133" i="34"/>
  <c r="H133" i="34" s="1"/>
  <c r="AM132" i="34"/>
  <c r="AQ132" i="34" s="1"/>
  <c r="AF132" i="34"/>
  <c r="AJ132" i="34" s="1"/>
  <c r="Y132" i="34"/>
  <c r="AC132" i="34" s="1"/>
  <c r="R132" i="34"/>
  <c r="V132" i="34" s="1"/>
  <c r="K132" i="34"/>
  <c r="O132" i="34" s="1"/>
  <c r="D132" i="34"/>
  <c r="H132" i="34" s="1"/>
  <c r="AM131" i="34"/>
  <c r="AQ131" i="34" s="1"/>
  <c r="AF131" i="34"/>
  <c r="AJ131" i="34" s="1"/>
  <c r="Y131" i="34"/>
  <c r="AC131" i="34" s="1"/>
  <c r="R131" i="34"/>
  <c r="V131" i="34" s="1"/>
  <c r="K131" i="34"/>
  <c r="O131" i="34" s="1"/>
  <c r="D131" i="34"/>
  <c r="H131" i="34" s="1"/>
  <c r="AM130" i="34"/>
  <c r="AQ130" i="34" s="1"/>
  <c r="AF130" i="34"/>
  <c r="AJ130" i="34" s="1"/>
  <c r="Y130" i="34"/>
  <c r="AC130" i="34" s="1"/>
  <c r="R130" i="34"/>
  <c r="V130" i="34" s="1"/>
  <c r="K130" i="34"/>
  <c r="O130" i="34" s="1"/>
  <c r="D130" i="34"/>
  <c r="H130" i="34" s="1"/>
  <c r="AM129" i="34"/>
  <c r="AQ129" i="34" s="1"/>
  <c r="AF129" i="34"/>
  <c r="AJ129" i="34" s="1"/>
  <c r="Y129" i="34"/>
  <c r="AC129" i="34" s="1"/>
  <c r="R129" i="34"/>
  <c r="V129" i="34" s="1"/>
  <c r="K129" i="34"/>
  <c r="O129" i="34" s="1"/>
  <c r="D129" i="34"/>
  <c r="H129" i="34" s="1"/>
  <c r="AM128" i="34"/>
  <c r="AF128" i="34"/>
  <c r="Y128" i="34"/>
  <c r="AC128" i="34" s="1"/>
  <c r="R128" i="34"/>
  <c r="K128" i="34"/>
  <c r="D128" i="34"/>
  <c r="H128" i="34" s="1"/>
  <c r="V121" i="34"/>
  <c r="O121" i="34"/>
  <c r="H121" i="34"/>
  <c r="P110" i="34"/>
  <c r="I110" i="34"/>
  <c r="B110" i="34"/>
  <c r="R46" i="34"/>
  <c r="V46" i="34" s="1"/>
  <c r="K46" i="34"/>
  <c r="O46" i="34" s="1"/>
  <c r="D46" i="34"/>
  <c r="H46" i="34" s="1"/>
  <c r="R45" i="34"/>
  <c r="V45" i="34" s="1"/>
  <c r="K45" i="34"/>
  <c r="O45" i="34" s="1"/>
  <c r="D45" i="34"/>
  <c r="H45" i="34" s="1"/>
  <c r="R44" i="34"/>
  <c r="V44" i="34" s="1"/>
  <c r="K44" i="34"/>
  <c r="O44" i="34" s="1"/>
  <c r="D44" i="34"/>
  <c r="H44" i="34" s="1"/>
  <c r="R43" i="34"/>
  <c r="V43" i="34" s="1"/>
  <c r="K43" i="34"/>
  <c r="O43" i="34" s="1"/>
  <c r="D43" i="34"/>
  <c r="H43" i="34" s="1"/>
  <c r="R42" i="34"/>
  <c r="V42" i="34" s="1"/>
  <c r="K42" i="34"/>
  <c r="O42" i="34" s="1"/>
  <c r="D42" i="34"/>
  <c r="H42" i="34" s="1"/>
  <c r="R41" i="34"/>
  <c r="V41" i="34" s="1"/>
  <c r="K41" i="34"/>
  <c r="O41" i="34" s="1"/>
  <c r="D41" i="34"/>
  <c r="H41" i="34" s="1"/>
  <c r="R40" i="34"/>
  <c r="V40" i="34" s="1"/>
  <c r="K40" i="34"/>
  <c r="O40" i="34" s="1"/>
  <c r="D40" i="34"/>
  <c r="H40" i="34" s="1"/>
  <c r="R39" i="34"/>
  <c r="V39" i="34" s="1"/>
  <c r="K39" i="34"/>
  <c r="O39" i="34" s="1"/>
  <c r="D39" i="34"/>
  <c r="H39" i="34" s="1"/>
  <c r="R38" i="34"/>
  <c r="V38" i="34" s="1"/>
  <c r="K38" i="34"/>
  <c r="O38" i="34" s="1"/>
  <c r="D38" i="34"/>
  <c r="H38" i="34" s="1"/>
  <c r="R37" i="34"/>
  <c r="V37" i="34" s="1"/>
  <c r="K37" i="34"/>
  <c r="O37" i="34" s="1"/>
  <c r="D37" i="34"/>
  <c r="H37" i="34" s="1"/>
  <c r="R36" i="34"/>
  <c r="V36" i="34" s="1"/>
  <c r="K36" i="34"/>
  <c r="O36" i="34" s="1"/>
  <c r="D36" i="34"/>
  <c r="H36" i="34" s="1"/>
  <c r="R35" i="34"/>
  <c r="V35" i="34" s="1"/>
  <c r="K35" i="34"/>
  <c r="O35" i="34" s="1"/>
  <c r="D35" i="34"/>
  <c r="H35" i="34" s="1"/>
  <c r="R34" i="34"/>
  <c r="V34" i="34" s="1"/>
  <c r="K34" i="34"/>
  <c r="O34" i="34" s="1"/>
  <c r="D34" i="34"/>
  <c r="H34" i="34" s="1"/>
  <c r="R33" i="34"/>
  <c r="V33" i="34" s="1"/>
  <c r="K33" i="34"/>
  <c r="D33" i="34"/>
  <c r="H33" i="34" s="1"/>
  <c r="R32" i="34"/>
  <c r="V32" i="34" s="1"/>
  <c r="K32" i="34"/>
  <c r="O32" i="34" s="1"/>
  <c r="D32" i="34"/>
  <c r="H32" i="34" s="1"/>
  <c r="R31" i="34"/>
  <c r="V31" i="34" s="1"/>
  <c r="K31" i="34"/>
  <c r="O31" i="34" s="1"/>
  <c r="D31" i="34"/>
  <c r="H31" i="34" s="1"/>
  <c r="R30" i="34"/>
  <c r="V30" i="34" s="1"/>
  <c r="K30" i="34"/>
  <c r="O30" i="34" s="1"/>
  <c r="D30" i="34"/>
  <c r="H30" i="34" s="1"/>
  <c r="R29" i="34"/>
  <c r="V29" i="34" s="1"/>
  <c r="K29" i="34"/>
  <c r="O29" i="34" s="1"/>
  <c r="D29" i="34"/>
  <c r="H29" i="34" s="1"/>
  <c r="R28" i="34"/>
  <c r="V28" i="34" s="1"/>
  <c r="K28" i="34"/>
  <c r="O28" i="34" s="1"/>
  <c r="D28" i="34"/>
  <c r="H28" i="34" s="1"/>
  <c r="R27" i="34"/>
  <c r="V27" i="34" s="1"/>
  <c r="K27" i="34"/>
  <c r="O27" i="34" s="1"/>
  <c r="D27" i="34"/>
  <c r="H27" i="34" s="1"/>
  <c r="R26" i="34"/>
  <c r="V26" i="34" s="1"/>
  <c r="K26" i="34"/>
  <c r="O26" i="34" s="1"/>
  <c r="D26" i="34"/>
  <c r="H26" i="34" s="1"/>
  <c r="R25" i="34"/>
  <c r="V25" i="34" s="1"/>
  <c r="K25" i="34"/>
  <c r="O25" i="34" s="1"/>
  <c r="D25" i="34"/>
  <c r="H25" i="34" s="1"/>
  <c r="R24" i="34"/>
  <c r="V24" i="34" s="1"/>
  <c r="K24" i="34"/>
  <c r="O24" i="34" s="1"/>
  <c r="D24" i="34"/>
  <c r="H24" i="34" s="1"/>
  <c r="R23" i="34"/>
  <c r="V23" i="34" s="1"/>
  <c r="K23" i="34"/>
  <c r="O23" i="34" s="1"/>
  <c r="D23" i="34"/>
  <c r="H23" i="34" s="1"/>
  <c r="R22" i="34"/>
  <c r="V22" i="34" s="1"/>
  <c r="K22" i="34"/>
  <c r="O22" i="34" s="1"/>
  <c r="D22" i="34"/>
  <c r="H22" i="34" s="1"/>
  <c r="R21" i="34"/>
  <c r="V21" i="34" s="1"/>
  <c r="K21" i="34"/>
  <c r="O21" i="34" s="1"/>
  <c r="D21" i="34"/>
  <c r="H21" i="34" s="1"/>
  <c r="R20" i="34"/>
  <c r="V20" i="34" s="1"/>
  <c r="K20" i="34"/>
  <c r="O20" i="34" s="1"/>
  <c r="D20" i="34"/>
  <c r="H20" i="34" s="1"/>
  <c r="R19" i="34"/>
  <c r="V19" i="34" s="1"/>
  <c r="K19" i="34"/>
  <c r="O19" i="34" s="1"/>
  <c r="D19" i="34"/>
  <c r="H19" i="34" s="1"/>
  <c r="R18" i="34"/>
  <c r="V18" i="34" s="1"/>
  <c r="K18" i="34"/>
  <c r="O18" i="34" s="1"/>
  <c r="D18" i="34"/>
  <c r="H18" i="34" s="1"/>
  <c r="R17" i="34"/>
  <c r="V17" i="34" s="1"/>
  <c r="K17" i="34"/>
  <c r="O17" i="34" s="1"/>
  <c r="D17" i="34"/>
  <c r="H17" i="34" s="1"/>
  <c r="R16" i="34"/>
  <c r="V16" i="34" s="1"/>
  <c r="K16" i="34"/>
  <c r="O16" i="34" s="1"/>
  <c r="D16" i="34"/>
  <c r="H16" i="34" s="1"/>
  <c r="R15" i="34"/>
  <c r="V15" i="34" s="1"/>
  <c r="K15" i="34"/>
  <c r="O15" i="34" s="1"/>
  <c r="D15" i="34"/>
  <c r="H15" i="34" s="1"/>
  <c r="R14" i="34"/>
  <c r="V14" i="34" s="1"/>
  <c r="K14" i="34"/>
  <c r="O14" i="34" s="1"/>
  <c r="D14" i="34"/>
  <c r="H14" i="34" s="1"/>
  <c r="R13" i="34"/>
  <c r="V13" i="34" s="1"/>
  <c r="K13" i="34"/>
  <c r="O13" i="34" s="1"/>
  <c r="D13" i="34"/>
  <c r="H13" i="34" s="1"/>
  <c r="R12" i="34"/>
  <c r="V12" i="34" s="1"/>
  <c r="K12" i="34"/>
  <c r="O12" i="34" s="1"/>
  <c r="D12" i="34"/>
  <c r="H12" i="34" s="1"/>
  <c r="R11" i="34"/>
  <c r="V11" i="34" s="1"/>
  <c r="K11" i="34"/>
  <c r="O11" i="34" s="1"/>
  <c r="D11" i="34"/>
  <c r="H11" i="34" s="1"/>
  <c r="R10" i="34"/>
  <c r="V10" i="34" s="1"/>
  <c r="K10" i="34"/>
  <c r="O10" i="34" s="1"/>
  <c r="D10" i="34"/>
  <c r="H10" i="34" s="1"/>
  <c r="R9" i="34"/>
  <c r="V9" i="34" s="1"/>
  <c r="K9" i="34"/>
  <c r="O9" i="34" s="1"/>
  <c r="D9" i="34"/>
  <c r="H9" i="34" s="1"/>
  <c r="R8" i="34"/>
  <c r="V8" i="34" s="1"/>
  <c r="K8" i="34"/>
  <c r="O8" i="34" s="1"/>
  <c r="D8" i="34"/>
  <c r="H8" i="34" s="1"/>
  <c r="R7" i="34"/>
  <c r="V7" i="34" s="1"/>
  <c r="K7" i="34"/>
  <c r="O7" i="34" s="1"/>
  <c r="D7" i="34"/>
  <c r="H7" i="34" s="1"/>
  <c r="R6" i="34"/>
  <c r="V6" i="34" s="1"/>
  <c r="K6" i="34"/>
  <c r="O6" i="34" s="1"/>
  <c r="D6" i="34"/>
  <c r="H6" i="34" s="1"/>
  <c r="V55" i="68"/>
  <c r="U55" i="68"/>
  <c r="S55" i="68"/>
  <c r="P55" i="68"/>
  <c r="M55" i="68"/>
  <c r="J55" i="68"/>
  <c r="I55" i="68"/>
  <c r="G55" i="68"/>
  <c r="D55" i="68"/>
  <c r="X54" i="68"/>
  <c r="X55" i="68" s="1"/>
  <c r="U54" i="68"/>
  <c r="R54" i="68"/>
  <c r="R55" i="68" s="1"/>
  <c r="O54" i="68"/>
  <c r="O55" i="68" s="1"/>
  <c r="L54" i="68"/>
  <c r="L55" i="68" s="1"/>
  <c r="I54" i="68"/>
  <c r="F54" i="68"/>
  <c r="F55" i="68" s="1"/>
  <c r="W51" i="68"/>
  <c r="W55" i="68" s="1"/>
  <c r="V51" i="68"/>
  <c r="T51" i="68"/>
  <c r="T55" i="68" s="1"/>
  <c r="S51" i="68"/>
  <c r="Q51" i="68"/>
  <c r="Q55" i="68" s="1"/>
  <c r="P51" i="68"/>
  <c r="N51" i="68"/>
  <c r="N55" i="68" s="1"/>
  <c r="M51" i="68"/>
  <c r="K51" i="68"/>
  <c r="K55" i="68" s="1"/>
  <c r="J51" i="68"/>
  <c r="H51" i="68"/>
  <c r="H55" i="68" s="1"/>
  <c r="G51" i="68"/>
  <c r="E51" i="68"/>
  <c r="E55" i="68" s="1"/>
  <c r="D51" i="68"/>
  <c r="X50" i="68"/>
  <c r="U50" i="68"/>
  <c r="R50" i="68"/>
  <c r="O50" i="68"/>
  <c r="L50" i="68"/>
  <c r="I50" i="68"/>
  <c r="F50" i="68"/>
  <c r="X49" i="68"/>
  <c r="U49" i="68"/>
  <c r="R49" i="68"/>
  <c r="O49" i="68"/>
  <c r="L49" i="68"/>
  <c r="I49" i="68"/>
  <c r="F49" i="68"/>
  <c r="X48" i="68"/>
  <c r="U48" i="68"/>
  <c r="R48" i="68"/>
  <c r="O48" i="68"/>
  <c r="L48" i="68"/>
  <c r="I48" i="68"/>
  <c r="F48" i="68"/>
  <c r="X47" i="68"/>
  <c r="U47" i="68"/>
  <c r="R47" i="68"/>
  <c r="O47" i="68"/>
  <c r="L47" i="68"/>
  <c r="I47" i="68"/>
  <c r="F47" i="68"/>
  <c r="X46" i="68"/>
  <c r="U46" i="68"/>
  <c r="R46" i="68"/>
  <c r="O46" i="68"/>
  <c r="L46" i="68"/>
  <c r="I46" i="68"/>
  <c r="F46" i="68"/>
  <c r="X45" i="68"/>
  <c r="U45" i="68"/>
  <c r="R45" i="68"/>
  <c r="O45" i="68"/>
  <c r="L45" i="68"/>
  <c r="I45" i="68"/>
  <c r="F45" i="68"/>
  <c r="X44" i="68"/>
  <c r="U44" i="68"/>
  <c r="R44" i="68"/>
  <c r="O44" i="68"/>
  <c r="L44" i="68"/>
  <c r="I44" i="68"/>
  <c r="F44" i="68"/>
  <c r="X43" i="68"/>
  <c r="U43" i="68"/>
  <c r="R43" i="68"/>
  <c r="O43" i="68"/>
  <c r="L43" i="68"/>
  <c r="I43" i="68"/>
  <c r="F43" i="68"/>
  <c r="X42" i="68"/>
  <c r="U42" i="68"/>
  <c r="R42" i="68"/>
  <c r="O42" i="68"/>
  <c r="L42" i="68"/>
  <c r="I42" i="68"/>
  <c r="F42" i="68"/>
  <c r="X41" i="68"/>
  <c r="U41" i="68"/>
  <c r="R41" i="68"/>
  <c r="O41" i="68"/>
  <c r="L41" i="68"/>
  <c r="I41" i="68"/>
  <c r="F41" i="68"/>
  <c r="X40" i="68"/>
  <c r="U40" i="68"/>
  <c r="R40" i="68"/>
  <c r="O40" i="68"/>
  <c r="L40" i="68"/>
  <c r="I40" i="68"/>
  <c r="F40" i="68"/>
  <c r="X39" i="68"/>
  <c r="U39" i="68"/>
  <c r="R39" i="68"/>
  <c r="O39" i="68"/>
  <c r="L39" i="68"/>
  <c r="I39" i="68"/>
  <c r="F39" i="68"/>
  <c r="X38" i="68"/>
  <c r="U38" i="68"/>
  <c r="R38" i="68"/>
  <c r="O38" i="68"/>
  <c r="L38" i="68"/>
  <c r="I38" i="68"/>
  <c r="F38" i="68"/>
  <c r="X37" i="68"/>
  <c r="U37" i="68"/>
  <c r="R37" i="68"/>
  <c r="O37" i="68"/>
  <c r="L37" i="68"/>
  <c r="I37" i="68"/>
  <c r="F37" i="68"/>
  <c r="X36" i="68"/>
  <c r="U36" i="68"/>
  <c r="R36" i="68"/>
  <c r="O36" i="68"/>
  <c r="L36" i="68"/>
  <c r="I36" i="68"/>
  <c r="F36" i="68"/>
  <c r="X35" i="68"/>
  <c r="U35" i="68"/>
  <c r="R35" i="68"/>
  <c r="O35" i="68"/>
  <c r="L35" i="68"/>
  <c r="I35" i="68"/>
  <c r="F35" i="68"/>
  <c r="X34" i="68"/>
  <c r="U34" i="68"/>
  <c r="R34" i="68"/>
  <c r="O34" i="68"/>
  <c r="L34" i="68"/>
  <c r="I34" i="68"/>
  <c r="F34" i="68"/>
  <c r="X33" i="68"/>
  <c r="U33" i="68"/>
  <c r="R33" i="68"/>
  <c r="O33" i="68"/>
  <c r="L33" i="68"/>
  <c r="I33" i="68"/>
  <c r="F33" i="68"/>
  <c r="X32" i="68"/>
  <c r="U32" i="68"/>
  <c r="R32" i="68"/>
  <c r="O32" i="68"/>
  <c r="L32" i="68"/>
  <c r="I32" i="68"/>
  <c r="F32" i="68"/>
  <c r="X31" i="68"/>
  <c r="U31" i="68"/>
  <c r="R31" i="68"/>
  <c r="O31" i="68"/>
  <c r="L31" i="68"/>
  <c r="I31" i="68"/>
  <c r="F31" i="68"/>
  <c r="X30" i="68"/>
  <c r="U30" i="68"/>
  <c r="R30" i="68"/>
  <c r="O30" i="68"/>
  <c r="L30" i="68"/>
  <c r="I30" i="68"/>
  <c r="F30" i="68"/>
  <c r="X29" i="68"/>
  <c r="U29" i="68"/>
  <c r="R29" i="68"/>
  <c r="R51" i="68" s="1"/>
  <c r="O29" i="68"/>
  <c r="L29" i="68"/>
  <c r="I29" i="68"/>
  <c r="F29" i="68"/>
  <c r="F51" i="68" s="1"/>
  <c r="X28" i="68"/>
  <c r="U28" i="68"/>
  <c r="R28" i="68"/>
  <c r="O28" i="68"/>
  <c r="L28" i="68"/>
  <c r="I28" i="68"/>
  <c r="F28" i="68"/>
  <c r="X27" i="68"/>
  <c r="X51" i="68" s="1"/>
  <c r="U27" i="68"/>
  <c r="U51" i="68" s="1"/>
  <c r="R27" i="68"/>
  <c r="O27" i="68"/>
  <c r="O51" i="68" s="1"/>
  <c r="L27" i="68"/>
  <c r="L51" i="68" s="1"/>
  <c r="I27" i="68"/>
  <c r="I51" i="68" s="1"/>
  <c r="F27" i="68"/>
  <c r="S24" i="68"/>
  <c r="G24" i="68"/>
  <c r="V24" i="68"/>
  <c r="U23" i="68"/>
  <c r="P24" i="68"/>
  <c r="P4" i="68" s="1"/>
  <c r="M24" i="68"/>
  <c r="J24" i="68"/>
  <c r="I23" i="68"/>
  <c r="D24" i="68"/>
  <c r="D4" i="68" s="1"/>
  <c r="X22" i="68"/>
  <c r="U22" i="68"/>
  <c r="R22" i="68"/>
  <c r="O22" i="68"/>
  <c r="L22" i="68"/>
  <c r="I22" i="68"/>
  <c r="F22" i="68"/>
  <c r="T19" i="68"/>
  <c r="T24" i="68" s="1"/>
  <c r="T4" i="68" s="1"/>
  <c r="P19" i="68"/>
  <c r="H19" i="68"/>
  <c r="H24" i="68" s="1"/>
  <c r="H4" i="68" s="1"/>
  <c r="D19" i="68"/>
  <c r="X18" i="68"/>
  <c r="X19" i="68" s="1"/>
  <c r="S19" i="68"/>
  <c r="S4" i="68" s="1"/>
  <c r="R18" i="68"/>
  <c r="M19" i="68"/>
  <c r="L18" i="68"/>
  <c r="L19" i="68" s="1"/>
  <c r="G19" i="68"/>
  <c r="G4" i="68" s="1"/>
  <c r="F18" i="68"/>
  <c r="X17" i="68"/>
  <c r="U17" i="68"/>
  <c r="R17" i="68"/>
  <c r="O17" i="68"/>
  <c r="L17" i="68"/>
  <c r="I17" i="68"/>
  <c r="F17" i="68"/>
  <c r="X16" i="68"/>
  <c r="U16" i="68"/>
  <c r="R16" i="68"/>
  <c r="R19" i="68" s="1"/>
  <c r="O16" i="68"/>
  <c r="L16" i="68"/>
  <c r="I16" i="68"/>
  <c r="F16" i="68"/>
  <c r="F19" i="68" s="1"/>
  <c r="W13" i="68"/>
  <c r="W19" i="68" s="1"/>
  <c r="V13" i="68"/>
  <c r="T13" i="68"/>
  <c r="S13" i="68"/>
  <c r="Q13" i="68"/>
  <c r="Q19" i="68" s="1"/>
  <c r="Q24" i="68" s="1"/>
  <c r="P13" i="68"/>
  <c r="N13" i="68"/>
  <c r="N19" i="68" s="1"/>
  <c r="N24" i="68" s="1"/>
  <c r="M13" i="68"/>
  <c r="M4" i="68" s="1"/>
  <c r="K13" i="68"/>
  <c r="K19" i="68" s="1"/>
  <c r="J13" i="68"/>
  <c r="H13" i="68"/>
  <c r="G13" i="68"/>
  <c r="E13" i="68"/>
  <c r="E19" i="68" s="1"/>
  <c r="E24" i="68" s="1"/>
  <c r="D13" i="68"/>
  <c r="X12" i="68"/>
  <c r="U12" i="68"/>
  <c r="R12" i="68"/>
  <c r="O12" i="68"/>
  <c r="L12" i="68"/>
  <c r="I12" i="68"/>
  <c r="F12" i="68"/>
  <c r="X11" i="68"/>
  <c r="U11" i="68"/>
  <c r="R11" i="68"/>
  <c r="O11" i="68"/>
  <c r="L11" i="68"/>
  <c r="I11" i="68"/>
  <c r="F11" i="68"/>
  <c r="X10" i="68"/>
  <c r="U10" i="68"/>
  <c r="R10" i="68"/>
  <c r="O10" i="68"/>
  <c r="L10" i="68"/>
  <c r="I10" i="68"/>
  <c r="F10" i="68"/>
  <c r="X9" i="68"/>
  <c r="U9" i="68"/>
  <c r="U13" i="68" s="1"/>
  <c r="R9" i="68"/>
  <c r="O9" i="68"/>
  <c r="L9" i="68"/>
  <c r="I9" i="68"/>
  <c r="I13" i="68" s="1"/>
  <c r="F9" i="68"/>
  <c r="X8" i="68"/>
  <c r="U8" i="68"/>
  <c r="R8" i="68"/>
  <c r="O8" i="68"/>
  <c r="L8" i="68"/>
  <c r="I8" i="68"/>
  <c r="F8" i="68"/>
  <c r="X7" i="68"/>
  <c r="X13" i="68" s="1"/>
  <c r="U7" i="68"/>
  <c r="R7" i="68"/>
  <c r="R13" i="68" s="1"/>
  <c r="O7" i="68"/>
  <c r="O13" i="68" s="1"/>
  <c r="L7" i="68"/>
  <c r="L13" i="68" s="1"/>
  <c r="I7" i="68"/>
  <c r="F7" i="68"/>
  <c r="F13" i="68" s="1"/>
  <c r="V55" i="67"/>
  <c r="U55" i="67"/>
  <c r="S55" i="67"/>
  <c r="P55" i="67"/>
  <c r="M55" i="67"/>
  <c r="J55" i="67"/>
  <c r="I55" i="67"/>
  <c r="G55" i="67"/>
  <c r="D55" i="67"/>
  <c r="X54" i="67"/>
  <c r="X55" i="67" s="1"/>
  <c r="U54" i="67"/>
  <c r="R54" i="67"/>
  <c r="R55" i="67" s="1"/>
  <c r="O54" i="67"/>
  <c r="O55" i="67" s="1"/>
  <c r="L54" i="67"/>
  <c r="L55" i="67" s="1"/>
  <c r="I54" i="67"/>
  <c r="F54" i="67"/>
  <c r="F55" i="67" s="1"/>
  <c r="W51" i="67"/>
  <c r="W55" i="67" s="1"/>
  <c r="V51" i="67"/>
  <c r="T51" i="67"/>
  <c r="T55" i="67" s="1"/>
  <c r="S51" i="67"/>
  <c r="Q51" i="67"/>
  <c r="Q55" i="67" s="1"/>
  <c r="P51" i="67"/>
  <c r="N51" i="67"/>
  <c r="N55" i="67" s="1"/>
  <c r="M51" i="67"/>
  <c r="K51" i="67"/>
  <c r="K55" i="67" s="1"/>
  <c r="J51" i="67"/>
  <c r="H51" i="67"/>
  <c r="H55" i="67" s="1"/>
  <c r="G51" i="67"/>
  <c r="E51" i="67"/>
  <c r="E55" i="67" s="1"/>
  <c r="D51" i="67"/>
  <c r="X50" i="67"/>
  <c r="U50" i="67"/>
  <c r="R50" i="67"/>
  <c r="O50" i="67"/>
  <c r="L50" i="67"/>
  <c r="I50" i="67"/>
  <c r="F50" i="67"/>
  <c r="X49" i="67"/>
  <c r="U49" i="67"/>
  <c r="R49" i="67"/>
  <c r="O49" i="67"/>
  <c r="L49" i="67"/>
  <c r="I49" i="67"/>
  <c r="F49" i="67"/>
  <c r="X48" i="67"/>
  <c r="U48" i="67"/>
  <c r="R48" i="67"/>
  <c r="O48" i="67"/>
  <c r="L48" i="67"/>
  <c r="I48" i="67"/>
  <c r="F48" i="67"/>
  <c r="X47" i="67"/>
  <c r="U47" i="67"/>
  <c r="R47" i="67"/>
  <c r="O47" i="67"/>
  <c r="L47" i="67"/>
  <c r="I47" i="67"/>
  <c r="F47" i="67"/>
  <c r="X46" i="67"/>
  <c r="U46" i="67"/>
  <c r="R46" i="67"/>
  <c r="O46" i="67"/>
  <c r="L46" i="67"/>
  <c r="I46" i="67"/>
  <c r="F46" i="67"/>
  <c r="X45" i="67"/>
  <c r="U45" i="67"/>
  <c r="R45" i="67"/>
  <c r="O45" i="67"/>
  <c r="L45" i="67"/>
  <c r="I45" i="67"/>
  <c r="F45" i="67"/>
  <c r="X44" i="67"/>
  <c r="U44" i="67"/>
  <c r="R44" i="67"/>
  <c r="O44" i="67"/>
  <c r="L44" i="67"/>
  <c r="I44" i="67"/>
  <c r="F44" i="67"/>
  <c r="X43" i="67"/>
  <c r="U43" i="67"/>
  <c r="R43" i="67"/>
  <c r="O43" i="67"/>
  <c r="L43" i="67"/>
  <c r="I43" i="67"/>
  <c r="F43" i="67"/>
  <c r="X42" i="67"/>
  <c r="U42" i="67"/>
  <c r="R42" i="67"/>
  <c r="O42" i="67"/>
  <c r="L42" i="67"/>
  <c r="I42" i="67"/>
  <c r="F42" i="67"/>
  <c r="X41" i="67"/>
  <c r="U41" i="67"/>
  <c r="R41" i="67"/>
  <c r="O41" i="67"/>
  <c r="L41" i="67"/>
  <c r="I41" i="67"/>
  <c r="F41" i="67"/>
  <c r="X40" i="67"/>
  <c r="U40" i="67"/>
  <c r="R40" i="67"/>
  <c r="O40" i="67"/>
  <c r="L40" i="67"/>
  <c r="I40" i="67"/>
  <c r="F40" i="67"/>
  <c r="X39" i="67"/>
  <c r="U39" i="67"/>
  <c r="R39" i="67"/>
  <c r="O39" i="67"/>
  <c r="L39" i="67"/>
  <c r="I39" i="67"/>
  <c r="F39" i="67"/>
  <c r="X38" i="67"/>
  <c r="U38" i="67"/>
  <c r="R38" i="67"/>
  <c r="O38" i="67"/>
  <c r="L38" i="67"/>
  <c r="I38" i="67"/>
  <c r="F38" i="67"/>
  <c r="X37" i="67"/>
  <c r="U37" i="67"/>
  <c r="R37" i="67"/>
  <c r="O37" i="67"/>
  <c r="L37" i="67"/>
  <c r="I37" i="67"/>
  <c r="F37" i="67"/>
  <c r="X36" i="67"/>
  <c r="U36" i="67"/>
  <c r="R36" i="67"/>
  <c r="O36" i="67"/>
  <c r="L36" i="67"/>
  <c r="I36" i="67"/>
  <c r="F36" i="67"/>
  <c r="X35" i="67"/>
  <c r="U35" i="67"/>
  <c r="R35" i="67"/>
  <c r="O35" i="67"/>
  <c r="L35" i="67"/>
  <c r="I35" i="67"/>
  <c r="F35" i="67"/>
  <c r="X34" i="67"/>
  <c r="U34" i="67"/>
  <c r="R34" i="67"/>
  <c r="O34" i="67"/>
  <c r="L34" i="67"/>
  <c r="I34" i="67"/>
  <c r="F34" i="67"/>
  <c r="X33" i="67"/>
  <c r="U33" i="67"/>
  <c r="R33" i="67"/>
  <c r="O33" i="67"/>
  <c r="L33" i="67"/>
  <c r="I33" i="67"/>
  <c r="F33" i="67"/>
  <c r="X32" i="67"/>
  <c r="U32" i="67"/>
  <c r="R32" i="67"/>
  <c r="O32" i="67"/>
  <c r="L32" i="67"/>
  <c r="I32" i="67"/>
  <c r="F32" i="67"/>
  <c r="X31" i="67"/>
  <c r="U31" i="67"/>
  <c r="R31" i="67"/>
  <c r="O31" i="67"/>
  <c r="L31" i="67"/>
  <c r="I31" i="67"/>
  <c r="F31" i="67"/>
  <c r="X30" i="67"/>
  <c r="U30" i="67"/>
  <c r="R30" i="67"/>
  <c r="O30" i="67"/>
  <c r="L30" i="67"/>
  <c r="I30" i="67"/>
  <c r="F30" i="67"/>
  <c r="X29" i="67"/>
  <c r="U29" i="67"/>
  <c r="R29" i="67"/>
  <c r="O29" i="67"/>
  <c r="L29" i="67"/>
  <c r="I29" i="67"/>
  <c r="F29" i="67"/>
  <c r="X28" i="67"/>
  <c r="U28" i="67"/>
  <c r="R28" i="67"/>
  <c r="O28" i="67"/>
  <c r="L28" i="67"/>
  <c r="I28" i="67"/>
  <c r="F28" i="67"/>
  <c r="X27" i="67"/>
  <c r="X51" i="67" s="1"/>
  <c r="U27" i="67"/>
  <c r="U51" i="67" s="1"/>
  <c r="R27" i="67"/>
  <c r="R51" i="67" s="1"/>
  <c r="O27" i="67"/>
  <c r="O51" i="67" s="1"/>
  <c r="L27" i="67"/>
  <c r="L51" i="67" s="1"/>
  <c r="I27" i="67"/>
  <c r="I51" i="67" s="1"/>
  <c r="F27" i="67"/>
  <c r="F51" i="67" s="1"/>
  <c r="V24" i="67"/>
  <c r="U23" i="67"/>
  <c r="P24" i="67"/>
  <c r="P4" i="67" s="1"/>
  <c r="M24" i="67"/>
  <c r="J24" i="67"/>
  <c r="I23" i="67"/>
  <c r="D24" i="67"/>
  <c r="X22" i="67"/>
  <c r="U22" i="67"/>
  <c r="R22" i="67"/>
  <c r="O22" i="67"/>
  <c r="L22" i="67"/>
  <c r="I22" i="67"/>
  <c r="F22" i="67"/>
  <c r="T19" i="67"/>
  <c r="T24" i="67" s="1"/>
  <c r="T4" i="67" s="1"/>
  <c r="P19" i="67"/>
  <c r="H19" i="67"/>
  <c r="H24" i="67" s="1"/>
  <c r="H4" i="67" s="1"/>
  <c r="D19" i="67"/>
  <c r="X18" i="67"/>
  <c r="X19" i="67" s="1"/>
  <c r="S19" i="67"/>
  <c r="R18" i="67"/>
  <c r="M19" i="67"/>
  <c r="L18" i="67"/>
  <c r="L19" i="67" s="1"/>
  <c r="G19" i="67"/>
  <c r="F18" i="67"/>
  <c r="X17" i="67"/>
  <c r="U17" i="67"/>
  <c r="R17" i="67"/>
  <c r="O17" i="67"/>
  <c r="L17" i="67"/>
  <c r="I17" i="67"/>
  <c r="F17" i="67"/>
  <c r="X16" i="67"/>
  <c r="U16" i="67"/>
  <c r="R16" i="67"/>
  <c r="R19" i="67" s="1"/>
  <c r="O16" i="67"/>
  <c r="L16" i="67"/>
  <c r="I16" i="67"/>
  <c r="F16" i="67"/>
  <c r="F19" i="67" s="1"/>
  <c r="W13" i="67"/>
  <c r="W19" i="67" s="1"/>
  <c r="V13" i="67"/>
  <c r="T13" i="67"/>
  <c r="S13" i="67"/>
  <c r="Q13" i="67"/>
  <c r="Q19" i="67" s="1"/>
  <c r="Q24" i="67" s="1"/>
  <c r="P13" i="67"/>
  <c r="N13" i="67"/>
  <c r="N19" i="67" s="1"/>
  <c r="M13" i="67"/>
  <c r="K13" i="67"/>
  <c r="K19" i="67" s="1"/>
  <c r="J13" i="67"/>
  <c r="H13" i="67"/>
  <c r="G13" i="67"/>
  <c r="E13" i="67"/>
  <c r="E19" i="67" s="1"/>
  <c r="E24" i="67" s="1"/>
  <c r="D13" i="67"/>
  <c r="X12" i="67"/>
  <c r="U12" i="67"/>
  <c r="R12" i="67"/>
  <c r="O12" i="67"/>
  <c r="L12" i="67"/>
  <c r="I12" i="67"/>
  <c r="F12" i="67"/>
  <c r="X11" i="67"/>
  <c r="U11" i="67"/>
  <c r="R11" i="67"/>
  <c r="O11" i="67"/>
  <c r="L11" i="67"/>
  <c r="I11" i="67"/>
  <c r="F11" i="67"/>
  <c r="X10" i="67"/>
  <c r="U10" i="67"/>
  <c r="R10" i="67"/>
  <c r="O10" i="67"/>
  <c r="L10" i="67"/>
  <c r="I10" i="67"/>
  <c r="F10" i="67"/>
  <c r="X9" i="67"/>
  <c r="U9" i="67"/>
  <c r="U13" i="67" s="1"/>
  <c r="R9" i="67"/>
  <c r="O9" i="67"/>
  <c r="L9" i="67"/>
  <c r="I9" i="67"/>
  <c r="I13" i="67" s="1"/>
  <c r="F9" i="67"/>
  <c r="X8" i="67"/>
  <c r="U8" i="67"/>
  <c r="R8" i="67"/>
  <c r="O8" i="67"/>
  <c r="L8" i="67"/>
  <c r="I8" i="67"/>
  <c r="F8" i="67"/>
  <c r="X7" i="67"/>
  <c r="X13" i="67" s="1"/>
  <c r="U7" i="67"/>
  <c r="R7" i="67"/>
  <c r="R13" i="67" s="1"/>
  <c r="O7" i="67"/>
  <c r="O13" i="67" s="1"/>
  <c r="L7" i="67"/>
  <c r="L13" i="67" s="1"/>
  <c r="I7" i="67"/>
  <c r="F7" i="67"/>
  <c r="F13" i="67" s="1"/>
  <c r="V55" i="66"/>
  <c r="U55" i="66"/>
  <c r="S55" i="66"/>
  <c r="P55" i="66"/>
  <c r="M55" i="66"/>
  <c r="J55" i="66"/>
  <c r="I55" i="66"/>
  <c r="G55" i="66"/>
  <c r="D55" i="66"/>
  <c r="X54" i="66"/>
  <c r="X55" i="66" s="1"/>
  <c r="U54" i="66"/>
  <c r="R54" i="66"/>
  <c r="R55" i="66" s="1"/>
  <c r="O54" i="66"/>
  <c r="O55" i="66" s="1"/>
  <c r="L54" i="66"/>
  <c r="L55" i="66" s="1"/>
  <c r="I54" i="66"/>
  <c r="F54" i="66"/>
  <c r="F55" i="66" s="1"/>
  <c r="W51" i="66"/>
  <c r="W55" i="66" s="1"/>
  <c r="V51" i="66"/>
  <c r="T51" i="66"/>
  <c r="T55" i="66" s="1"/>
  <c r="S51" i="66"/>
  <c r="Q51" i="66"/>
  <c r="Q55" i="66" s="1"/>
  <c r="P51" i="66"/>
  <c r="N51" i="66"/>
  <c r="N55" i="66" s="1"/>
  <c r="M51" i="66"/>
  <c r="K51" i="66"/>
  <c r="K55" i="66" s="1"/>
  <c r="J51" i="66"/>
  <c r="H51" i="66"/>
  <c r="H55" i="66" s="1"/>
  <c r="G51" i="66"/>
  <c r="E51" i="66"/>
  <c r="E55" i="66" s="1"/>
  <c r="D51" i="66"/>
  <c r="X50" i="66"/>
  <c r="U50" i="66"/>
  <c r="R50" i="66"/>
  <c r="O50" i="66"/>
  <c r="L50" i="66"/>
  <c r="I50" i="66"/>
  <c r="F50" i="66"/>
  <c r="X49" i="66"/>
  <c r="U49" i="66"/>
  <c r="R49" i="66"/>
  <c r="O49" i="66"/>
  <c r="L49" i="66"/>
  <c r="I49" i="66"/>
  <c r="F49" i="66"/>
  <c r="X48" i="66"/>
  <c r="U48" i="66"/>
  <c r="R48" i="66"/>
  <c r="O48" i="66"/>
  <c r="L48" i="66"/>
  <c r="I48" i="66"/>
  <c r="F48" i="66"/>
  <c r="X47" i="66"/>
  <c r="U47" i="66"/>
  <c r="R47" i="66"/>
  <c r="O47" i="66"/>
  <c r="L47" i="66"/>
  <c r="I47" i="66"/>
  <c r="F47" i="66"/>
  <c r="X46" i="66"/>
  <c r="U46" i="66"/>
  <c r="R46" i="66"/>
  <c r="O46" i="66"/>
  <c r="L46" i="66"/>
  <c r="I46" i="66"/>
  <c r="F46" i="66"/>
  <c r="X45" i="66"/>
  <c r="U45" i="66"/>
  <c r="R45" i="66"/>
  <c r="O45" i="66"/>
  <c r="L45" i="66"/>
  <c r="I45" i="66"/>
  <c r="F45" i="66"/>
  <c r="X44" i="66"/>
  <c r="U44" i="66"/>
  <c r="R44" i="66"/>
  <c r="O44" i="66"/>
  <c r="L44" i="66"/>
  <c r="I44" i="66"/>
  <c r="F44" i="66"/>
  <c r="X43" i="66"/>
  <c r="U43" i="66"/>
  <c r="R43" i="66"/>
  <c r="O43" i="66"/>
  <c r="L43" i="66"/>
  <c r="I43" i="66"/>
  <c r="F43" i="66"/>
  <c r="X42" i="66"/>
  <c r="U42" i="66"/>
  <c r="R42" i="66"/>
  <c r="O42" i="66"/>
  <c r="L42" i="66"/>
  <c r="I42" i="66"/>
  <c r="F42" i="66"/>
  <c r="X41" i="66"/>
  <c r="U41" i="66"/>
  <c r="R41" i="66"/>
  <c r="O41" i="66"/>
  <c r="L41" i="66"/>
  <c r="I41" i="66"/>
  <c r="F41" i="66"/>
  <c r="X40" i="66"/>
  <c r="U40" i="66"/>
  <c r="R40" i="66"/>
  <c r="O40" i="66"/>
  <c r="L40" i="66"/>
  <c r="I40" i="66"/>
  <c r="F40" i="66"/>
  <c r="X39" i="66"/>
  <c r="U39" i="66"/>
  <c r="R39" i="66"/>
  <c r="O39" i="66"/>
  <c r="L39" i="66"/>
  <c r="I39" i="66"/>
  <c r="F39" i="66"/>
  <c r="X38" i="66"/>
  <c r="U38" i="66"/>
  <c r="R38" i="66"/>
  <c r="O38" i="66"/>
  <c r="L38" i="66"/>
  <c r="I38" i="66"/>
  <c r="F38" i="66"/>
  <c r="X37" i="66"/>
  <c r="U37" i="66"/>
  <c r="R37" i="66"/>
  <c r="O37" i="66"/>
  <c r="L37" i="66"/>
  <c r="I37" i="66"/>
  <c r="F37" i="66"/>
  <c r="X36" i="66"/>
  <c r="U36" i="66"/>
  <c r="R36" i="66"/>
  <c r="O36" i="66"/>
  <c r="L36" i="66"/>
  <c r="I36" i="66"/>
  <c r="F36" i="66"/>
  <c r="X35" i="66"/>
  <c r="U35" i="66"/>
  <c r="R35" i="66"/>
  <c r="O35" i="66"/>
  <c r="L35" i="66"/>
  <c r="I35" i="66"/>
  <c r="F35" i="66"/>
  <c r="X34" i="66"/>
  <c r="U34" i="66"/>
  <c r="R34" i="66"/>
  <c r="O34" i="66"/>
  <c r="L34" i="66"/>
  <c r="I34" i="66"/>
  <c r="F34" i="66"/>
  <c r="X33" i="66"/>
  <c r="U33" i="66"/>
  <c r="R33" i="66"/>
  <c r="O33" i="66"/>
  <c r="L33" i="66"/>
  <c r="I33" i="66"/>
  <c r="F33" i="66"/>
  <c r="X32" i="66"/>
  <c r="U32" i="66"/>
  <c r="R32" i="66"/>
  <c r="O32" i="66"/>
  <c r="L32" i="66"/>
  <c r="I32" i="66"/>
  <c r="F32" i="66"/>
  <c r="X31" i="66"/>
  <c r="U31" i="66"/>
  <c r="R31" i="66"/>
  <c r="O31" i="66"/>
  <c r="L31" i="66"/>
  <c r="I31" i="66"/>
  <c r="F31" i="66"/>
  <c r="X30" i="66"/>
  <c r="U30" i="66"/>
  <c r="R30" i="66"/>
  <c r="O30" i="66"/>
  <c r="L30" i="66"/>
  <c r="I30" i="66"/>
  <c r="F30" i="66"/>
  <c r="X29" i="66"/>
  <c r="U29" i="66"/>
  <c r="R29" i="66"/>
  <c r="O29" i="66"/>
  <c r="L29" i="66"/>
  <c r="I29" i="66"/>
  <c r="F29" i="66"/>
  <c r="X28" i="66"/>
  <c r="U28" i="66"/>
  <c r="R28" i="66"/>
  <c r="O28" i="66"/>
  <c r="L28" i="66"/>
  <c r="I28" i="66"/>
  <c r="F28" i="66"/>
  <c r="X27" i="66"/>
  <c r="X51" i="66" s="1"/>
  <c r="U27" i="66"/>
  <c r="U51" i="66" s="1"/>
  <c r="R27" i="66"/>
  <c r="R51" i="66" s="1"/>
  <c r="O27" i="66"/>
  <c r="O51" i="66" s="1"/>
  <c r="L27" i="66"/>
  <c r="L51" i="66" s="1"/>
  <c r="I27" i="66"/>
  <c r="I51" i="66" s="1"/>
  <c r="F27" i="66"/>
  <c r="F51" i="66" s="1"/>
  <c r="X23" i="66"/>
  <c r="U23" i="66"/>
  <c r="P24" i="66"/>
  <c r="P4" i="66" s="1"/>
  <c r="M24" i="66"/>
  <c r="L23" i="66"/>
  <c r="I23" i="66"/>
  <c r="D24" i="66"/>
  <c r="X22" i="66"/>
  <c r="U22" i="66"/>
  <c r="R22" i="66"/>
  <c r="O22" i="66"/>
  <c r="L22" i="66"/>
  <c r="I22" i="66"/>
  <c r="F22" i="66"/>
  <c r="T19" i="66"/>
  <c r="T24" i="66" s="1"/>
  <c r="T4" i="66" s="1"/>
  <c r="P19" i="66"/>
  <c r="H19" i="66"/>
  <c r="H24" i="66" s="1"/>
  <c r="H4" i="66" s="1"/>
  <c r="D19" i="66"/>
  <c r="X18" i="66"/>
  <c r="X19" i="66" s="1"/>
  <c r="S19" i="66"/>
  <c r="R18" i="66"/>
  <c r="M19" i="66"/>
  <c r="L18" i="66"/>
  <c r="L19" i="66" s="1"/>
  <c r="G19" i="66"/>
  <c r="F18" i="66"/>
  <c r="X17" i="66"/>
  <c r="U17" i="66"/>
  <c r="R17" i="66"/>
  <c r="O17" i="66"/>
  <c r="L17" i="66"/>
  <c r="I17" i="66"/>
  <c r="F17" i="66"/>
  <c r="X16" i="66"/>
  <c r="U16" i="66"/>
  <c r="R16" i="66"/>
  <c r="R19" i="66" s="1"/>
  <c r="O16" i="66"/>
  <c r="L16" i="66"/>
  <c r="I16" i="66"/>
  <c r="F16" i="66"/>
  <c r="F19" i="66" s="1"/>
  <c r="W13" i="66"/>
  <c r="W19" i="66" s="1"/>
  <c r="V13" i="66"/>
  <c r="T13" i="66"/>
  <c r="S13" i="66"/>
  <c r="Q13" i="66"/>
  <c r="Q19" i="66" s="1"/>
  <c r="Q24" i="66" s="1"/>
  <c r="P13" i="66"/>
  <c r="N13" i="66"/>
  <c r="N19" i="66" s="1"/>
  <c r="M13" i="66"/>
  <c r="M4" i="66" s="1"/>
  <c r="K13" i="66"/>
  <c r="K19" i="66" s="1"/>
  <c r="J13" i="66"/>
  <c r="H13" i="66"/>
  <c r="G13" i="66"/>
  <c r="E13" i="66"/>
  <c r="E19" i="66" s="1"/>
  <c r="E24" i="66" s="1"/>
  <c r="D13" i="66"/>
  <c r="X12" i="66"/>
  <c r="U12" i="66"/>
  <c r="R12" i="66"/>
  <c r="O12" i="66"/>
  <c r="L12" i="66"/>
  <c r="I12" i="66"/>
  <c r="F12" i="66"/>
  <c r="X11" i="66"/>
  <c r="U11" i="66"/>
  <c r="R11" i="66"/>
  <c r="O11" i="66"/>
  <c r="L11" i="66"/>
  <c r="I11" i="66"/>
  <c r="F11" i="66"/>
  <c r="X10" i="66"/>
  <c r="U10" i="66"/>
  <c r="R10" i="66"/>
  <c r="O10" i="66"/>
  <c r="L10" i="66"/>
  <c r="I10" i="66"/>
  <c r="F10" i="66"/>
  <c r="X9" i="66"/>
  <c r="U9" i="66"/>
  <c r="U13" i="66" s="1"/>
  <c r="R9" i="66"/>
  <c r="O9" i="66"/>
  <c r="L9" i="66"/>
  <c r="I9" i="66"/>
  <c r="I13" i="66" s="1"/>
  <c r="F9" i="66"/>
  <c r="X8" i="66"/>
  <c r="U8" i="66"/>
  <c r="R8" i="66"/>
  <c r="O8" i="66"/>
  <c r="L8" i="66"/>
  <c r="I8" i="66"/>
  <c r="F8" i="66"/>
  <c r="X7" i="66"/>
  <c r="X13" i="66" s="1"/>
  <c r="U7" i="66"/>
  <c r="R7" i="66"/>
  <c r="R13" i="66" s="1"/>
  <c r="O7" i="66"/>
  <c r="O13" i="66" s="1"/>
  <c r="L7" i="66"/>
  <c r="L13" i="66" s="1"/>
  <c r="I7" i="66"/>
  <c r="F7" i="66"/>
  <c r="F13" i="66" s="1"/>
  <c r="V55" i="65"/>
  <c r="U55" i="65"/>
  <c r="S55" i="65"/>
  <c r="P55" i="65"/>
  <c r="M55" i="65"/>
  <c r="J55" i="65"/>
  <c r="I55" i="65"/>
  <c r="G55" i="65"/>
  <c r="D55" i="65"/>
  <c r="X54" i="65"/>
  <c r="X55" i="65" s="1"/>
  <c r="U54" i="65"/>
  <c r="R54" i="65"/>
  <c r="R55" i="65" s="1"/>
  <c r="O54" i="65"/>
  <c r="O55" i="65" s="1"/>
  <c r="L54" i="65"/>
  <c r="L55" i="65" s="1"/>
  <c r="I54" i="65"/>
  <c r="F54" i="65"/>
  <c r="F55" i="65" s="1"/>
  <c r="W51" i="65"/>
  <c r="W55" i="65" s="1"/>
  <c r="V51" i="65"/>
  <c r="T51" i="65"/>
  <c r="T55" i="65" s="1"/>
  <c r="S51" i="65"/>
  <c r="Q51" i="65"/>
  <c r="Q55" i="65" s="1"/>
  <c r="P51" i="65"/>
  <c r="N51" i="65"/>
  <c r="N55" i="65" s="1"/>
  <c r="M51" i="65"/>
  <c r="K51" i="65"/>
  <c r="K55" i="65" s="1"/>
  <c r="J51" i="65"/>
  <c r="H51" i="65"/>
  <c r="H55" i="65" s="1"/>
  <c r="G51" i="65"/>
  <c r="E51" i="65"/>
  <c r="E55" i="65" s="1"/>
  <c r="D51" i="65"/>
  <c r="X50" i="65"/>
  <c r="U50" i="65"/>
  <c r="R50" i="65"/>
  <c r="O50" i="65"/>
  <c r="L50" i="65"/>
  <c r="I50" i="65"/>
  <c r="F50" i="65"/>
  <c r="X49" i="65"/>
  <c r="U49" i="65"/>
  <c r="R49" i="65"/>
  <c r="O49" i="65"/>
  <c r="L49" i="65"/>
  <c r="I49" i="65"/>
  <c r="F49" i="65"/>
  <c r="X48" i="65"/>
  <c r="U48" i="65"/>
  <c r="R48" i="65"/>
  <c r="O48" i="65"/>
  <c r="L48" i="65"/>
  <c r="I48" i="65"/>
  <c r="F48" i="65"/>
  <c r="X47" i="65"/>
  <c r="U47" i="65"/>
  <c r="R47" i="65"/>
  <c r="O47" i="65"/>
  <c r="L47" i="65"/>
  <c r="I47" i="65"/>
  <c r="F47" i="65"/>
  <c r="X46" i="65"/>
  <c r="U46" i="65"/>
  <c r="R46" i="65"/>
  <c r="O46" i="65"/>
  <c r="L46" i="65"/>
  <c r="I46" i="65"/>
  <c r="F46" i="65"/>
  <c r="X45" i="65"/>
  <c r="U45" i="65"/>
  <c r="R45" i="65"/>
  <c r="O45" i="65"/>
  <c r="L45" i="65"/>
  <c r="I45" i="65"/>
  <c r="F45" i="65"/>
  <c r="X44" i="65"/>
  <c r="U44" i="65"/>
  <c r="R44" i="65"/>
  <c r="O44" i="65"/>
  <c r="L44" i="65"/>
  <c r="I44" i="65"/>
  <c r="F44" i="65"/>
  <c r="X43" i="65"/>
  <c r="U43" i="65"/>
  <c r="R43" i="65"/>
  <c r="O43" i="65"/>
  <c r="L43" i="65"/>
  <c r="I43" i="65"/>
  <c r="F43" i="65"/>
  <c r="X42" i="65"/>
  <c r="U42" i="65"/>
  <c r="R42" i="65"/>
  <c r="O42" i="65"/>
  <c r="L42" i="65"/>
  <c r="I42" i="65"/>
  <c r="F42" i="65"/>
  <c r="X41" i="65"/>
  <c r="U41" i="65"/>
  <c r="R41" i="65"/>
  <c r="O41" i="65"/>
  <c r="L41" i="65"/>
  <c r="I41" i="65"/>
  <c r="F41" i="65"/>
  <c r="X40" i="65"/>
  <c r="U40" i="65"/>
  <c r="R40" i="65"/>
  <c r="O40" i="65"/>
  <c r="L40" i="65"/>
  <c r="I40" i="65"/>
  <c r="F40" i="65"/>
  <c r="X39" i="65"/>
  <c r="U39" i="65"/>
  <c r="R39" i="65"/>
  <c r="O39" i="65"/>
  <c r="L39" i="65"/>
  <c r="I39" i="65"/>
  <c r="F39" i="65"/>
  <c r="X38" i="65"/>
  <c r="U38" i="65"/>
  <c r="R38" i="65"/>
  <c r="O38" i="65"/>
  <c r="L38" i="65"/>
  <c r="I38" i="65"/>
  <c r="F38" i="65"/>
  <c r="X37" i="65"/>
  <c r="U37" i="65"/>
  <c r="R37" i="65"/>
  <c r="O37" i="65"/>
  <c r="L37" i="65"/>
  <c r="I37" i="65"/>
  <c r="F37" i="65"/>
  <c r="X36" i="65"/>
  <c r="U36" i="65"/>
  <c r="R36" i="65"/>
  <c r="O36" i="65"/>
  <c r="L36" i="65"/>
  <c r="I36" i="65"/>
  <c r="F36" i="65"/>
  <c r="X35" i="65"/>
  <c r="U35" i="65"/>
  <c r="R35" i="65"/>
  <c r="O35" i="65"/>
  <c r="L35" i="65"/>
  <c r="I35" i="65"/>
  <c r="F35" i="65"/>
  <c r="X34" i="65"/>
  <c r="U34" i="65"/>
  <c r="R34" i="65"/>
  <c r="O34" i="65"/>
  <c r="L34" i="65"/>
  <c r="I34" i="65"/>
  <c r="F34" i="65"/>
  <c r="X33" i="65"/>
  <c r="U33" i="65"/>
  <c r="R33" i="65"/>
  <c r="O33" i="65"/>
  <c r="L33" i="65"/>
  <c r="I33" i="65"/>
  <c r="F33" i="65"/>
  <c r="X32" i="65"/>
  <c r="U32" i="65"/>
  <c r="R32" i="65"/>
  <c r="O32" i="65"/>
  <c r="L32" i="65"/>
  <c r="I32" i="65"/>
  <c r="F32" i="65"/>
  <c r="X31" i="65"/>
  <c r="U31" i="65"/>
  <c r="R31" i="65"/>
  <c r="O31" i="65"/>
  <c r="L31" i="65"/>
  <c r="I31" i="65"/>
  <c r="F31" i="65"/>
  <c r="X30" i="65"/>
  <c r="U30" i="65"/>
  <c r="R30" i="65"/>
  <c r="O30" i="65"/>
  <c r="L30" i="65"/>
  <c r="I30" i="65"/>
  <c r="F30" i="65"/>
  <c r="X29" i="65"/>
  <c r="U29" i="65"/>
  <c r="R29" i="65"/>
  <c r="R51" i="65" s="1"/>
  <c r="O29" i="65"/>
  <c r="L29" i="65"/>
  <c r="I29" i="65"/>
  <c r="F29" i="65"/>
  <c r="F51" i="65" s="1"/>
  <c r="X28" i="65"/>
  <c r="U28" i="65"/>
  <c r="R28" i="65"/>
  <c r="O28" i="65"/>
  <c r="L28" i="65"/>
  <c r="I28" i="65"/>
  <c r="F28" i="65"/>
  <c r="X27" i="65"/>
  <c r="X51" i="65" s="1"/>
  <c r="U27" i="65"/>
  <c r="U51" i="65" s="1"/>
  <c r="R27" i="65"/>
  <c r="O27" i="65"/>
  <c r="O51" i="65" s="1"/>
  <c r="L27" i="65"/>
  <c r="L51" i="65" s="1"/>
  <c r="I27" i="65"/>
  <c r="I51" i="65" s="1"/>
  <c r="F27" i="65"/>
  <c r="S24" i="65"/>
  <c r="G24" i="65"/>
  <c r="X23" i="65"/>
  <c r="U23" i="65"/>
  <c r="P24" i="65"/>
  <c r="P4" i="65" s="1"/>
  <c r="M24" i="65"/>
  <c r="L23" i="65"/>
  <c r="I23" i="65"/>
  <c r="D24" i="65"/>
  <c r="D4" i="65" s="1"/>
  <c r="X22" i="65"/>
  <c r="X24" i="65" s="1"/>
  <c r="U22" i="65"/>
  <c r="U24" i="65" s="1"/>
  <c r="R22" i="65"/>
  <c r="O22" i="65"/>
  <c r="L22" i="65"/>
  <c r="I22" i="65"/>
  <c r="F22" i="65"/>
  <c r="T19" i="65"/>
  <c r="T24" i="65" s="1"/>
  <c r="T4" i="65" s="1"/>
  <c r="P19" i="65"/>
  <c r="H19" i="65"/>
  <c r="H24" i="65" s="1"/>
  <c r="H4" i="65" s="1"/>
  <c r="D19" i="65"/>
  <c r="X18" i="65"/>
  <c r="X19" i="65" s="1"/>
  <c r="S19" i="65"/>
  <c r="R18" i="65"/>
  <c r="M19" i="65"/>
  <c r="L18" i="65"/>
  <c r="L19" i="65" s="1"/>
  <c r="G19" i="65"/>
  <c r="F18" i="65"/>
  <c r="X17" i="65"/>
  <c r="U17" i="65"/>
  <c r="R17" i="65"/>
  <c r="O17" i="65"/>
  <c r="L17" i="65"/>
  <c r="I17" i="65"/>
  <c r="F17" i="65"/>
  <c r="X16" i="65"/>
  <c r="U16" i="65"/>
  <c r="R16" i="65"/>
  <c r="R19" i="65" s="1"/>
  <c r="O16" i="65"/>
  <c r="L16" i="65"/>
  <c r="I16" i="65"/>
  <c r="F16" i="65"/>
  <c r="F19" i="65" s="1"/>
  <c r="W13" i="65"/>
  <c r="W19" i="65" s="1"/>
  <c r="W24" i="65" s="1"/>
  <c r="V13" i="65"/>
  <c r="T13" i="65"/>
  <c r="S13" i="65"/>
  <c r="Q13" i="65"/>
  <c r="Q19" i="65" s="1"/>
  <c r="Q24" i="65" s="1"/>
  <c r="P13" i="65"/>
  <c r="N13" i="65"/>
  <c r="N19" i="65" s="1"/>
  <c r="N24" i="65" s="1"/>
  <c r="M13" i="65"/>
  <c r="M4" i="65" s="1"/>
  <c r="K13" i="65"/>
  <c r="K19" i="65" s="1"/>
  <c r="K24" i="65" s="1"/>
  <c r="J13" i="65"/>
  <c r="H13" i="65"/>
  <c r="G13" i="65"/>
  <c r="G4" i="65" s="1"/>
  <c r="E13" i="65"/>
  <c r="E19" i="65" s="1"/>
  <c r="E24" i="65" s="1"/>
  <c r="D13" i="65"/>
  <c r="X12" i="65"/>
  <c r="U12" i="65"/>
  <c r="R12" i="65"/>
  <c r="O12" i="65"/>
  <c r="L12" i="65"/>
  <c r="I12" i="65"/>
  <c r="F12" i="65"/>
  <c r="X11" i="65"/>
  <c r="U11" i="65"/>
  <c r="R11" i="65"/>
  <c r="O11" i="65"/>
  <c r="L11" i="65"/>
  <c r="I11" i="65"/>
  <c r="F11" i="65"/>
  <c r="X10" i="65"/>
  <c r="U10" i="65"/>
  <c r="R10" i="65"/>
  <c r="O10" i="65"/>
  <c r="L10" i="65"/>
  <c r="I10" i="65"/>
  <c r="F10" i="65"/>
  <c r="X9" i="65"/>
  <c r="U9" i="65"/>
  <c r="U13" i="65" s="1"/>
  <c r="R9" i="65"/>
  <c r="O9" i="65"/>
  <c r="L9" i="65"/>
  <c r="I9" i="65"/>
  <c r="I13" i="65" s="1"/>
  <c r="F9" i="65"/>
  <c r="X8" i="65"/>
  <c r="U8" i="65"/>
  <c r="R8" i="65"/>
  <c r="O8" i="65"/>
  <c r="L8" i="65"/>
  <c r="I8" i="65"/>
  <c r="F8" i="65"/>
  <c r="X7" i="65"/>
  <c r="X13" i="65" s="1"/>
  <c r="X4" i="65" s="1"/>
  <c r="U7" i="65"/>
  <c r="R7" i="65"/>
  <c r="R13" i="65" s="1"/>
  <c r="O7" i="65"/>
  <c r="O13" i="65" s="1"/>
  <c r="L7" i="65"/>
  <c r="L13" i="65" s="1"/>
  <c r="I7" i="65"/>
  <c r="F7" i="65"/>
  <c r="F13" i="65" s="1"/>
  <c r="X55" i="64"/>
  <c r="V55" i="64"/>
  <c r="U55" i="64"/>
  <c r="S55" i="64"/>
  <c r="P55" i="64"/>
  <c r="M55" i="64"/>
  <c r="L55" i="64"/>
  <c r="J55" i="64"/>
  <c r="I55" i="64"/>
  <c r="G55" i="64"/>
  <c r="D55" i="64"/>
  <c r="X54" i="64"/>
  <c r="U54" i="64"/>
  <c r="R54" i="64"/>
  <c r="R55" i="64" s="1"/>
  <c r="O54" i="64"/>
  <c r="O55" i="64" s="1"/>
  <c r="L54" i="64"/>
  <c r="I54" i="64"/>
  <c r="F54" i="64"/>
  <c r="F55" i="64" s="1"/>
  <c r="W51" i="64"/>
  <c r="W55" i="64" s="1"/>
  <c r="V51" i="64"/>
  <c r="T51" i="64"/>
  <c r="T55" i="64" s="1"/>
  <c r="S51" i="64"/>
  <c r="Q51" i="64"/>
  <c r="Q55" i="64" s="1"/>
  <c r="P51" i="64"/>
  <c r="N51" i="64"/>
  <c r="N55" i="64" s="1"/>
  <c r="M51" i="64"/>
  <c r="K51" i="64"/>
  <c r="K55" i="64" s="1"/>
  <c r="J51" i="64"/>
  <c r="H51" i="64"/>
  <c r="H55" i="64" s="1"/>
  <c r="G51" i="64"/>
  <c r="E51" i="64"/>
  <c r="E55" i="64" s="1"/>
  <c r="D51" i="64"/>
  <c r="X50" i="64"/>
  <c r="U50" i="64"/>
  <c r="R50" i="64"/>
  <c r="O50" i="64"/>
  <c r="L50" i="64"/>
  <c r="I50" i="64"/>
  <c r="F50" i="64"/>
  <c r="X49" i="64"/>
  <c r="U49" i="64"/>
  <c r="R49" i="64"/>
  <c r="O49" i="64"/>
  <c r="L49" i="64"/>
  <c r="I49" i="64"/>
  <c r="F49" i="64"/>
  <c r="X48" i="64"/>
  <c r="U48" i="64"/>
  <c r="R48" i="64"/>
  <c r="O48" i="64"/>
  <c r="L48" i="64"/>
  <c r="I48" i="64"/>
  <c r="F48" i="64"/>
  <c r="X47" i="64"/>
  <c r="U47" i="64"/>
  <c r="R47" i="64"/>
  <c r="O47" i="64"/>
  <c r="L47" i="64"/>
  <c r="I47" i="64"/>
  <c r="F47" i="64"/>
  <c r="X46" i="64"/>
  <c r="U46" i="64"/>
  <c r="R46" i="64"/>
  <c r="O46" i="64"/>
  <c r="L46" i="64"/>
  <c r="I46" i="64"/>
  <c r="F46" i="64"/>
  <c r="X45" i="64"/>
  <c r="U45" i="64"/>
  <c r="R45" i="64"/>
  <c r="O45" i="64"/>
  <c r="L45" i="64"/>
  <c r="I45" i="64"/>
  <c r="F45" i="64"/>
  <c r="X44" i="64"/>
  <c r="U44" i="64"/>
  <c r="R44" i="64"/>
  <c r="O44" i="64"/>
  <c r="L44" i="64"/>
  <c r="I44" i="64"/>
  <c r="F44" i="64"/>
  <c r="X43" i="64"/>
  <c r="U43" i="64"/>
  <c r="R43" i="64"/>
  <c r="O43" i="64"/>
  <c r="L43" i="64"/>
  <c r="I43" i="64"/>
  <c r="F43" i="64"/>
  <c r="X42" i="64"/>
  <c r="U42" i="64"/>
  <c r="R42" i="64"/>
  <c r="O42" i="64"/>
  <c r="L42" i="64"/>
  <c r="I42" i="64"/>
  <c r="F42" i="64"/>
  <c r="X41" i="64"/>
  <c r="U41" i="64"/>
  <c r="R41" i="64"/>
  <c r="O41" i="64"/>
  <c r="L41" i="64"/>
  <c r="I41" i="64"/>
  <c r="F41" i="64"/>
  <c r="X40" i="64"/>
  <c r="U40" i="64"/>
  <c r="R40" i="64"/>
  <c r="O40" i="64"/>
  <c r="L40" i="64"/>
  <c r="I40" i="64"/>
  <c r="F40" i="64"/>
  <c r="X39" i="64"/>
  <c r="U39" i="64"/>
  <c r="R39" i="64"/>
  <c r="O39" i="64"/>
  <c r="L39" i="64"/>
  <c r="I39" i="64"/>
  <c r="F39" i="64"/>
  <c r="X38" i="64"/>
  <c r="U38" i="64"/>
  <c r="R38" i="64"/>
  <c r="O38" i="64"/>
  <c r="L38" i="64"/>
  <c r="I38" i="64"/>
  <c r="F38" i="64"/>
  <c r="X37" i="64"/>
  <c r="U37" i="64"/>
  <c r="R37" i="64"/>
  <c r="O37" i="64"/>
  <c r="L37" i="64"/>
  <c r="I37" i="64"/>
  <c r="F37" i="64"/>
  <c r="X36" i="64"/>
  <c r="U36" i="64"/>
  <c r="R36" i="64"/>
  <c r="O36" i="64"/>
  <c r="L36" i="64"/>
  <c r="I36" i="64"/>
  <c r="F36" i="64"/>
  <c r="X35" i="64"/>
  <c r="U35" i="64"/>
  <c r="R35" i="64"/>
  <c r="O35" i="64"/>
  <c r="L35" i="64"/>
  <c r="I35" i="64"/>
  <c r="F35" i="64"/>
  <c r="X34" i="64"/>
  <c r="U34" i="64"/>
  <c r="R34" i="64"/>
  <c r="O34" i="64"/>
  <c r="L34" i="64"/>
  <c r="I34" i="64"/>
  <c r="F34" i="64"/>
  <c r="X33" i="64"/>
  <c r="U33" i="64"/>
  <c r="R33" i="64"/>
  <c r="O33" i="64"/>
  <c r="L33" i="64"/>
  <c r="I33" i="64"/>
  <c r="F33" i="64"/>
  <c r="X32" i="64"/>
  <c r="U32" i="64"/>
  <c r="R32" i="64"/>
  <c r="O32" i="64"/>
  <c r="L32" i="64"/>
  <c r="I32" i="64"/>
  <c r="F32" i="64"/>
  <c r="X31" i="64"/>
  <c r="U31" i="64"/>
  <c r="R31" i="64"/>
  <c r="O31" i="64"/>
  <c r="L31" i="64"/>
  <c r="I31" i="64"/>
  <c r="F31" i="64"/>
  <c r="X30" i="64"/>
  <c r="U30" i="64"/>
  <c r="R30" i="64"/>
  <c r="O30" i="64"/>
  <c r="L30" i="64"/>
  <c r="I30" i="64"/>
  <c r="F30" i="64"/>
  <c r="X29" i="64"/>
  <c r="U29" i="64"/>
  <c r="R29" i="64"/>
  <c r="O29" i="64"/>
  <c r="L29" i="64"/>
  <c r="I29" i="64"/>
  <c r="F29" i="64"/>
  <c r="X28" i="64"/>
  <c r="U28" i="64"/>
  <c r="R28" i="64"/>
  <c r="O28" i="64"/>
  <c r="L28" i="64"/>
  <c r="I28" i="64"/>
  <c r="F28" i="64"/>
  <c r="X27" i="64"/>
  <c r="X51" i="64" s="1"/>
  <c r="U27" i="64"/>
  <c r="U51" i="64" s="1"/>
  <c r="R27" i="64"/>
  <c r="R51" i="64" s="1"/>
  <c r="O27" i="64"/>
  <c r="O51" i="64" s="1"/>
  <c r="L27" i="64"/>
  <c r="L51" i="64" s="1"/>
  <c r="I27" i="64"/>
  <c r="I51" i="64" s="1"/>
  <c r="F27" i="64"/>
  <c r="F51" i="64" s="1"/>
  <c r="V24" i="64"/>
  <c r="U23" i="64"/>
  <c r="P24" i="64"/>
  <c r="M24" i="64"/>
  <c r="J24" i="64"/>
  <c r="I23" i="64"/>
  <c r="D24" i="64"/>
  <c r="X22" i="64"/>
  <c r="U22" i="64"/>
  <c r="R22" i="64"/>
  <c r="O22" i="64"/>
  <c r="L22" i="64"/>
  <c r="I22" i="64"/>
  <c r="F22" i="64"/>
  <c r="T19" i="64"/>
  <c r="T24" i="64" s="1"/>
  <c r="T4" i="64" s="1"/>
  <c r="P19" i="64"/>
  <c r="H19" i="64"/>
  <c r="H24" i="64" s="1"/>
  <c r="H4" i="64" s="1"/>
  <c r="D19" i="64"/>
  <c r="X18" i="64"/>
  <c r="X19" i="64" s="1"/>
  <c r="S19" i="64"/>
  <c r="R18" i="64"/>
  <c r="M19" i="64"/>
  <c r="L18" i="64"/>
  <c r="L19" i="64" s="1"/>
  <c r="G19" i="64"/>
  <c r="F18" i="64"/>
  <c r="X17" i="64"/>
  <c r="U17" i="64"/>
  <c r="R17" i="64"/>
  <c r="O17" i="64"/>
  <c r="L17" i="64"/>
  <c r="I17" i="64"/>
  <c r="F17" i="64"/>
  <c r="X16" i="64"/>
  <c r="U16" i="64"/>
  <c r="R16" i="64"/>
  <c r="R19" i="64" s="1"/>
  <c r="O16" i="64"/>
  <c r="L16" i="64"/>
  <c r="I16" i="64"/>
  <c r="F16" i="64"/>
  <c r="W13" i="64"/>
  <c r="W19" i="64" s="1"/>
  <c r="V13" i="64"/>
  <c r="T13" i="64"/>
  <c r="S13" i="64"/>
  <c r="Q13" i="64"/>
  <c r="Q19" i="64" s="1"/>
  <c r="Q24" i="64" s="1"/>
  <c r="P13" i="64"/>
  <c r="N13" i="64"/>
  <c r="N19" i="64" s="1"/>
  <c r="M13" i="64"/>
  <c r="K13" i="64"/>
  <c r="K19" i="64" s="1"/>
  <c r="J13" i="64"/>
  <c r="H13" i="64"/>
  <c r="G13" i="64"/>
  <c r="E13" i="64"/>
  <c r="E19" i="64" s="1"/>
  <c r="E24" i="64" s="1"/>
  <c r="D13" i="64"/>
  <c r="X12" i="64"/>
  <c r="U12" i="64"/>
  <c r="R12" i="64"/>
  <c r="O12" i="64"/>
  <c r="L12" i="64"/>
  <c r="I12" i="64"/>
  <c r="F12" i="64"/>
  <c r="X11" i="64"/>
  <c r="U11" i="64"/>
  <c r="R11" i="64"/>
  <c r="O11" i="64"/>
  <c r="L11" i="64"/>
  <c r="I11" i="64"/>
  <c r="F11" i="64"/>
  <c r="X10" i="64"/>
  <c r="U10" i="64"/>
  <c r="R10" i="64"/>
  <c r="O10" i="64"/>
  <c r="L10" i="64"/>
  <c r="I10" i="64"/>
  <c r="F10" i="64"/>
  <c r="X9" i="64"/>
  <c r="U9" i="64"/>
  <c r="U13" i="64" s="1"/>
  <c r="R9" i="64"/>
  <c r="O9" i="64"/>
  <c r="L9" i="64"/>
  <c r="I9" i="64"/>
  <c r="I13" i="64" s="1"/>
  <c r="F9" i="64"/>
  <c r="X8" i="64"/>
  <c r="U8" i="64"/>
  <c r="R8" i="64"/>
  <c r="O8" i="64"/>
  <c r="L8" i="64"/>
  <c r="I8" i="64"/>
  <c r="F8" i="64"/>
  <c r="X7" i="64"/>
  <c r="X13" i="64" s="1"/>
  <c r="U7" i="64"/>
  <c r="R7" i="64"/>
  <c r="R13" i="64" s="1"/>
  <c r="O7" i="64"/>
  <c r="O13" i="64" s="1"/>
  <c r="L7" i="64"/>
  <c r="L13" i="64" s="1"/>
  <c r="I7" i="64"/>
  <c r="F7" i="64"/>
  <c r="F13" i="64" s="1"/>
  <c r="V55" i="62"/>
  <c r="U55" i="62"/>
  <c r="S55" i="62"/>
  <c r="P55" i="62"/>
  <c r="O55" i="62"/>
  <c r="M55" i="62"/>
  <c r="J55" i="62"/>
  <c r="I55" i="62"/>
  <c r="G55" i="62"/>
  <c r="D55" i="62"/>
  <c r="X54" i="62"/>
  <c r="X55" i="62" s="1"/>
  <c r="U54" i="62"/>
  <c r="R54" i="62"/>
  <c r="R55" i="62" s="1"/>
  <c r="O54" i="62"/>
  <c r="L54" i="62"/>
  <c r="L55" i="62" s="1"/>
  <c r="I54" i="62"/>
  <c r="F54" i="62"/>
  <c r="F55" i="62" s="1"/>
  <c r="W51" i="62"/>
  <c r="W55" i="62" s="1"/>
  <c r="V51" i="62"/>
  <c r="T51" i="62"/>
  <c r="T55" i="62" s="1"/>
  <c r="S51" i="62"/>
  <c r="Q51" i="62"/>
  <c r="Q55" i="62" s="1"/>
  <c r="P51" i="62"/>
  <c r="N51" i="62"/>
  <c r="N55" i="62" s="1"/>
  <c r="M51" i="62"/>
  <c r="K51" i="62"/>
  <c r="K55" i="62" s="1"/>
  <c r="J51" i="62"/>
  <c r="H51" i="62"/>
  <c r="H55" i="62" s="1"/>
  <c r="G51" i="62"/>
  <c r="E51" i="62"/>
  <c r="E55" i="62" s="1"/>
  <c r="D51" i="62"/>
  <c r="X50" i="62"/>
  <c r="U50" i="62"/>
  <c r="R50" i="62"/>
  <c r="O50" i="62"/>
  <c r="L50" i="62"/>
  <c r="I50" i="62"/>
  <c r="F50" i="62"/>
  <c r="X49" i="62"/>
  <c r="U49" i="62"/>
  <c r="R49" i="62"/>
  <c r="O49" i="62"/>
  <c r="L49" i="62"/>
  <c r="I49" i="62"/>
  <c r="F49" i="62"/>
  <c r="X48" i="62"/>
  <c r="U48" i="62"/>
  <c r="R48" i="62"/>
  <c r="O48" i="62"/>
  <c r="L48" i="62"/>
  <c r="I48" i="62"/>
  <c r="F48" i="62"/>
  <c r="X47" i="62"/>
  <c r="U47" i="62"/>
  <c r="R47" i="62"/>
  <c r="O47" i="62"/>
  <c r="L47" i="62"/>
  <c r="I47" i="62"/>
  <c r="F47" i="62"/>
  <c r="X46" i="62"/>
  <c r="U46" i="62"/>
  <c r="R46" i="62"/>
  <c r="O46" i="62"/>
  <c r="L46" i="62"/>
  <c r="I46" i="62"/>
  <c r="F46" i="62"/>
  <c r="X45" i="62"/>
  <c r="U45" i="62"/>
  <c r="R45" i="62"/>
  <c r="O45" i="62"/>
  <c r="L45" i="62"/>
  <c r="I45" i="62"/>
  <c r="F45" i="62"/>
  <c r="X44" i="62"/>
  <c r="U44" i="62"/>
  <c r="R44" i="62"/>
  <c r="O44" i="62"/>
  <c r="L44" i="62"/>
  <c r="I44" i="62"/>
  <c r="F44" i="62"/>
  <c r="X43" i="62"/>
  <c r="U43" i="62"/>
  <c r="R43" i="62"/>
  <c r="O43" i="62"/>
  <c r="L43" i="62"/>
  <c r="I43" i="62"/>
  <c r="F43" i="62"/>
  <c r="X42" i="62"/>
  <c r="U42" i="62"/>
  <c r="R42" i="62"/>
  <c r="O42" i="62"/>
  <c r="L42" i="62"/>
  <c r="I42" i="62"/>
  <c r="F42" i="62"/>
  <c r="X41" i="62"/>
  <c r="U41" i="62"/>
  <c r="R41" i="62"/>
  <c r="O41" i="62"/>
  <c r="L41" i="62"/>
  <c r="I41" i="62"/>
  <c r="F41" i="62"/>
  <c r="X40" i="62"/>
  <c r="U40" i="62"/>
  <c r="R40" i="62"/>
  <c r="O40" i="62"/>
  <c r="L40" i="62"/>
  <c r="I40" i="62"/>
  <c r="F40" i="62"/>
  <c r="X39" i="62"/>
  <c r="U39" i="62"/>
  <c r="R39" i="62"/>
  <c r="O39" i="62"/>
  <c r="L39" i="62"/>
  <c r="I39" i="62"/>
  <c r="F39" i="62"/>
  <c r="X38" i="62"/>
  <c r="U38" i="62"/>
  <c r="R38" i="62"/>
  <c r="O38" i="62"/>
  <c r="L38" i="62"/>
  <c r="I38" i="62"/>
  <c r="F38" i="62"/>
  <c r="X37" i="62"/>
  <c r="U37" i="62"/>
  <c r="R37" i="62"/>
  <c r="O37" i="62"/>
  <c r="L37" i="62"/>
  <c r="I37" i="62"/>
  <c r="F37" i="62"/>
  <c r="X36" i="62"/>
  <c r="U36" i="62"/>
  <c r="R36" i="62"/>
  <c r="O36" i="62"/>
  <c r="L36" i="62"/>
  <c r="I36" i="62"/>
  <c r="F36" i="62"/>
  <c r="X35" i="62"/>
  <c r="U35" i="62"/>
  <c r="R35" i="62"/>
  <c r="O35" i="62"/>
  <c r="L35" i="62"/>
  <c r="I35" i="62"/>
  <c r="F35" i="62"/>
  <c r="X34" i="62"/>
  <c r="U34" i="62"/>
  <c r="R34" i="62"/>
  <c r="O34" i="62"/>
  <c r="L34" i="62"/>
  <c r="I34" i="62"/>
  <c r="F34" i="62"/>
  <c r="X33" i="62"/>
  <c r="U33" i="62"/>
  <c r="R33" i="62"/>
  <c r="O33" i="62"/>
  <c r="L33" i="62"/>
  <c r="I33" i="62"/>
  <c r="F33" i="62"/>
  <c r="X32" i="62"/>
  <c r="U32" i="62"/>
  <c r="R32" i="62"/>
  <c r="O32" i="62"/>
  <c r="L32" i="62"/>
  <c r="I32" i="62"/>
  <c r="F32" i="62"/>
  <c r="X31" i="62"/>
  <c r="U31" i="62"/>
  <c r="R31" i="62"/>
  <c r="O31" i="62"/>
  <c r="L31" i="62"/>
  <c r="I31" i="62"/>
  <c r="F31" i="62"/>
  <c r="X30" i="62"/>
  <c r="U30" i="62"/>
  <c r="R30" i="62"/>
  <c r="O30" i="62"/>
  <c r="L30" i="62"/>
  <c r="I30" i="62"/>
  <c r="F30" i="62"/>
  <c r="X29" i="62"/>
  <c r="U29" i="62"/>
  <c r="R29" i="62"/>
  <c r="O29" i="62"/>
  <c r="L29" i="62"/>
  <c r="I29" i="62"/>
  <c r="F29" i="62"/>
  <c r="F51" i="62" s="1"/>
  <c r="X28" i="62"/>
  <c r="U28" i="62"/>
  <c r="R28" i="62"/>
  <c r="R51" i="62" s="1"/>
  <c r="O28" i="62"/>
  <c r="L28" i="62"/>
  <c r="I28" i="62"/>
  <c r="F28" i="62"/>
  <c r="X27" i="62"/>
  <c r="X51" i="62" s="1"/>
  <c r="U27" i="62"/>
  <c r="U51" i="62" s="1"/>
  <c r="R27" i="62"/>
  <c r="O27" i="62"/>
  <c r="O51" i="62" s="1"/>
  <c r="L27" i="62"/>
  <c r="L51" i="62" s="1"/>
  <c r="I27" i="62"/>
  <c r="I51" i="62" s="1"/>
  <c r="F27" i="62"/>
  <c r="S24" i="62"/>
  <c r="G24" i="62"/>
  <c r="V24" i="62"/>
  <c r="U23" i="62"/>
  <c r="P24" i="62"/>
  <c r="P4" i="62" s="1"/>
  <c r="M24" i="62"/>
  <c r="J24" i="62"/>
  <c r="I23" i="62"/>
  <c r="D24" i="62"/>
  <c r="X22" i="62"/>
  <c r="U22" i="62"/>
  <c r="U24" i="62" s="1"/>
  <c r="R22" i="62"/>
  <c r="O22" i="62"/>
  <c r="L22" i="62"/>
  <c r="I22" i="62"/>
  <c r="F22" i="62"/>
  <c r="T19" i="62"/>
  <c r="T24" i="62" s="1"/>
  <c r="T4" i="62" s="1"/>
  <c r="P19" i="62"/>
  <c r="H19" i="62"/>
  <c r="H24" i="62" s="1"/>
  <c r="H4" i="62" s="1"/>
  <c r="D19" i="62"/>
  <c r="X18" i="62"/>
  <c r="X19" i="62" s="1"/>
  <c r="S19" i="62"/>
  <c r="R18" i="62"/>
  <c r="M19" i="62"/>
  <c r="L18" i="62"/>
  <c r="L19" i="62" s="1"/>
  <c r="G19" i="62"/>
  <c r="F18" i="62"/>
  <c r="X17" i="62"/>
  <c r="U17" i="62"/>
  <c r="R17" i="62"/>
  <c r="O17" i="62"/>
  <c r="L17" i="62"/>
  <c r="I17" i="62"/>
  <c r="F17" i="62"/>
  <c r="X16" i="62"/>
  <c r="U16" i="62"/>
  <c r="R16" i="62"/>
  <c r="R19" i="62" s="1"/>
  <c r="O16" i="62"/>
  <c r="L16" i="62"/>
  <c r="I16" i="62"/>
  <c r="F16" i="62"/>
  <c r="F19" i="62" s="1"/>
  <c r="W13" i="62"/>
  <c r="W19" i="62" s="1"/>
  <c r="W24" i="62" s="1"/>
  <c r="V13" i="62"/>
  <c r="T13" i="62"/>
  <c r="S13" i="62"/>
  <c r="Q13" i="62"/>
  <c r="Q19" i="62" s="1"/>
  <c r="Q24" i="62" s="1"/>
  <c r="P13" i="62"/>
  <c r="N13" i="62"/>
  <c r="N19" i="62" s="1"/>
  <c r="N24" i="62" s="1"/>
  <c r="M13" i="62"/>
  <c r="M4" i="62" s="1"/>
  <c r="K13" i="62"/>
  <c r="K19" i="62" s="1"/>
  <c r="K24" i="62" s="1"/>
  <c r="J13" i="62"/>
  <c r="H13" i="62"/>
  <c r="G13" i="62"/>
  <c r="G4" i="62" s="1"/>
  <c r="E13" i="62"/>
  <c r="E19" i="62" s="1"/>
  <c r="E24" i="62" s="1"/>
  <c r="D13" i="62"/>
  <c r="X12" i="62"/>
  <c r="U12" i="62"/>
  <c r="R12" i="62"/>
  <c r="O12" i="62"/>
  <c r="L12" i="62"/>
  <c r="I12" i="62"/>
  <c r="F12" i="62"/>
  <c r="X11" i="62"/>
  <c r="U11" i="62"/>
  <c r="R11" i="62"/>
  <c r="O11" i="62"/>
  <c r="L11" i="62"/>
  <c r="I11" i="62"/>
  <c r="F11" i="62"/>
  <c r="X10" i="62"/>
  <c r="U10" i="62"/>
  <c r="R10" i="62"/>
  <c r="O10" i="62"/>
  <c r="L10" i="62"/>
  <c r="I10" i="62"/>
  <c r="F10" i="62"/>
  <c r="X9" i="62"/>
  <c r="U9" i="62"/>
  <c r="U13" i="62" s="1"/>
  <c r="R9" i="62"/>
  <c r="O9" i="62"/>
  <c r="L9" i="62"/>
  <c r="I9" i="62"/>
  <c r="I13" i="62" s="1"/>
  <c r="F9" i="62"/>
  <c r="X8" i="62"/>
  <c r="U8" i="62"/>
  <c r="R8" i="62"/>
  <c r="O8" i="62"/>
  <c r="L8" i="62"/>
  <c r="I8" i="62"/>
  <c r="F8" i="62"/>
  <c r="X7" i="62"/>
  <c r="X13" i="62" s="1"/>
  <c r="U7" i="62"/>
  <c r="R7" i="62"/>
  <c r="R13" i="62" s="1"/>
  <c r="O7" i="62"/>
  <c r="O13" i="62" s="1"/>
  <c r="L7" i="62"/>
  <c r="L13" i="62" s="1"/>
  <c r="I7" i="62"/>
  <c r="F7" i="62"/>
  <c r="F13" i="62" s="1"/>
  <c r="V55" i="61"/>
  <c r="U55" i="61"/>
  <c r="S55" i="61"/>
  <c r="P55" i="61"/>
  <c r="M55" i="61"/>
  <c r="J55" i="61"/>
  <c r="I55" i="61"/>
  <c r="G55" i="61"/>
  <c r="D55" i="61"/>
  <c r="X54" i="61"/>
  <c r="X55" i="61" s="1"/>
  <c r="U54" i="61"/>
  <c r="R54" i="61"/>
  <c r="R55" i="61" s="1"/>
  <c r="O54" i="61"/>
  <c r="O55" i="61" s="1"/>
  <c r="L54" i="61"/>
  <c r="L55" i="61" s="1"/>
  <c r="I54" i="61"/>
  <c r="F54" i="61"/>
  <c r="F55" i="61" s="1"/>
  <c r="W51" i="61"/>
  <c r="W55" i="61" s="1"/>
  <c r="V51" i="61"/>
  <c r="T51" i="61"/>
  <c r="T55" i="61" s="1"/>
  <c r="S51" i="61"/>
  <c r="Q51" i="61"/>
  <c r="Q55" i="61" s="1"/>
  <c r="P51" i="61"/>
  <c r="N51" i="61"/>
  <c r="N55" i="61" s="1"/>
  <c r="M51" i="61"/>
  <c r="K51" i="61"/>
  <c r="K55" i="61" s="1"/>
  <c r="J51" i="61"/>
  <c r="H51" i="61"/>
  <c r="H55" i="61" s="1"/>
  <c r="G51" i="61"/>
  <c r="E51" i="61"/>
  <c r="E55" i="61" s="1"/>
  <c r="D51" i="61"/>
  <c r="X50" i="61"/>
  <c r="U50" i="61"/>
  <c r="R50" i="61"/>
  <c r="O50" i="61"/>
  <c r="L50" i="61"/>
  <c r="I50" i="61"/>
  <c r="F50" i="61"/>
  <c r="X49" i="61"/>
  <c r="U49" i="61"/>
  <c r="R49" i="61"/>
  <c r="O49" i="61"/>
  <c r="L49" i="61"/>
  <c r="I49" i="61"/>
  <c r="F49" i="61"/>
  <c r="X48" i="61"/>
  <c r="U48" i="61"/>
  <c r="R48" i="61"/>
  <c r="O48" i="61"/>
  <c r="L48" i="61"/>
  <c r="I48" i="61"/>
  <c r="F48" i="61"/>
  <c r="X47" i="61"/>
  <c r="U47" i="61"/>
  <c r="R47" i="61"/>
  <c r="O47" i="61"/>
  <c r="L47" i="61"/>
  <c r="I47" i="61"/>
  <c r="F47" i="61"/>
  <c r="X46" i="61"/>
  <c r="U46" i="61"/>
  <c r="R46" i="61"/>
  <c r="O46" i="61"/>
  <c r="L46" i="61"/>
  <c r="I46" i="61"/>
  <c r="F46" i="61"/>
  <c r="X45" i="61"/>
  <c r="U45" i="61"/>
  <c r="R45" i="61"/>
  <c r="O45" i="61"/>
  <c r="L45" i="61"/>
  <c r="I45" i="61"/>
  <c r="F45" i="61"/>
  <c r="X44" i="61"/>
  <c r="U44" i="61"/>
  <c r="R44" i="61"/>
  <c r="O44" i="61"/>
  <c r="L44" i="61"/>
  <c r="I44" i="61"/>
  <c r="F44" i="61"/>
  <c r="X43" i="61"/>
  <c r="U43" i="61"/>
  <c r="R43" i="61"/>
  <c r="O43" i="61"/>
  <c r="L43" i="61"/>
  <c r="I43" i="61"/>
  <c r="F43" i="61"/>
  <c r="X42" i="61"/>
  <c r="U42" i="61"/>
  <c r="R42" i="61"/>
  <c r="O42" i="61"/>
  <c r="L42" i="61"/>
  <c r="I42" i="61"/>
  <c r="F42" i="61"/>
  <c r="X41" i="61"/>
  <c r="U41" i="61"/>
  <c r="R41" i="61"/>
  <c r="O41" i="61"/>
  <c r="L41" i="61"/>
  <c r="I41" i="61"/>
  <c r="F41" i="61"/>
  <c r="X40" i="61"/>
  <c r="U40" i="61"/>
  <c r="R40" i="61"/>
  <c r="O40" i="61"/>
  <c r="L40" i="61"/>
  <c r="I40" i="61"/>
  <c r="F40" i="61"/>
  <c r="X39" i="61"/>
  <c r="U39" i="61"/>
  <c r="R39" i="61"/>
  <c r="O39" i="61"/>
  <c r="L39" i="61"/>
  <c r="I39" i="61"/>
  <c r="F39" i="61"/>
  <c r="X38" i="61"/>
  <c r="U38" i="61"/>
  <c r="R38" i="61"/>
  <c r="O38" i="61"/>
  <c r="L38" i="61"/>
  <c r="I38" i="61"/>
  <c r="F38" i="61"/>
  <c r="X37" i="61"/>
  <c r="U37" i="61"/>
  <c r="R37" i="61"/>
  <c r="O37" i="61"/>
  <c r="L37" i="61"/>
  <c r="I37" i="61"/>
  <c r="F37" i="61"/>
  <c r="X36" i="61"/>
  <c r="U36" i="61"/>
  <c r="R36" i="61"/>
  <c r="O36" i="61"/>
  <c r="L36" i="61"/>
  <c r="I36" i="61"/>
  <c r="F36" i="61"/>
  <c r="X35" i="61"/>
  <c r="U35" i="61"/>
  <c r="R35" i="61"/>
  <c r="O35" i="61"/>
  <c r="L35" i="61"/>
  <c r="I35" i="61"/>
  <c r="F35" i="61"/>
  <c r="X34" i="61"/>
  <c r="U34" i="61"/>
  <c r="R34" i="61"/>
  <c r="O34" i="61"/>
  <c r="L34" i="61"/>
  <c r="I34" i="61"/>
  <c r="F34" i="61"/>
  <c r="X33" i="61"/>
  <c r="U33" i="61"/>
  <c r="R33" i="61"/>
  <c r="O33" i="61"/>
  <c r="L33" i="61"/>
  <c r="I33" i="61"/>
  <c r="F33" i="61"/>
  <c r="X32" i="61"/>
  <c r="U32" i="61"/>
  <c r="R32" i="61"/>
  <c r="O32" i="61"/>
  <c r="L32" i="61"/>
  <c r="I32" i="61"/>
  <c r="F32" i="61"/>
  <c r="X31" i="61"/>
  <c r="U31" i="61"/>
  <c r="R31" i="61"/>
  <c r="O31" i="61"/>
  <c r="L31" i="61"/>
  <c r="I31" i="61"/>
  <c r="F31" i="61"/>
  <c r="X30" i="61"/>
  <c r="U30" i="61"/>
  <c r="R30" i="61"/>
  <c r="O30" i="61"/>
  <c r="L30" i="61"/>
  <c r="I30" i="61"/>
  <c r="F30" i="61"/>
  <c r="X29" i="61"/>
  <c r="U29" i="61"/>
  <c r="R29" i="61"/>
  <c r="O29" i="61"/>
  <c r="L29" i="61"/>
  <c r="I29" i="61"/>
  <c r="F29" i="61"/>
  <c r="X28" i="61"/>
  <c r="U28" i="61"/>
  <c r="R28" i="61"/>
  <c r="O28" i="61"/>
  <c r="L28" i="61"/>
  <c r="I28" i="61"/>
  <c r="F28" i="61"/>
  <c r="X27" i="61"/>
  <c r="X51" i="61" s="1"/>
  <c r="U27" i="61"/>
  <c r="U51" i="61" s="1"/>
  <c r="R27" i="61"/>
  <c r="R51" i="61" s="1"/>
  <c r="O27" i="61"/>
  <c r="O51" i="61" s="1"/>
  <c r="L27" i="61"/>
  <c r="L51" i="61" s="1"/>
  <c r="I27" i="61"/>
  <c r="I51" i="61" s="1"/>
  <c r="F27" i="61"/>
  <c r="F51" i="61" s="1"/>
  <c r="X23" i="61"/>
  <c r="U23" i="61"/>
  <c r="P24" i="61"/>
  <c r="P4" i="61" s="1"/>
  <c r="M24" i="61"/>
  <c r="L23" i="61"/>
  <c r="I23" i="61"/>
  <c r="D24" i="61"/>
  <c r="D4" i="61" s="1"/>
  <c r="X22" i="61"/>
  <c r="U22" i="61"/>
  <c r="R22" i="61"/>
  <c r="O22" i="61"/>
  <c r="L22" i="61"/>
  <c r="L24" i="61" s="1"/>
  <c r="I22" i="61"/>
  <c r="F22" i="61"/>
  <c r="T19" i="61"/>
  <c r="T24" i="61" s="1"/>
  <c r="T4" i="61" s="1"/>
  <c r="P19" i="61"/>
  <c r="H19" i="61"/>
  <c r="H24" i="61" s="1"/>
  <c r="H4" i="61" s="1"/>
  <c r="D19" i="61"/>
  <c r="X18" i="61"/>
  <c r="X19" i="61" s="1"/>
  <c r="S19" i="61"/>
  <c r="R18" i="61"/>
  <c r="M19" i="61"/>
  <c r="L18" i="61"/>
  <c r="L19" i="61" s="1"/>
  <c r="G19" i="61"/>
  <c r="F18" i="61"/>
  <c r="X17" i="61"/>
  <c r="U17" i="61"/>
  <c r="R17" i="61"/>
  <c r="O17" i="61"/>
  <c r="L17" i="61"/>
  <c r="I17" i="61"/>
  <c r="F17" i="61"/>
  <c r="X16" i="61"/>
  <c r="U16" i="61"/>
  <c r="R16" i="61"/>
  <c r="R19" i="61" s="1"/>
  <c r="O16" i="61"/>
  <c r="L16" i="61"/>
  <c r="I16" i="61"/>
  <c r="F16" i="61"/>
  <c r="F19" i="61" s="1"/>
  <c r="W13" i="61"/>
  <c r="W19" i="61" s="1"/>
  <c r="V13" i="61"/>
  <c r="T13" i="61"/>
  <c r="S13" i="61"/>
  <c r="Q13" i="61"/>
  <c r="Q19" i="61" s="1"/>
  <c r="Q24" i="61" s="1"/>
  <c r="P13" i="61"/>
  <c r="N13" i="61"/>
  <c r="N19" i="61" s="1"/>
  <c r="M13" i="61"/>
  <c r="K13" i="61"/>
  <c r="K19" i="61" s="1"/>
  <c r="J13" i="61"/>
  <c r="H13" i="61"/>
  <c r="G13" i="61"/>
  <c r="E13" i="61"/>
  <c r="E19" i="61" s="1"/>
  <c r="E24" i="61" s="1"/>
  <c r="D13" i="61"/>
  <c r="X12" i="61"/>
  <c r="U12" i="61"/>
  <c r="R12" i="61"/>
  <c r="O12" i="61"/>
  <c r="L12" i="61"/>
  <c r="I12" i="61"/>
  <c r="F12" i="61"/>
  <c r="X11" i="61"/>
  <c r="U11" i="61"/>
  <c r="R11" i="61"/>
  <c r="O11" i="61"/>
  <c r="L11" i="61"/>
  <c r="I11" i="61"/>
  <c r="F11" i="61"/>
  <c r="X10" i="61"/>
  <c r="U10" i="61"/>
  <c r="R10" i="61"/>
  <c r="O10" i="61"/>
  <c r="L10" i="61"/>
  <c r="I10" i="61"/>
  <c r="F10" i="61"/>
  <c r="X9" i="61"/>
  <c r="U9" i="61"/>
  <c r="U13" i="61" s="1"/>
  <c r="R9" i="61"/>
  <c r="O9" i="61"/>
  <c r="L9" i="61"/>
  <c r="I9" i="61"/>
  <c r="I13" i="61" s="1"/>
  <c r="F9" i="61"/>
  <c r="X8" i="61"/>
  <c r="U8" i="61"/>
  <c r="R8" i="61"/>
  <c r="O8" i="61"/>
  <c r="L8" i="61"/>
  <c r="I8" i="61"/>
  <c r="F8" i="61"/>
  <c r="X7" i="61"/>
  <c r="X13" i="61" s="1"/>
  <c r="U7" i="61"/>
  <c r="R7" i="61"/>
  <c r="R13" i="61" s="1"/>
  <c r="O7" i="61"/>
  <c r="O13" i="61" s="1"/>
  <c r="L7" i="61"/>
  <c r="L13" i="61" s="1"/>
  <c r="I7" i="61"/>
  <c r="F7" i="61"/>
  <c r="F13" i="61" s="1"/>
  <c r="V55" i="60"/>
  <c r="U55" i="60"/>
  <c r="S55" i="60"/>
  <c r="P55" i="60"/>
  <c r="M55" i="60"/>
  <c r="J55" i="60"/>
  <c r="I55" i="60"/>
  <c r="G55" i="60"/>
  <c r="D55" i="60"/>
  <c r="X54" i="60"/>
  <c r="X55" i="60" s="1"/>
  <c r="U54" i="60"/>
  <c r="R54" i="60"/>
  <c r="R55" i="60" s="1"/>
  <c r="O54" i="60"/>
  <c r="O55" i="60" s="1"/>
  <c r="L54" i="60"/>
  <c r="L55" i="60" s="1"/>
  <c r="I54" i="60"/>
  <c r="F54" i="60"/>
  <c r="F55" i="60" s="1"/>
  <c r="W51" i="60"/>
  <c r="W55" i="60" s="1"/>
  <c r="V51" i="60"/>
  <c r="T51" i="60"/>
  <c r="T55" i="60" s="1"/>
  <c r="S51" i="60"/>
  <c r="Q51" i="60"/>
  <c r="Q55" i="60" s="1"/>
  <c r="P51" i="60"/>
  <c r="N51" i="60"/>
  <c r="N55" i="60" s="1"/>
  <c r="M51" i="60"/>
  <c r="K51" i="60"/>
  <c r="K55" i="60" s="1"/>
  <c r="J51" i="60"/>
  <c r="H51" i="60"/>
  <c r="H55" i="60" s="1"/>
  <c r="G51" i="60"/>
  <c r="E51" i="60"/>
  <c r="E55" i="60" s="1"/>
  <c r="D51" i="60"/>
  <c r="X50" i="60"/>
  <c r="U50" i="60"/>
  <c r="R50" i="60"/>
  <c r="O50" i="60"/>
  <c r="L50" i="60"/>
  <c r="I50" i="60"/>
  <c r="F50" i="60"/>
  <c r="X49" i="60"/>
  <c r="U49" i="60"/>
  <c r="R49" i="60"/>
  <c r="O49" i="60"/>
  <c r="L49" i="60"/>
  <c r="I49" i="60"/>
  <c r="F49" i="60"/>
  <c r="X48" i="60"/>
  <c r="U48" i="60"/>
  <c r="R48" i="60"/>
  <c r="O48" i="60"/>
  <c r="L48" i="60"/>
  <c r="I48" i="60"/>
  <c r="F48" i="60"/>
  <c r="X47" i="60"/>
  <c r="U47" i="60"/>
  <c r="R47" i="60"/>
  <c r="O47" i="60"/>
  <c r="L47" i="60"/>
  <c r="I47" i="60"/>
  <c r="F47" i="60"/>
  <c r="X46" i="60"/>
  <c r="U46" i="60"/>
  <c r="R46" i="60"/>
  <c r="O46" i="60"/>
  <c r="L46" i="60"/>
  <c r="I46" i="60"/>
  <c r="F46" i="60"/>
  <c r="X45" i="60"/>
  <c r="U45" i="60"/>
  <c r="R45" i="60"/>
  <c r="O45" i="60"/>
  <c r="L45" i="60"/>
  <c r="I45" i="60"/>
  <c r="F45" i="60"/>
  <c r="X44" i="60"/>
  <c r="U44" i="60"/>
  <c r="R44" i="60"/>
  <c r="O44" i="60"/>
  <c r="L44" i="60"/>
  <c r="I44" i="60"/>
  <c r="F44" i="60"/>
  <c r="X43" i="60"/>
  <c r="U43" i="60"/>
  <c r="R43" i="60"/>
  <c r="O43" i="60"/>
  <c r="L43" i="60"/>
  <c r="I43" i="60"/>
  <c r="F43" i="60"/>
  <c r="X42" i="60"/>
  <c r="U42" i="60"/>
  <c r="R42" i="60"/>
  <c r="O42" i="60"/>
  <c r="L42" i="60"/>
  <c r="I42" i="60"/>
  <c r="F42" i="60"/>
  <c r="X41" i="60"/>
  <c r="U41" i="60"/>
  <c r="R41" i="60"/>
  <c r="O41" i="60"/>
  <c r="L41" i="60"/>
  <c r="I41" i="60"/>
  <c r="F41" i="60"/>
  <c r="X40" i="60"/>
  <c r="U40" i="60"/>
  <c r="R40" i="60"/>
  <c r="O40" i="60"/>
  <c r="L40" i="60"/>
  <c r="I40" i="60"/>
  <c r="F40" i="60"/>
  <c r="X39" i="60"/>
  <c r="U39" i="60"/>
  <c r="R39" i="60"/>
  <c r="O39" i="60"/>
  <c r="L39" i="60"/>
  <c r="I39" i="60"/>
  <c r="F39" i="60"/>
  <c r="X38" i="60"/>
  <c r="U38" i="60"/>
  <c r="R38" i="60"/>
  <c r="O38" i="60"/>
  <c r="L38" i="60"/>
  <c r="I38" i="60"/>
  <c r="F38" i="60"/>
  <c r="X37" i="60"/>
  <c r="U37" i="60"/>
  <c r="R37" i="60"/>
  <c r="O37" i="60"/>
  <c r="L37" i="60"/>
  <c r="I37" i="60"/>
  <c r="F37" i="60"/>
  <c r="X36" i="60"/>
  <c r="U36" i="60"/>
  <c r="R36" i="60"/>
  <c r="O36" i="60"/>
  <c r="L36" i="60"/>
  <c r="I36" i="60"/>
  <c r="F36" i="60"/>
  <c r="X35" i="60"/>
  <c r="U35" i="60"/>
  <c r="R35" i="60"/>
  <c r="O35" i="60"/>
  <c r="L35" i="60"/>
  <c r="I35" i="60"/>
  <c r="F35" i="60"/>
  <c r="X34" i="60"/>
  <c r="U34" i="60"/>
  <c r="R34" i="60"/>
  <c r="O34" i="60"/>
  <c r="L34" i="60"/>
  <c r="I34" i="60"/>
  <c r="F34" i="60"/>
  <c r="X33" i="60"/>
  <c r="U33" i="60"/>
  <c r="R33" i="60"/>
  <c r="O33" i="60"/>
  <c r="L33" i="60"/>
  <c r="I33" i="60"/>
  <c r="F33" i="60"/>
  <c r="X32" i="60"/>
  <c r="U32" i="60"/>
  <c r="R32" i="60"/>
  <c r="O32" i="60"/>
  <c r="L32" i="60"/>
  <c r="I32" i="60"/>
  <c r="F32" i="60"/>
  <c r="X31" i="60"/>
  <c r="U31" i="60"/>
  <c r="R31" i="60"/>
  <c r="O31" i="60"/>
  <c r="L31" i="60"/>
  <c r="I31" i="60"/>
  <c r="F31" i="60"/>
  <c r="X30" i="60"/>
  <c r="U30" i="60"/>
  <c r="R30" i="60"/>
  <c r="O30" i="60"/>
  <c r="L30" i="60"/>
  <c r="I30" i="60"/>
  <c r="F30" i="60"/>
  <c r="X29" i="60"/>
  <c r="U29" i="60"/>
  <c r="R29" i="60"/>
  <c r="O29" i="60"/>
  <c r="L29" i="60"/>
  <c r="I29" i="60"/>
  <c r="F29" i="60"/>
  <c r="X28" i="60"/>
  <c r="U28" i="60"/>
  <c r="R28" i="60"/>
  <c r="O28" i="60"/>
  <c r="L28" i="60"/>
  <c r="I28" i="60"/>
  <c r="F28" i="60"/>
  <c r="X27" i="60"/>
  <c r="X51" i="60" s="1"/>
  <c r="U27" i="60"/>
  <c r="U51" i="60" s="1"/>
  <c r="R27" i="60"/>
  <c r="R51" i="60" s="1"/>
  <c r="O27" i="60"/>
  <c r="O51" i="60" s="1"/>
  <c r="L27" i="60"/>
  <c r="L51" i="60" s="1"/>
  <c r="I27" i="60"/>
  <c r="I51" i="60" s="1"/>
  <c r="F27" i="60"/>
  <c r="F51" i="60" s="1"/>
  <c r="V24" i="60"/>
  <c r="U23" i="60"/>
  <c r="P24" i="60"/>
  <c r="P4" i="60" s="1"/>
  <c r="M24" i="60"/>
  <c r="J24" i="60"/>
  <c r="I23" i="60"/>
  <c r="D24" i="60"/>
  <c r="D4" i="60" s="1"/>
  <c r="X22" i="60"/>
  <c r="U22" i="60"/>
  <c r="R22" i="60"/>
  <c r="O22" i="60"/>
  <c r="L22" i="60"/>
  <c r="I22" i="60"/>
  <c r="F22" i="60"/>
  <c r="T19" i="60"/>
  <c r="T24" i="60" s="1"/>
  <c r="T4" i="60" s="1"/>
  <c r="P19" i="60"/>
  <c r="H19" i="60"/>
  <c r="H24" i="60" s="1"/>
  <c r="H4" i="60" s="1"/>
  <c r="D19" i="60"/>
  <c r="X18" i="60"/>
  <c r="X19" i="60" s="1"/>
  <c r="S19" i="60"/>
  <c r="R18" i="60"/>
  <c r="M19" i="60"/>
  <c r="L18" i="60"/>
  <c r="L19" i="60" s="1"/>
  <c r="G19" i="60"/>
  <c r="F18" i="60"/>
  <c r="X17" i="60"/>
  <c r="U17" i="60"/>
  <c r="R17" i="60"/>
  <c r="O17" i="60"/>
  <c r="L17" i="60"/>
  <c r="I17" i="60"/>
  <c r="F17" i="60"/>
  <c r="X16" i="60"/>
  <c r="U16" i="60"/>
  <c r="R16" i="60"/>
  <c r="R19" i="60" s="1"/>
  <c r="O16" i="60"/>
  <c r="L16" i="60"/>
  <c r="I16" i="60"/>
  <c r="F16" i="60"/>
  <c r="F19" i="60" s="1"/>
  <c r="W13" i="60"/>
  <c r="W19" i="60" s="1"/>
  <c r="V13" i="60"/>
  <c r="T13" i="60"/>
  <c r="S13" i="60"/>
  <c r="Q13" i="60"/>
  <c r="Q19" i="60" s="1"/>
  <c r="Q24" i="60" s="1"/>
  <c r="P13" i="60"/>
  <c r="N13" i="60"/>
  <c r="N19" i="60" s="1"/>
  <c r="M13" i="60"/>
  <c r="M4" i="60" s="1"/>
  <c r="K13" i="60"/>
  <c r="K19" i="60" s="1"/>
  <c r="J13" i="60"/>
  <c r="H13" i="60"/>
  <c r="G13" i="60"/>
  <c r="E13" i="60"/>
  <c r="E19" i="60" s="1"/>
  <c r="E24" i="60" s="1"/>
  <c r="D13" i="60"/>
  <c r="X12" i="60"/>
  <c r="U12" i="60"/>
  <c r="R12" i="60"/>
  <c r="O12" i="60"/>
  <c r="L12" i="60"/>
  <c r="I12" i="60"/>
  <c r="F12" i="60"/>
  <c r="X11" i="60"/>
  <c r="U11" i="60"/>
  <c r="R11" i="60"/>
  <c r="O11" i="60"/>
  <c r="L11" i="60"/>
  <c r="I11" i="60"/>
  <c r="F11" i="60"/>
  <c r="X10" i="60"/>
  <c r="U10" i="60"/>
  <c r="R10" i="60"/>
  <c r="O10" i="60"/>
  <c r="L10" i="60"/>
  <c r="I10" i="60"/>
  <c r="F10" i="60"/>
  <c r="X9" i="60"/>
  <c r="U9" i="60"/>
  <c r="U13" i="60" s="1"/>
  <c r="R9" i="60"/>
  <c r="O9" i="60"/>
  <c r="L9" i="60"/>
  <c r="I9" i="60"/>
  <c r="I13" i="60" s="1"/>
  <c r="F9" i="60"/>
  <c r="X8" i="60"/>
  <c r="U8" i="60"/>
  <c r="R8" i="60"/>
  <c r="O8" i="60"/>
  <c r="L8" i="60"/>
  <c r="I8" i="60"/>
  <c r="F8" i="60"/>
  <c r="X7" i="60"/>
  <c r="X13" i="60" s="1"/>
  <c r="U7" i="60"/>
  <c r="R7" i="60"/>
  <c r="R13" i="60" s="1"/>
  <c r="O7" i="60"/>
  <c r="O13" i="60" s="1"/>
  <c r="L7" i="60"/>
  <c r="L13" i="60" s="1"/>
  <c r="I7" i="60"/>
  <c r="F7" i="60"/>
  <c r="F13" i="60" s="1"/>
  <c r="F164" i="27"/>
  <c r="E164" i="27"/>
  <c r="D164" i="27"/>
  <c r="C164" i="27"/>
  <c r="B164" i="27"/>
  <c r="G160" i="27"/>
  <c r="F160" i="27"/>
  <c r="E160" i="27"/>
  <c r="D160" i="27"/>
  <c r="C160" i="27"/>
  <c r="B160" i="27"/>
  <c r="F147" i="27"/>
  <c r="E147" i="27"/>
  <c r="D147" i="27"/>
  <c r="C147" i="27"/>
  <c r="B147" i="27"/>
  <c r="G143" i="27"/>
  <c r="F143" i="27"/>
  <c r="E143" i="27"/>
  <c r="D143" i="27"/>
  <c r="C143" i="27"/>
  <c r="B143" i="27"/>
  <c r="F130" i="27"/>
  <c r="E130" i="27"/>
  <c r="D130" i="27"/>
  <c r="C130" i="27"/>
  <c r="B130" i="27"/>
  <c r="G126" i="27"/>
  <c r="F126" i="27"/>
  <c r="E126" i="27"/>
  <c r="D126" i="27"/>
  <c r="C126" i="27"/>
  <c r="B126" i="27"/>
  <c r="F113" i="27"/>
  <c r="E113" i="27"/>
  <c r="D113" i="27"/>
  <c r="C113" i="27"/>
  <c r="B113" i="27"/>
  <c r="G109" i="27"/>
  <c r="F109" i="27"/>
  <c r="E109" i="27"/>
  <c r="D109" i="27"/>
  <c r="C109" i="27"/>
  <c r="B109" i="27"/>
  <c r="F96" i="27"/>
  <c r="E96" i="27"/>
  <c r="D96" i="27"/>
  <c r="C96" i="27"/>
  <c r="B96" i="27"/>
  <c r="G92" i="27"/>
  <c r="F92" i="27"/>
  <c r="E92" i="27"/>
  <c r="D92" i="27"/>
  <c r="C92" i="27"/>
  <c r="B92" i="27"/>
  <c r="F79" i="27"/>
  <c r="E79" i="27"/>
  <c r="D79" i="27"/>
  <c r="C79" i="27"/>
  <c r="B79" i="27"/>
  <c r="G75" i="27"/>
  <c r="F75" i="27"/>
  <c r="E75" i="27"/>
  <c r="D75" i="27"/>
  <c r="C75" i="27"/>
  <c r="B75" i="27"/>
  <c r="F62" i="27"/>
  <c r="E62" i="27"/>
  <c r="D62" i="27"/>
  <c r="C62" i="27"/>
  <c r="B62" i="27"/>
  <c r="G58" i="27"/>
  <c r="F58" i="27"/>
  <c r="E58" i="27"/>
  <c r="D58" i="27"/>
  <c r="C58" i="27"/>
  <c r="B58" i="27"/>
  <c r="G41" i="27"/>
  <c r="F45" i="27"/>
  <c r="F41" i="27"/>
  <c r="E45" i="27"/>
  <c r="E41" i="27"/>
  <c r="D45" i="27"/>
  <c r="D41" i="27"/>
  <c r="C45" i="27"/>
  <c r="C41" i="27"/>
  <c r="B41" i="27"/>
  <c r="B45" i="27"/>
  <c r="Q50" i="37"/>
  <c r="N50" i="37"/>
  <c r="K50" i="37"/>
  <c r="H50" i="37"/>
  <c r="E50" i="37"/>
  <c r="B50" i="37"/>
  <c r="S49" i="37"/>
  <c r="P49" i="37"/>
  <c r="M49" i="37"/>
  <c r="J49" i="37"/>
  <c r="G49" i="37"/>
  <c r="D49" i="37"/>
  <c r="S48" i="37"/>
  <c r="P48" i="37"/>
  <c r="M48" i="37"/>
  <c r="J48" i="37"/>
  <c r="G48" i="37"/>
  <c r="D48" i="37"/>
  <c r="S47" i="37"/>
  <c r="P47" i="37"/>
  <c r="M47" i="37"/>
  <c r="J47" i="37"/>
  <c r="G47" i="37"/>
  <c r="D47" i="37"/>
  <c r="S46" i="37"/>
  <c r="P46" i="37"/>
  <c r="M46" i="37"/>
  <c r="M50" i="37" s="1"/>
  <c r="J46" i="37"/>
  <c r="J50" i="37" s="1"/>
  <c r="G46" i="37"/>
  <c r="D46" i="37"/>
  <c r="Q44" i="37"/>
  <c r="N44" i="37"/>
  <c r="K44" i="37"/>
  <c r="H44" i="37"/>
  <c r="E44" i="37"/>
  <c r="B44" i="37"/>
  <c r="S43" i="37"/>
  <c r="P43" i="37"/>
  <c r="M43" i="37"/>
  <c r="J43" i="37"/>
  <c r="G43" i="37"/>
  <c r="D43" i="37"/>
  <c r="S42" i="37"/>
  <c r="P42" i="37"/>
  <c r="M42" i="37"/>
  <c r="J42" i="37"/>
  <c r="G42" i="37"/>
  <c r="D42" i="37"/>
  <c r="S41" i="37"/>
  <c r="P41" i="37"/>
  <c r="M41" i="37"/>
  <c r="J41" i="37"/>
  <c r="G41" i="37"/>
  <c r="D41" i="37"/>
  <c r="S40" i="37"/>
  <c r="P40" i="37"/>
  <c r="M40" i="37"/>
  <c r="J40" i="37"/>
  <c r="G40" i="37"/>
  <c r="D40" i="37"/>
  <c r="D44" i="37" s="1"/>
  <c r="Q38" i="37"/>
  <c r="N38" i="37"/>
  <c r="K38" i="37"/>
  <c r="H38" i="37"/>
  <c r="E38" i="37"/>
  <c r="B38" i="37"/>
  <c r="S37" i="37"/>
  <c r="P37" i="37"/>
  <c r="M37" i="37"/>
  <c r="J37" i="37"/>
  <c r="G37" i="37"/>
  <c r="D37" i="37"/>
  <c r="S36" i="37"/>
  <c r="P36" i="37"/>
  <c r="M36" i="37"/>
  <c r="J36" i="37"/>
  <c r="G36" i="37"/>
  <c r="D36" i="37"/>
  <c r="S35" i="37"/>
  <c r="P35" i="37"/>
  <c r="M35" i="37"/>
  <c r="J35" i="37"/>
  <c r="G35" i="37"/>
  <c r="D35" i="37"/>
  <c r="S34" i="37"/>
  <c r="P34" i="37"/>
  <c r="M34" i="37"/>
  <c r="J34" i="37"/>
  <c r="G34" i="37"/>
  <c r="D34" i="37"/>
  <c r="K32" i="37"/>
  <c r="H32" i="37"/>
  <c r="E32" i="37"/>
  <c r="B32" i="37"/>
  <c r="M31" i="37"/>
  <c r="J31" i="37"/>
  <c r="G31" i="37"/>
  <c r="D31" i="37"/>
  <c r="M30" i="37"/>
  <c r="J30" i="37"/>
  <c r="G30" i="37"/>
  <c r="D30" i="37"/>
  <c r="M29" i="37"/>
  <c r="J29" i="37"/>
  <c r="G29" i="37"/>
  <c r="D29" i="37"/>
  <c r="M28" i="37"/>
  <c r="J28" i="37"/>
  <c r="G28" i="37"/>
  <c r="D28" i="37"/>
  <c r="Q26" i="37"/>
  <c r="N26" i="37"/>
  <c r="K26" i="37"/>
  <c r="H26" i="37"/>
  <c r="E26" i="37"/>
  <c r="B26" i="37"/>
  <c r="S25" i="37"/>
  <c r="P25" i="37"/>
  <c r="M25" i="37"/>
  <c r="J25" i="37"/>
  <c r="G25" i="37"/>
  <c r="D25" i="37"/>
  <c r="S24" i="37"/>
  <c r="P24" i="37"/>
  <c r="M24" i="37"/>
  <c r="J24" i="37"/>
  <c r="G24" i="37"/>
  <c r="D24" i="37"/>
  <c r="S23" i="37"/>
  <c r="P23" i="37"/>
  <c r="M23" i="37"/>
  <c r="J23" i="37"/>
  <c r="G23" i="37"/>
  <c r="D23" i="37"/>
  <c r="S22" i="37"/>
  <c r="P22" i="37"/>
  <c r="M22" i="37"/>
  <c r="J22" i="37"/>
  <c r="G22" i="37"/>
  <c r="D22" i="37"/>
  <c r="L14" i="73"/>
  <c r="K14" i="73"/>
  <c r="L13" i="73"/>
  <c r="K13" i="73"/>
  <c r="L12" i="73"/>
  <c r="K12" i="73"/>
  <c r="L11" i="73"/>
  <c r="K11" i="73"/>
  <c r="L10" i="73"/>
  <c r="K10" i="73"/>
  <c r="L9" i="73"/>
  <c r="K9" i="73"/>
  <c r="L8" i="73"/>
  <c r="K8" i="73"/>
  <c r="L7" i="73"/>
  <c r="K7" i="73"/>
  <c r="L6" i="73"/>
  <c r="K6" i="73"/>
  <c r="L5" i="73"/>
  <c r="K5" i="73"/>
  <c r="L4" i="73"/>
  <c r="K4" i="73"/>
  <c r="D30" i="38"/>
  <c r="D27" i="38"/>
  <c r="B20" i="38"/>
  <c r="D19" i="38"/>
  <c r="D18" i="38"/>
  <c r="D17" i="38"/>
  <c r="D16" i="38"/>
  <c r="D15" i="38"/>
  <c r="D14" i="38"/>
  <c r="D13" i="38"/>
  <c r="D7" i="38"/>
  <c r="D6" i="38"/>
  <c r="D5" i="38"/>
  <c r="G19" i="38"/>
  <c r="G18" i="38"/>
  <c r="G17" i="38"/>
  <c r="G16" i="38"/>
  <c r="G15" i="38"/>
  <c r="G14" i="38"/>
  <c r="G13" i="38"/>
  <c r="G7" i="38"/>
  <c r="G6" i="38"/>
  <c r="G5" i="38"/>
  <c r="J19" i="38"/>
  <c r="J18" i="38"/>
  <c r="J17" i="38"/>
  <c r="J16" i="38"/>
  <c r="J15" i="38"/>
  <c r="J14" i="38"/>
  <c r="J13" i="38"/>
  <c r="J7" i="38"/>
  <c r="J6" i="38"/>
  <c r="J5" i="38"/>
  <c r="S19" i="38"/>
  <c r="S18" i="38"/>
  <c r="S17" i="38"/>
  <c r="S16" i="38"/>
  <c r="S15" i="38"/>
  <c r="S14" i="38"/>
  <c r="S13" i="38"/>
  <c r="S7" i="38"/>
  <c r="S6" i="38"/>
  <c r="S5" i="38"/>
  <c r="P7" i="38"/>
  <c r="M7" i="38"/>
  <c r="P6" i="38"/>
  <c r="M6" i="38"/>
  <c r="P5" i="38"/>
  <c r="M5" i="38"/>
  <c r="AZ47" i="54"/>
  <c r="AT47" i="54"/>
  <c r="AN47" i="54"/>
  <c r="AH47" i="54"/>
  <c r="D64" i="54"/>
  <c r="D63" i="54"/>
  <c r="D62" i="54"/>
  <c r="D60" i="54"/>
  <c r="D59" i="54"/>
  <c r="D58" i="54"/>
  <c r="D56" i="54"/>
  <c r="D55" i="54"/>
  <c r="D48" i="54"/>
  <c r="D39" i="54"/>
  <c r="D35" i="54"/>
  <c r="D34" i="54"/>
  <c r="D33" i="54"/>
  <c r="D32" i="54"/>
  <c r="D31" i="54"/>
  <c r="D30" i="54"/>
  <c r="D29" i="54"/>
  <c r="D28" i="54"/>
  <c r="D12" i="54"/>
  <c r="D11" i="54"/>
  <c r="G11" i="54" s="1"/>
  <c r="D10" i="54"/>
  <c r="D9" i="54"/>
  <c r="G9" i="54" s="1"/>
  <c r="D7" i="54"/>
  <c r="J64" i="54"/>
  <c r="J63" i="54"/>
  <c r="J62" i="54"/>
  <c r="J60" i="54"/>
  <c r="J59" i="54"/>
  <c r="J58" i="54"/>
  <c r="J56" i="54"/>
  <c r="J55" i="54"/>
  <c r="J48" i="54"/>
  <c r="J39" i="54"/>
  <c r="J11" i="54"/>
  <c r="M11" i="54" s="1"/>
  <c r="J10" i="54"/>
  <c r="J9" i="54"/>
  <c r="J7" i="54"/>
  <c r="P64" i="54"/>
  <c r="P63" i="54"/>
  <c r="P62" i="54"/>
  <c r="P60" i="54"/>
  <c r="P59" i="54"/>
  <c r="P58" i="54"/>
  <c r="P56" i="54"/>
  <c r="P55" i="54"/>
  <c r="P53" i="54"/>
  <c r="P52" i="54"/>
  <c r="P51" i="54"/>
  <c r="P49" i="54"/>
  <c r="P48" i="54"/>
  <c r="P46" i="54"/>
  <c r="P44" i="54"/>
  <c r="P43" i="54"/>
  <c r="P39" i="54"/>
  <c r="P37" i="54"/>
  <c r="P36" i="54"/>
  <c r="P35" i="54"/>
  <c r="P34" i="54"/>
  <c r="P33" i="54"/>
  <c r="P32" i="54"/>
  <c r="P31" i="54"/>
  <c r="P30" i="54"/>
  <c r="P29" i="54"/>
  <c r="P28" i="54"/>
  <c r="P27" i="54"/>
  <c r="P22" i="54"/>
  <c r="P21" i="54"/>
  <c r="P20" i="54"/>
  <c r="P19" i="54"/>
  <c r="P12" i="54"/>
  <c r="P11" i="54"/>
  <c r="P10" i="54"/>
  <c r="P9" i="54"/>
  <c r="P8" i="54"/>
  <c r="P7" i="54"/>
  <c r="P6" i="54"/>
  <c r="V64" i="54"/>
  <c r="V63" i="54"/>
  <c r="V62" i="54"/>
  <c r="V60" i="54"/>
  <c r="V59" i="54"/>
  <c r="V58" i="54"/>
  <c r="V56" i="54"/>
  <c r="V55" i="54"/>
  <c r="V48" i="54"/>
  <c r="V39" i="54"/>
  <c r="V12" i="54"/>
  <c r="Y12" i="54" s="1"/>
  <c r="V11" i="54"/>
  <c r="Y11" i="54" s="1"/>
  <c r="V10" i="54"/>
  <c r="Y10" i="54" s="1"/>
  <c r="V9" i="54"/>
  <c r="Y9" i="54" s="1"/>
  <c r="V7" i="54"/>
  <c r="AB64" i="54"/>
  <c r="AB63" i="54"/>
  <c r="AB62" i="54"/>
  <c r="AB60" i="54"/>
  <c r="AB59" i="54"/>
  <c r="AB58" i="54"/>
  <c r="AB56" i="54"/>
  <c r="AB55" i="54"/>
  <c r="AB48" i="54"/>
  <c r="AB39" i="54"/>
  <c r="AB12" i="54"/>
  <c r="AB11" i="54"/>
  <c r="AE11" i="54" s="1"/>
  <c r="AB10" i="54"/>
  <c r="AE10" i="54" s="1"/>
  <c r="AB9" i="54"/>
  <c r="AE9" i="54" s="1"/>
  <c r="AB7" i="54"/>
  <c r="AZ64" i="54"/>
  <c r="AZ63" i="54"/>
  <c r="AZ62" i="54"/>
  <c r="AZ60" i="54"/>
  <c r="AZ59" i="54"/>
  <c r="AZ58" i="54"/>
  <c r="AZ56" i="54"/>
  <c r="AZ55" i="54"/>
  <c r="AZ52" i="54"/>
  <c r="AZ48" i="54"/>
  <c r="AZ39" i="54"/>
  <c r="AZ10" i="54"/>
  <c r="AZ7" i="54"/>
  <c r="BC7" i="54" s="1"/>
  <c r="AT64" i="54"/>
  <c r="AT63" i="54"/>
  <c r="AT62" i="54"/>
  <c r="AT60" i="54"/>
  <c r="AT59" i="54"/>
  <c r="AT58" i="54"/>
  <c r="AT56" i="54"/>
  <c r="AT55" i="54"/>
  <c r="AT53" i="54"/>
  <c r="AT52" i="54"/>
  <c r="AT51" i="54"/>
  <c r="AT49" i="54"/>
  <c r="AT48" i="54"/>
  <c r="AT46" i="54"/>
  <c r="AT44" i="54"/>
  <c r="AT43" i="54"/>
  <c r="AT39" i="54"/>
  <c r="AT37" i="54"/>
  <c r="AT36" i="54"/>
  <c r="AT35" i="54"/>
  <c r="AT34" i="54"/>
  <c r="AT33" i="54"/>
  <c r="AT32" i="54"/>
  <c r="AT31" i="54"/>
  <c r="AT30" i="54"/>
  <c r="AT29" i="54"/>
  <c r="AT28" i="54"/>
  <c r="AT27" i="54"/>
  <c r="AT22" i="54"/>
  <c r="AT21" i="54"/>
  <c r="AT20" i="54"/>
  <c r="AT19" i="54"/>
  <c r="AT12" i="54"/>
  <c r="AT11" i="54"/>
  <c r="AT10" i="54"/>
  <c r="AT9" i="54"/>
  <c r="AT8" i="54"/>
  <c r="AT7" i="54"/>
  <c r="AT6" i="54"/>
  <c r="AN48" i="54"/>
  <c r="AN39" i="54"/>
  <c r="AN10" i="54"/>
  <c r="AN7" i="54"/>
  <c r="AH48" i="54"/>
  <c r="AH49" i="54"/>
  <c r="AH51" i="54"/>
  <c r="AH52" i="54"/>
  <c r="AH53" i="54"/>
  <c r="AH55" i="54"/>
  <c r="AH56" i="54"/>
  <c r="AH58" i="54"/>
  <c r="AH59" i="54"/>
  <c r="AH60" i="54"/>
  <c r="AH62" i="54"/>
  <c r="AH63" i="54"/>
  <c r="AH64" i="54"/>
  <c r="AH46" i="54"/>
  <c r="AH44" i="54"/>
  <c r="AH43" i="54"/>
  <c r="AH39" i="54"/>
  <c r="T221" i="72"/>
  <c r="T220" i="72"/>
  <c r="T219" i="72"/>
  <c r="T218" i="72"/>
  <c r="T217" i="72"/>
  <c r="T216" i="72"/>
  <c r="T215" i="72"/>
  <c r="T214" i="72"/>
  <c r="T213" i="72"/>
  <c r="T212" i="72"/>
  <c r="T211" i="72"/>
  <c r="T207" i="72"/>
  <c r="T206" i="72"/>
  <c r="T205" i="72"/>
  <c r="T204" i="72"/>
  <c r="T203" i="72"/>
  <c r="T202" i="72"/>
  <c r="T201" i="72"/>
  <c r="T200" i="72"/>
  <c r="T199" i="72"/>
  <c r="T198" i="72"/>
  <c r="T197" i="72"/>
  <c r="T193" i="72"/>
  <c r="T192" i="72"/>
  <c r="T191" i="72"/>
  <c r="T190" i="72"/>
  <c r="T189" i="72"/>
  <c r="T188" i="72"/>
  <c r="T187" i="72"/>
  <c r="T186" i="72"/>
  <c r="T185" i="72"/>
  <c r="T184" i="72"/>
  <c r="T183" i="72"/>
  <c r="T177" i="72"/>
  <c r="T176" i="72"/>
  <c r="T175" i="72"/>
  <c r="T174" i="72"/>
  <c r="T173" i="72"/>
  <c r="T172" i="72"/>
  <c r="T171" i="72"/>
  <c r="T170" i="72"/>
  <c r="T169" i="72"/>
  <c r="T168" i="72"/>
  <c r="T167" i="72"/>
  <c r="T163" i="72"/>
  <c r="T162" i="72"/>
  <c r="T161" i="72"/>
  <c r="T160" i="72"/>
  <c r="T159" i="72"/>
  <c r="T158" i="72"/>
  <c r="T157" i="72"/>
  <c r="T156" i="72"/>
  <c r="T155" i="72"/>
  <c r="T154" i="72"/>
  <c r="T153" i="72"/>
  <c r="T149" i="72"/>
  <c r="T148" i="72"/>
  <c r="T147" i="72"/>
  <c r="T146" i="72"/>
  <c r="T145" i="72"/>
  <c r="T144" i="72"/>
  <c r="T143" i="72"/>
  <c r="T142" i="72"/>
  <c r="T141" i="72"/>
  <c r="T140" i="72"/>
  <c r="T139" i="72"/>
  <c r="T133" i="72"/>
  <c r="T132" i="72"/>
  <c r="T131" i="72"/>
  <c r="T130" i="72"/>
  <c r="T129" i="72"/>
  <c r="T128" i="72"/>
  <c r="T127" i="72"/>
  <c r="T126" i="72"/>
  <c r="T125" i="72"/>
  <c r="T124" i="72"/>
  <c r="T123" i="72"/>
  <c r="T119" i="72"/>
  <c r="T118" i="72"/>
  <c r="T117" i="72"/>
  <c r="T116" i="72"/>
  <c r="T115" i="72"/>
  <c r="T114" i="72"/>
  <c r="T113" i="72"/>
  <c r="T112" i="72"/>
  <c r="T111" i="72"/>
  <c r="T110" i="72"/>
  <c r="T109" i="72"/>
  <c r="T105" i="72"/>
  <c r="T104" i="72"/>
  <c r="T103" i="72"/>
  <c r="T102" i="72"/>
  <c r="T101" i="72"/>
  <c r="T100" i="72"/>
  <c r="T99" i="72"/>
  <c r="T98" i="72"/>
  <c r="T97" i="72"/>
  <c r="T96" i="72"/>
  <c r="T95" i="72"/>
  <c r="T89" i="72"/>
  <c r="T88" i="72"/>
  <c r="T87" i="72"/>
  <c r="T86" i="72"/>
  <c r="T85" i="72"/>
  <c r="T84" i="72"/>
  <c r="T83" i="72"/>
  <c r="T82" i="72"/>
  <c r="T81" i="72"/>
  <c r="T80" i="72"/>
  <c r="T79" i="72"/>
  <c r="T75" i="72"/>
  <c r="T74" i="72"/>
  <c r="T73" i="72"/>
  <c r="T72" i="72"/>
  <c r="T71" i="72"/>
  <c r="T70" i="72"/>
  <c r="T69" i="72"/>
  <c r="T68" i="72"/>
  <c r="T67" i="72"/>
  <c r="T66" i="72"/>
  <c r="T65" i="72"/>
  <c r="T61" i="72"/>
  <c r="T60" i="72"/>
  <c r="T59" i="72"/>
  <c r="T58" i="72"/>
  <c r="T57" i="72"/>
  <c r="T56" i="72"/>
  <c r="T55" i="72"/>
  <c r="T54" i="72"/>
  <c r="T53" i="72"/>
  <c r="T52" i="72"/>
  <c r="T51" i="72"/>
  <c r="R6" i="72"/>
  <c r="T6" i="72" s="1"/>
  <c r="Y6" i="72"/>
  <c r="AA6" i="72" s="1"/>
  <c r="R9" i="72"/>
  <c r="T9" i="72" s="1"/>
  <c r="Y9" i="72"/>
  <c r="Y10" i="72" s="1"/>
  <c r="AA10" i="72" s="1"/>
  <c r="R20" i="72"/>
  <c r="R22" i="72" s="1"/>
  <c r="T22" i="72" s="1"/>
  <c r="Y20" i="72"/>
  <c r="Y22" i="72" s="1"/>
  <c r="AA22" i="72" s="1"/>
  <c r="R23" i="72"/>
  <c r="T23" i="72" s="1"/>
  <c r="Y23" i="72"/>
  <c r="Y25" i="72" s="1"/>
  <c r="Y29" i="72"/>
  <c r="AA29" i="72" s="1"/>
  <c r="R34" i="72"/>
  <c r="T34" i="72" s="1"/>
  <c r="Y34" i="72"/>
  <c r="Y36" i="72" s="1"/>
  <c r="AA36" i="72" s="1"/>
  <c r="R37" i="72"/>
  <c r="R39" i="72" s="1"/>
  <c r="Y37" i="72"/>
  <c r="AA37" i="72" s="1"/>
  <c r="R41" i="72"/>
  <c r="T41" i="72" s="1"/>
  <c r="Y41" i="72"/>
  <c r="AA41" i="72" s="1"/>
  <c r="R42" i="72"/>
  <c r="T42" i="72" s="1"/>
  <c r="Y42" i="72"/>
  <c r="AA42" i="72" s="1"/>
  <c r="R43" i="72"/>
  <c r="T43" i="72" s="1"/>
  <c r="Y43" i="72"/>
  <c r="AA43" i="72" s="1"/>
  <c r="R44" i="72"/>
  <c r="T44" i="72" s="1"/>
  <c r="Y44" i="72"/>
  <c r="AA44" i="72" s="1"/>
  <c r="Z51" i="72"/>
  <c r="Z53" i="72" s="1"/>
  <c r="AB53" i="72" s="1"/>
  <c r="AA51" i="72"/>
  <c r="AA52" i="72"/>
  <c r="AA53" i="72"/>
  <c r="AA54" i="72"/>
  <c r="AA55" i="72"/>
  <c r="AA56" i="72"/>
  <c r="AA57" i="72"/>
  <c r="AA58" i="72"/>
  <c r="AA59" i="72"/>
  <c r="AA60" i="72"/>
  <c r="AA61" i="72"/>
  <c r="T62" i="72"/>
  <c r="AA62" i="72"/>
  <c r="Z65" i="72"/>
  <c r="Z67" i="72" s="1"/>
  <c r="AB67" i="72" s="1"/>
  <c r="AA65" i="72"/>
  <c r="AA66" i="72"/>
  <c r="AA67" i="72"/>
  <c r="AA68" i="72"/>
  <c r="AA69" i="72"/>
  <c r="AA70" i="72"/>
  <c r="AA71" i="72"/>
  <c r="AA72" i="72"/>
  <c r="AA73" i="72"/>
  <c r="AA74" i="72"/>
  <c r="AA75" i="72"/>
  <c r="T76" i="72"/>
  <c r="AA76" i="72"/>
  <c r="Z79" i="72"/>
  <c r="Z80" i="72" s="1"/>
  <c r="AB80" i="72" s="1"/>
  <c r="AA79" i="72"/>
  <c r="AA80" i="72"/>
  <c r="AA81" i="72"/>
  <c r="AA82" i="72"/>
  <c r="AA83" i="72"/>
  <c r="AA84" i="72"/>
  <c r="AA85" i="72"/>
  <c r="AA86" i="72"/>
  <c r="AA87" i="72"/>
  <c r="AA88" i="72"/>
  <c r="AA89" i="72"/>
  <c r="AA90" i="72" s="1"/>
  <c r="T90" i="72"/>
  <c r="Z95" i="72"/>
  <c r="Z97" i="72" s="1"/>
  <c r="AB97" i="72" s="1"/>
  <c r="AA95" i="72"/>
  <c r="AA96" i="72"/>
  <c r="AA97" i="72"/>
  <c r="AA98" i="72"/>
  <c r="AA99" i="72"/>
  <c r="AA100" i="72"/>
  <c r="AA101" i="72"/>
  <c r="AA102" i="72"/>
  <c r="AA103" i="72"/>
  <c r="AA104" i="72"/>
  <c r="AA105" i="72"/>
  <c r="T106" i="72"/>
  <c r="AA106" i="72"/>
  <c r="Z109" i="72"/>
  <c r="Z110" i="72" s="1"/>
  <c r="AB110" i="72" s="1"/>
  <c r="AA109" i="72"/>
  <c r="AA110" i="72"/>
  <c r="AA111" i="72"/>
  <c r="AA112" i="72"/>
  <c r="AA113" i="72"/>
  <c r="AA114" i="72"/>
  <c r="AA115" i="72"/>
  <c r="AA116" i="72"/>
  <c r="AA117" i="72"/>
  <c r="AA118" i="72"/>
  <c r="AA119" i="72"/>
  <c r="T120" i="72"/>
  <c r="AA120" i="72"/>
  <c r="Z123" i="72"/>
  <c r="AB123" i="72" s="1"/>
  <c r="AA123" i="72"/>
  <c r="AA124" i="72"/>
  <c r="Z125" i="72"/>
  <c r="AB125" i="72" s="1"/>
  <c r="AA125" i="72"/>
  <c r="AA126" i="72"/>
  <c r="AA127" i="72"/>
  <c r="AA128" i="72"/>
  <c r="AA129" i="72"/>
  <c r="AA130" i="72"/>
  <c r="AA131" i="72"/>
  <c r="AA132" i="72"/>
  <c r="AA133" i="72"/>
  <c r="AA134" i="72" s="1"/>
  <c r="T134" i="72"/>
  <c r="Z139" i="72"/>
  <c r="AB139" i="72" s="1"/>
  <c r="AA139" i="72"/>
  <c r="AA140" i="72"/>
  <c r="AA141" i="72"/>
  <c r="AA142" i="72"/>
  <c r="AA143" i="72"/>
  <c r="AA144" i="72"/>
  <c r="AA145" i="72"/>
  <c r="AA146" i="72"/>
  <c r="AA147" i="72"/>
  <c r="AA148" i="72"/>
  <c r="AA149" i="72"/>
  <c r="T150" i="72"/>
  <c r="AA150" i="72"/>
  <c r="Z153" i="72"/>
  <c r="AB153" i="72" s="1"/>
  <c r="AA153" i="72"/>
  <c r="AA154" i="72"/>
  <c r="AA155" i="72"/>
  <c r="AA156" i="72"/>
  <c r="AA157" i="72"/>
  <c r="AA158" i="72"/>
  <c r="AA159" i="72"/>
  <c r="AA160" i="72"/>
  <c r="AA161" i="72"/>
  <c r="AA162" i="72"/>
  <c r="AA163" i="72"/>
  <c r="T164" i="72"/>
  <c r="AA164" i="72"/>
  <c r="Z167" i="72"/>
  <c r="AB167" i="72" s="1"/>
  <c r="AA167" i="72"/>
  <c r="AA168" i="72"/>
  <c r="AA169" i="72"/>
  <c r="AA170" i="72"/>
  <c r="AA171" i="72"/>
  <c r="AA172" i="72"/>
  <c r="AA173" i="72"/>
  <c r="AA174" i="72"/>
  <c r="AA175" i="72"/>
  <c r="AA176" i="72"/>
  <c r="AA177" i="72"/>
  <c r="T178" i="72"/>
  <c r="AA178" i="72"/>
  <c r="Z183" i="72"/>
  <c r="Z184" i="72" s="1"/>
  <c r="AB184" i="72" s="1"/>
  <c r="AA183" i="72"/>
  <c r="AB183" i="72"/>
  <c r="AA184" i="72"/>
  <c r="Z185" i="72"/>
  <c r="AB185" i="72" s="1"/>
  <c r="AA185" i="72"/>
  <c r="AA186" i="72"/>
  <c r="AA187" i="72"/>
  <c r="AA188" i="72"/>
  <c r="AA189" i="72"/>
  <c r="AA190" i="72"/>
  <c r="AA191" i="72"/>
  <c r="AA192" i="72"/>
  <c r="AA193" i="72"/>
  <c r="T194" i="72"/>
  <c r="AA194" i="72"/>
  <c r="Z197" i="72"/>
  <c r="Z199" i="72" s="1"/>
  <c r="AB199" i="72" s="1"/>
  <c r="AA197" i="72"/>
  <c r="Z198" i="72"/>
  <c r="AB198" i="72" s="1"/>
  <c r="AA198" i="72"/>
  <c r="AA199" i="72"/>
  <c r="AA200" i="72"/>
  <c r="AA201" i="72"/>
  <c r="AA202" i="72"/>
  <c r="AA203" i="72"/>
  <c r="AA204" i="72"/>
  <c r="AA205" i="72"/>
  <c r="AA206" i="72"/>
  <c r="AA207" i="72"/>
  <c r="AA208" i="72" s="1"/>
  <c r="T208" i="72"/>
  <c r="Z211" i="72"/>
  <c r="AB211" i="72" s="1"/>
  <c r="AA211" i="72"/>
  <c r="AA212" i="72"/>
  <c r="AA213" i="72"/>
  <c r="AA214" i="72"/>
  <c r="AA215" i="72"/>
  <c r="AA216" i="72"/>
  <c r="AA217" i="72"/>
  <c r="AA218" i="72"/>
  <c r="AA219" i="72"/>
  <c r="AA220" i="72"/>
  <c r="AA221" i="72"/>
  <c r="T222" i="72"/>
  <c r="AA222" i="72"/>
  <c r="I34" i="72"/>
  <c r="I37" i="72"/>
  <c r="I39" i="72" s="1"/>
  <c r="I40" i="72" s="1"/>
  <c r="J40" i="72" s="1"/>
  <c r="I20" i="72"/>
  <c r="I21" i="72" s="1"/>
  <c r="J21" i="72" s="1"/>
  <c r="I23" i="72"/>
  <c r="I24" i="72" s="1"/>
  <c r="J24" i="72" s="1"/>
  <c r="J183" i="72"/>
  <c r="J184" i="72"/>
  <c r="J185" i="72"/>
  <c r="J186" i="72"/>
  <c r="J187" i="72"/>
  <c r="J188" i="72"/>
  <c r="J189" i="72"/>
  <c r="J190" i="72"/>
  <c r="J191" i="72"/>
  <c r="J192" i="72"/>
  <c r="J193" i="72"/>
  <c r="J194" i="72"/>
  <c r="J197" i="72"/>
  <c r="J198" i="72"/>
  <c r="J199" i="72"/>
  <c r="J200" i="72"/>
  <c r="J201" i="72"/>
  <c r="J202" i="72"/>
  <c r="J203" i="72"/>
  <c r="J204" i="72"/>
  <c r="J205" i="72"/>
  <c r="J206" i="72"/>
  <c r="J207" i="72"/>
  <c r="J208" i="72"/>
  <c r="J211" i="72"/>
  <c r="J212" i="72"/>
  <c r="J213" i="72"/>
  <c r="J214" i="72"/>
  <c r="J215" i="72"/>
  <c r="J216" i="72"/>
  <c r="J217" i="72"/>
  <c r="J218" i="72"/>
  <c r="J219" i="72"/>
  <c r="J220" i="72"/>
  <c r="J221" i="72"/>
  <c r="J222" i="72"/>
  <c r="J167" i="72"/>
  <c r="J168" i="72"/>
  <c r="J169" i="72"/>
  <c r="J170" i="72"/>
  <c r="J171" i="72"/>
  <c r="J172" i="72"/>
  <c r="J173" i="72"/>
  <c r="J174" i="72"/>
  <c r="J175" i="72"/>
  <c r="J176" i="72"/>
  <c r="J177" i="72"/>
  <c r="J178" i="72"/>
  <c r="J153" i="72"/>
  <c r="J154" i="72"/>
  <c r="J155" i="72"/>
  <c r="J156" i="72"/>
  <c r="J157" i="72"/>
  <c r="J158" i="72"/>
  <c r="J159" i="72"/>
  <c r="J160" i="72"/>
  <c r="J161" i="72"/>
  <c r="J162" i="72"/>
  <c r="J163" i="72"/>
  <c r="J164" i="72"/>
  <c r="J139" i="72"/>
  <c r="J140" i="72"/>
  <c r="J141" i="72"/>
  <c r="J142" i="72"/>
  <c r="J143" i="72"/>
  <c r="J144" i="72"/>
  <c r="J145" i="72"/>
  <c r="J146" i="72"/>
  <c r="J150" i="72" s="1"/>
  <c r="J147" i="72"/>
  <c r="J148" i="72"/>
  <c r="J149" i="72"/>
  <c r="J123" i="72"/>
  <c r="J124" i="72"/>
  <c r="J125" i="72"/>
  <c r="J126" i="72"/>
  <c r="J127" i="72"/>
  <c r="J128" i="72"/>
  <c r="J129" i="72"/>
  <c r="J130" i="72"/>
  <c r="J131" i="72"/>
  <c r="J132" i="72"/>
  <c r="J133" i="72"/>
  <c r="J134" i="72"/>
  <c r="J109" i="72"/>
  <c r="J110" i="72"/>
  <c r="J111" i="72"/>
  <c r="J112" i="72"/>
  <c r="J113" i="72"/>
  <c r="J114" i="72"/>
  <c r="J115" i="72"/>
  <c r="J116" i="72"/>
  <c r="J117" i="72"/>
  <c r="J118" i="72"/>
  <c r="J119" i="72"/>
  <c r="J120" i="72"/>
  <c r="J95" i="72"/>
  <c r="J96" i="72"/>
  <c r="J97" i="72"/>
  <c r="J98" i="72"/>
  <c r="J99" i="72"/>
  <c r="J100" i="72"/>
  <c r="J101" i="72"/>
  <c r="J102" i="72"/>
  <c r="J103" i="72"/>
  <c r="J104" i="72"/>
  <c r="J105" i="72"/>
  <c r="J106" i="72"/>
  <c r="J79" i="72"/>
  <c r="J80" i="72"/>
  <c r="J81" i="72"/>
  <c r="J82" i="72"/>
  <c r="J83" i="72"/>
  <c r="J84" i="72"/>
  <c r="J85" i="72"/>
  <c r="J86" i="72"/>
  <c r="J87" i="72"/>
  <c r="J88" i="72"/>
  <c r="J89" i="72"/>
  <c r="J90" i="72"/>
  <c r="J65" i="72"/>
  <c r="J66" i="72"/>
  <c r="J67" i="72"/>
  <c r="J68" i="72"/>
  <c r="J69" i="72"/>
  <c r="J70" i="72"/>
  <c r="J71" i="72"/>
  <c r="J72" i="72"/>
  <c r="J73" i="72"/>
  <c r="J74" i="72"/>
  <c r="J75" i="72"/>
  <c r="J76" i="72"/>
  <c r="J51" i="72"/>
  <c r="J52" i="72"/>
  <c r="J53" i="72"/>
  <c r="J54" i="72"/>
  <c r="J55" i="72"/>
  <c r="J56" i="72"/>
  <c r="J57" i="72"/>
  <c r="J58" i="72"/>
  <c r="J59" i="72"/>
  <c r="J60" i="72"/>
  <c r="J61" i="72"/>
  <c r="J62" i="72"/>
  <c r="I6" i="72"/>
  <c r="J6" i="72" s="1"/>
  <c r="I9" i="72"/>
  <c r="J9" i="72" s="1"/>
  <c r="G30" i="41"/>
  <c r="F30" i="41"/>
  <c r="E30" i="41"/>
  <c r="D30" i="41"/>
  <c r="C30" i="41"/>
  <c r="B30" i="41"/>
  <c r="G23" i="41"/>
  <c r="F23" i="41"/>
  <c r="E23" i="41"/>
  <c r="D23" i="41"/>
  <c r="C23" i="41"/>
  <c r="B23" i="41"/>
  <c r="E34" i="56"/>
  <c r="I34" i="56"/>
  <c r="M34" i="56"/>
  <c r="Q34" i="56"/>
  <c r="U34" i="56"/>
  <c r="Y34" i="56"/>
  <c r="E27" i="56"/>
  <c r="I27" i="56"/>
  <c r="M27" i="56"/>
  <c r="Q27" i="56"/>
  <c r="U27" i="56"/>
  <c r="Y27" i="56"/>
  <c r="E20" i="56"/>
  <c r="I20" i="56"/>
  <c r="M20" i="56"/>
  <c r="Q20" i="56"/>
  <c r="U20" i="56"/>
  <c r="Y20" i="56"/>
  <c r="R39" i="40"/>
  <c r="R42" i="40" s="1"/>
  <c r="R48" i="40"/>
  <c r="R51" i="40" s="1"/>
  <c r="Q48" i="40"/>
  <c r="Q51" i="40" s="1"/>
  <c r="O48" i="40"/>
  <c r="O51" i="40" s="1"/>
  <c r="N48" i="40"/>
  <c r="L48" i="40"/>
  <c r="L51" i="40" s="1"/>
  <c r="K48" i="40"/>
  <c r="K51" i="40" s="1"/>
  <c r="I48" i="40"/>
  <c r="I51" i="40" s="1"/>
  <c r="H48" i="40"/>
  <c r="H51" i="40" s="1"/>
  <c r="Q39" i="40"/>
  <c r="Q42" i="40" s="1"/>
  <c r="O39" i="40"/>
  <c r="O42" i="40" s="1"/>
  <c r="N39" i="40"/>
  <c r="L39" i="40"/>
  <c r="L42" i="40" s="1"/>
  <c r="K39" i="40"/>
  <c r="K42" i="40" s="1"/>
  <c r="I39" i="40"/>
  <c r="I42" i="40" s="1"/>
  <c r="H39" i="40"/>
  <c r="H42" i="40" s="1"/>
  <c r="R30" i="40"/>
  <c r="R33" i="40" s="1"/>
  <c r="Q30" i="40"/>
  <c r="Q33" i="40" s="1"/>
  <c r="O30" i="40"/>
  <c r="O33" i="40" s="1"/>
  <c r="N30" i="40"/>
  <c r="L30" i="40"/>
  <c r="L33" i="40" s="1"/>
  <c r="K30" i="40"/>
  <c r="I30" i="40"/>
  <c r="I33" i="40" s="1"/>
  <c r="H30" i="40"/>
  <c r="H33" i="40" s="1"/>
  <c r="R21" i="40"/>
  <c r="R24" i="40" s="1"/>
  <c r="Q21" i="40"/>
  <c r="Q24" i="40" s="1"/>
  <c r="O21" i="40"/>
  <c r="O24" i="40" s="1"/>
  <c r="N21" i="40"/>
  <c r="N24" i="40" s="1"/>
  <c r="L21" i="40"/>
  <c r="L24" i="40" s="1"/>
  <c r="K21" i="40"/>
  <c r="K24" i="40" s="1"/>
  <c r="I21" i="40"/>
  <c r="I24" i="40" s="1"/>
  <c r="H21" i="40"/>
  <c r="H24" i="40" s="1"/>
  <c r="E27" i="42"/>
  <c r="I27" i="42"/>
  <c r="M27" i="42"/>
  <c r="Q27" i="42"/>
  <c r="U27" i="42"/>
  <c r="Y27" i="42"/>
  <c r="E21" i="42"/>
  <c r="I21" i="42"/>
  <c r="M21" i="42"/>
  <c r="Q21" i="42"/>
  <c r="U21" i="42"/>
  <c r="Y21" i="42"/>
  <c r="E15" i="42"/>
  <c r="I15" i="42"/>
  <c r="M15" i="42"/>
  <c r="Q15" i="42"/>
  <c r="U15" i="42"/>
  <c r="Y15" i="42"/>
  <c r="G12" i="54" l="1"/>
  <c r="R35" i="72"/>
  <c r="T35" i="72" s="1"/>
  <c r="Y30" i="72"/>
  <c r="AA30" i="72" s="1"/>
  <c r="R30" i="72"/>
  <c r="T30" i="72" s="1"/>
  <c r="J37" i="72"/>
  <c r="R25" i="72"/>
  <c r="T25" i="72" s="1"/>
  <c r="R28" i="72"/>
  <c r="T28" i="72" s="1"/>
  <c r="J23" i="72"/>
  <c r="Y27" i="72"/>
  <c r="AA27" i="72" s="1"/>
  <c r="J39" i="72"/>
  <c r="R27" i="72"/>
  <c r="T27" i="72" s="1"/>
  <c r="Y21" i="72"/>
  <c r="AA21" i="72" s="1"/>
  <c r="R16" i="72"/>
  <c r="T16" i="72" s="1"/>
  <c r="Y13" i="72"/>
  <c r="AA13" i="72" s="1"/>
  <c r="R24" i="72"/>
  <c r="T24" i="72" s="1"/>
  <c r="R13" i="72"/>
  <c r="T13" i="72" s="1"/>
  <c r="R11" i="72"/>
  <c r="R12" i="72" s="1"/>
  <c r="T12" i="72" s="1"/>
  <c r="Z124" i="72"/>
  <c r="AB124" i="72" s="1"/>
  <c r="R36" i="72"/>
  <c r="T36" i="72" s="1"/>
  <c r="R7" i="72"/>
  <c r="T7" i="72" s="1"/>
  <c r="Z213" i="72"/>
  <c r="AB213" i="72" s="1"/>
  <c r="AB79" i="72"/>
  <c r="Y16" i="72"/>
  <c r="AA16" i="72" s="1"/>
  <c r="Z66" i="72"/>
  <c r="AB66" i="72" s="1"/>
  <c r="I25" i="72"/>
  <c r="J25" i="72" s="1"/>
  <c r="AB197" i="72"/>
  <c r="Z96" i="72"/>
  <c r="AB96" i="72" s="1"/>
  <c r="AB65" i="72"/>
  <c r="AB95" i="72"/>
  <c r="Z81" i="72"/>
  <c r="AB81" i="72" s="1"/>
  <c r="Z52" i="72"/>
  <c r="AB52" i="72" s="1"/>
  <c r="Y39" i="72"/>
  <c r="AA39" i="72" s="1"/>
  <c r="Y38" i="72"/>
  <c r="AA38" i="72" s="1"/>
  <c r="Z212" i="72"/>
  <c r="AB212" i="72" s="1"/>
  <c r="AB109" i="72"/>
  <c r="Z155" i="72"/>
  <c r="AB155" i="72" s="1"/>
  <c r="J38" i="37"/>
  <c r="G44" i="37"/>
  <c r="J44" i="37"/>
  <c r="S44" i="37"/>
  <c r="AE12" i="54"/>
  <c r="J12" i="54"/>
  <c r="M12" i="54" s="1"/>
  <c r="M9" i="54"/>
  <c r="AA20" i="72"/>
  <c r="Z154" i="72"/>
  <c r="AB154" i="72" s="1"/>
  <c r="AB51" i="72"/>
  <c r="R26" i="72"/>
  <c r="T26" i="72" s="1"/>
  <c r="T11" i="72"/>
  <c r="I8" i="72"/>
  <c r="J8" i="72" s="1"/>
  <c r="R10" i="72"/>
  <c r="T10" i="72" s="1"/>
  <c r="I7" i="72"/>
  <c r="J7" i="72" s="1"/>
  <c r="Z169" i="72"/>
  <c r="AB169" i="72" s="1"/>
  <c r="I38" i="72"/>
  <c r="J38" i="72" s="1"/>
  <c r="Z141" i="72"/>
  <c r="AB141" i="72" s="1"/>
  <c r="Z168" i="72"/>
  <c r="AB168" i="72" s="1"/>
  <c r="Z111" i="72"/>
  <c r="AB111" i="72" s="1"/>
  <c r="Y15" i="72"/>
  <c r="AA15" i="72" s="1"/>
  <c r="Y8" i="72"/>
  <c r="AA8" i="72" s="1"/>
  <c r="I10" i="72"/>
  <c r="J10" i="72" s="1"/>
  <c r="R29" i="72"/>
  <c r="T29" i="72" s="1"/>
  <c r="R15" i="72"/>
  <c r="T15" i="72" s="1"/>
  <c r="R8" i="72"/>
  <c r="T8" i="72" s="1"/>
  <c r="I11" i="72"/>
  <c r="I13" i="72" s="1"/>
  <c r="Z140" i="72"/>
  <c r="AB140" i="72" s="1"/>
  <c r="Y14" i="72"/>
  <c r="AA14" i="72" s="1"/>
  <c r="Y28" i="72"/>
  <c r="AA28" i="72" s="1"/>
  <c r="R14" i="72"/>
  <c r="T14" i="72" s="1"/>
  <c r="Y7" i="72"/>
  <c r="AA7" i="72" s="1"/>
  <c r="AF170" i="34"/>
  <c r="K170" i="34"/>
  <c r="R170" i="34"/>
  <c r="AC170" i="34"/>
  <c r="AC182" i="34" s="1"/>
  <c r="AC534" i="34"/>
  <c r="AC546" i="34" s="1"/>
  <c r="K534" i="34"/>
  <c r="H170" i="34"/>
  <c r="H182" i="34" s="1"/>
  <c r="AJ128" i="34"/>
  <c r="AJ170" i="34" s="1"/>
  <c r="AJ182" i="34" s="1"/>
  <c r="V128" i="34"/>
  <c r="V170" i="34" s="1"/>
  <c r="V182" i="34" s="1"/>
  <c r="AM170" i="34"/>
  <c r="V227" i="34"/>
  <c r="V239" i="34" s="1"/>
  <c r="D110" i="34"/>
  <c r="R110" i="34"/>
  <c r="O128" i="34"/>
  <c r="O170" i="34" s="1"/>
  <c r="O182" i="34" s="1"/>
  <c r="AQ128" i="34"/>
  <c r="AQ170" i="34" s="1"/>
  <c r="AQ182" i="34" s="1"/>
  <c r="K110" i="34"/>
  <c r="D170" i="34"/>
  <c r="O227" i="34"/>
  <c r="O239" i="34" s="1"/>
  <c r="Y170" i="34"/>
  <c r="V284" i="34"/>
  <c r="V296" i="34" s="1"/>
  <c r="H360" i="34"/>
  <c r="H375" i="34" s="1"/>
  <c r="AQ534" i="34"/>
  <c r="AQ546" i="34" s="1"/>
  <c r="V435" i="34"/>
  <c r="V477" i="34" s="1"/>
  <c r="V489" i="34" s="1"/>
  <c r="R477" i="34"/>
  <c r="H534" i="34"/>
  <c r="H546" i="34" s="1"/>
  <c r="O492" i="34"/>
  <c r="O534" i="34" s="1"/>
  <c r="O546" i="34" s="1"/>
  <c r="G32" i="37"/>
  <c r="J32" i="37"/>
  <c r="G20" i="38"/>
  <c r="D20" i="38"/>
  <c r="D32" i="37"/>
  <c r="S20" i="38"/>
  <c r="J20" i="38"/>
  <c r="G26" i="37"/>
  <c r="S26" i="37"/>
  <c r="M32" i="37"/>
  <c r="G38" i="37"/>
  <c r="M44" i="37"/>
  <c r="G50" i="37"/>
  <c r="S50" i="37"/>
  <c r="P26" i="37"/>
  <c r="J26" i="37"/>
  <c r="D38" i="37"/>
  <c r="P38" i="37"/>
  <c r="P44" i="37"/>
  <c r="P50" i="37"/>
  <c r="S38" i="37"/>
  <c r="D26" i="37"/>
  <c r="D50" i="37"/>
  <c r="M26" i="37"/>
  <c r="M38" i="37"/>
  <c r="U24" i="68"/>
  <c r="U24" i="66"/>
  <c r="S4" i="62"/>
  <c r="S4" i="65"/>
  <c r="P4" i="64"/>
  <c r="L24" i="65"/>
  <c r="L4" i="65"/>
  <c r="I24" i="62"/>
  <c r="I24" i="65"/>
  <c r="I24" i="68"/>
  <c r="I24" i="66"/>
  <c r="D4" i="66"/>
  <c r="D4" i="62"/>
  <c r="D4" i="67"/>
  <c r="F19" i="64"/>
  <c r="D4" i="64"/>
  <c r="H110" i="34"/>
  <c r="H125" i="34" s="1"/>
  <c r="V110" i="34"/>
  <c r="V125" i="34" s="1"/>
  <c r="Y227" i="34"/>
  <c r="AC185" i="34"/>
  <c r="AC227" i="34" s="1"/>
  <c r="AC239" i="34" s="1"/>
  <c r="AM284" i="34"/>
  <c r="AQ242" i="34"/>
  <c r="AQ284" i="34" s="1"/>
  <c r="AQ296" i="34" s="1"/>
  <c r="O33" i="34"/>
  <c r="O110" i="34" s="1"/>
  <c r="O125" i="34" s="1"/>
  <c r="AF227" i="34"/>
  <c r="O284" i="34"/>
  <c r="O296" i="34" s="1"/>
  <c r="Y284" i="34"/>
  <c r="AC242" i="34"/>
  <c r="AC284" i="34" s="1"/>
  <c r="AC296" i="34" s="1"/>
  <c r="D227" i="34"/>
  <c r="H185" i="34"/>
  <c r="H227" i="34" s="1"/>
  <c r="H239" i="34" s="1"/>
  <c r="R227" i="34"/>
  <c r="AJ227" i="34"/>
  <c r="AJ239" i="34" s="1"/>
  <c r="R420" i="34"/>
  <c r="V378" i="34"/>
  <c r="V420" i="34" s="1"/>
  <c r="V432" i="34" s="1"/>
  <c r="Y420" i="34"/>
  <c r="AC379" i="34"/>
  <c r="AC420" i="34" s="1"/>
  <c r="AC432" i="34" s="1"/>
  <c r="K227" i="34"/>
  <c r="AM227" i="34"/>
  <c r="AQ185" i="34"/>
  <c r="AQ227" i="34" s="1"/>
  <c r="AQ239" i="34" s="1"/>
  <c r="D284" i="34"/>
  <c r="H242" i="34"/>
  <c r="H284" i="34" s="1"/>
  <c r="H296" i="34" s="1"/>
  <c r="AJ284" i="34"/>
  <c r="AJ296" i="34" s="1"/>
  <c r="D360" i="34"/>
  <c r="K360" i="34"/>
  <c r="O299" i="34"/>
  <c r="O360" i="34" s="1"/>
  <c r="O375" i="34" s="1"/>
  <c r="K420" i="34"/>
  <c r="O378" i="34"/>
  <c r="O420" i="34" s="1"/>
  <c r="O432" i="34" s="1"/>
  <c r="D420" i="34"/>
  <c r="O435" i="34"/>
  <c r="O477" i="34" s="1"/>
  <c r="O489" i="34" s="1"/>
  <c r="K477" i="34"/>
  <c r="AF477" i="34"/>
  <c r="AJ435" i="34"/>
  <c r="AJ477" i="34" s="1"/>
  <c r="AJ489" i="34" s="1"/>
  <c r="K284" i="34"/>
  <c r="R284" i="34"/>
  <c r="AF284" i="34"/>
  <c r="R360" i="34"/>
  <c r="V360" i="34"/>
  <c r="V375" i="34" s="1"/>
  <c r="AF420" i="34"/>
  <c r="AJ378" i="34"/>
  <c r="AJ420" i="34" s="1"/>
  <c r="AJ432" i="34" s="1"/>
  <c r="AM420" i="34"/>
  <c r="AQ379" i="34"/>
  <c r="AQ420" i="34" s="1"/>
  <c r="AQ432" i="34" s="1"/>
  <c r="H420" i="34"/>
  <c r="H432" i="34" s="1"/>
  <c r="H477" i="34"/>
  <c r="H489" i="34" s="1"/>
  <c r="Y477" i="34"/>
  <c r="AM477" i="34"/>
  <c r="D477" i="34"/>
  <c r="AC435" i="34"/>
  <c r="AC477" i="34" s="1"/>
  <c r="AC489" i="34" s="1"/>
  <c r="AQ435" i="34"/>
  <c r="AQ477" i="34" s="1"/>
  <c r="AQ489" i="34" s="1"/>
  <c r="V534" i="34"/>
  <c r="V546" i="34" s="1"/>
  <c r="AJ534" i="34"/>
  <c r="AJ546" i="34" s="1"/>
  <c r="AM534" i="34"/>
  <c r="D534" i="34"/>
  <c r="Y534" i="34"/>
  <c r="R534" i="34"/>
  <c r="AF534" i="34"/>
  <c r="K24" i="68"/>
  <c r="K4" i="68" s="1"/>
  <c r="W4" i="68"/>
  <c r="W24" i="68"/>
  <c r="X24" i="68"/>
  <c r="X4" i="68" s="1"/>
  <c r="E4" i="68"/>
  <c r="Q4" i="68"/>
  <c r="I18" i="68"/>
  <c r="I19" i="68" s="1"/>
  <c r="I4" i="68" s="1"/>
  <c r="O18" i="68"/>
  <c r="O19" i="68" s="1"/>
  <c r="U18" i="68"/>
  <c r="U19" i="68" s="1"/>
  <c r="U4" i="68" s="1"/>
  <c r="F23" i="68"/>
  <c r="F24" i="68" s="1"/>
  <c r="F4" i="68" s="1"/>
  <c r="L23" i="68"/>
  <c r="L24" i="68" s="1"/>
  <c r="L4" i="68" s="1"/>
  <c r="R23" i="68"/>
  <c r="R24" i="68" s="1"/>
  <c r="R4" i="68" s="1"/>
  <c r="X23" i="68"/>
  <c r="N4" i="68"/>
  <c r="J19" i="68"/>
  <c r="J4" i="68" s="1"/>
  <c r="V19" i="68"/>
  <c r="V4" i="68" s="1"/>
  <c r="O23" i="68"/>
  <c r="O24" i="68" s="1"/>
  <c r="I24" i="67"/>
  <c r="U24" i="67"/>
  <c r="N24" i="67"/>
  <c r="N4" i="67" s="1"/>
  <c r="K24" i="67"/>
  <c r="K4" i="67" s="1"/>
  <c r="W24" i="67"/>
  <c r="W4" i="67" s="1"/>
  <c r="G4" i="67"/>
  <c r="X24" i="67"/>
  <c r="X4" i="67" s="1"/>
  <c r="M4" i="67"/>
  <c r="E4" i="67"/>
  <c r="Q4" i="67"/>
  <c r="I18" i="67"/>
  <c r="I19" i="67" s="1"/>
  <c r="I4" i="67" s="1"/>
  <c r="O18" i="67"/>
  <c r="O19" i="67" s="1"/>
  <c r="U18" i="67"/>
  <c r="U19" i="67" s="1"/>
  <c r="F23" i="67"/>
  <c r="F24" i="67" s="1"/>
  <c r="F4" i="67" s="1"/>
  <c r="L23" i="67"/>
  <c r="L24" i="67" s="1"/>
  <c r="L4" i="67" s="1"/>
  <c r="R23" i="67"/>
  <c r="R24" i="67" s="1"/>
  <c r="R4" i="67" s="1"/>
  <c r="X23" i="67"/>
  <c r="G24" i="67"/>
  <c r="S24" i="67"/>
  <c r="S4" i="67" s="1"/>
  <c r="J19" i="67"/>
  <c r="J4" i="67" s="1"/>
  <c r="V19" i="67"/>
  <c r="V4" i="67" s="1"/>
  <c r="O23" i="67"/>
  <c r="O24" i="67" s="1"/>
  <c r="N24" i="66"/>
  <c r="N4" i="66" s="1"/>
  <c r="K24" i="66"/>
  <c r="K4" i="66" s="1"/>
  <c r="W24" i="66"/>
  <c r="W4" i="66" s="1"/>
  <c r="L24" i="66"/>
  <c r="L4" i="66" s="1"/>
  <c r="X24" i="66"/>
  <c r="X4" i="66" s="1"/>
  <c r="J24" i="66"/>
  <c r="V24" i="66"/>
  <c r="E4" i="66"/>
  <c r="Q4" i="66"/>
  <c r="I18" i="66"/>
  <c r="I19" i="66" s="1"/>
  <c r="I4" i="66" s="1"/>
  <c r="O18" i="66"/>
  <c r="O19" i="66" s="1"/>
  <c r="U18" i="66"/>
  <c r="U19" i="66" s="1"/>
  <c r="U4" i="66" s="1"/>
  <c r="F23" i="66"/>
  <c r="F24" i="66" s="1"/>
  <c r="F4" i="66" s="1"/>
  <c r="R23" i="66"/>
  <c r="R24" i="66" s="1"/>
  <c r="R4" i="66" s="1"/>
  <c r="G24" i="66"/>
  <c r="G4" i="66" s="1"/>
  <c r="S24" i="66"/>
  <c r="S4" i="66" s="1"/>
  <c r="J19" i="66"/>
  <c r="V19" i="66"/>
  <c r="O23" i="66"/>
  <c r="O24" i="66" s="1"/>
  <c r="J24" i="65"/>
  <c r="V24" i="65"/>
  <c r="E4" i="65"/>
  <c r="Q4" i="65"/>
  <c r="I18" i="65"/>
  <c r="I19" i="65" s="1"/>
  <c r="I4" i="65" s="1"/>
  <c r="O18" i="65"/>
  <c r="O19" i="65" s="1"/>
  <c r="U18" i="65"/>
  <c r="U19" i="65" s="1"/>
  <c r="U4" i="65" s="1"/>
  <c r="F23" i="65"/>
  <c r="F24" i="65" s="1"/>
  <c r="F4" i="65" s="1"/>
  <c r="R23" i="65"/>
  <c r="R24" i="65" s="1"/>
  <c r="R4" i="65" s="1"/>
  <c r="N4" i="65"/>
  <c r="J19" i="65"/>
  <c r="V19" i="65"/>
  <c r="K4" i="65"/>
  <c r="W4" i="65"/>
  <c r="O23" i="65"/>
  <c r="O24" i="65" s="1"/>
  <c r="W24" i="64"/>
  <c r="W4" i="64" s="1"/>
  <c r="S4" i="64"/>
  <c r="M4" i="64"/>
  <c r="N4" i="64"/>
  <c r="N24" i="64"/>
  <c r="K24" i="64"/>
  <c r="K4" i="64" s="1"/>
  <c r="X24" i="64"/>
  <c r="X4" i="64" s="1"/>
  <c r="I24" i="64"/>
  <c r="U24" i="64"/>
  <c r="E4" i="64"/>
  <c r="Q4" i="64"/>
  <c r="I18" i="64"/>
  <c r="I19" i="64" s="1"/>
  <c r="I4" i="64" s="1"/>
  <c r="O18" i="64"/>
  <c r="O19" i="64" s="1"/>
  <c r="U18" i="64"/>
  <c r="U19" i="64" s="1"/>
  <c r="U4" i="64" s="1"/>
  <c r="F23" i="64"/>
  <c r="F24" i="64" s="1"/>
  <c r="F4" i="64" s="1"/>
  <c r="L23" i="64"/>
  <c r="L24" i="64" s="1"/>
  <c r="L4" i="64" s="1"/>
  <c r="R23" i="64"/>
  <c r="R24" i="64" s="1"/>
  <c r="R4" i="64" s="1"/>
  <c r="X23" i="64"/>
  <c r="G24" i="64"/>
  <c r="G4" i="64" s="1"/>
  <c r="S24" i="64"/>
  <c r="J19" i="64"/>
  <c r="J4" i="64" s="1"/>
  <c r="V19" i="64"/>
  <c r="V4" i="64" s="1"/>
  <c r="O23" i="64"/>
  <c r="O24" i="64" s="1"/>
  <c r="E4" i="62"/>
  <c r="Q4" i="62"/>
  <c r="I18" i="62"/>
  <c r="I19" i="62" s="1"/>
  <c r="I4" i="62" s="1"/>
  <c r="O18" i="62"/>
  <c r="O19" i="62" s="1"/>
  <c r="U18" i="62"/>
  <c r="U19" i="62" s="1"/>
  <c r="U4" i="62" s="1"/>
  <c r="F23" i="62"/>
  <c r="F24" i="62" s="1"/>
  <c r="F4" i="62" s="1"/>
  <c r="L23" i="62"/>
  <c r="L24" i="62" s="1"/>
  <c r="L4" i="62" s="1"/>
  <c r="R23" i="62"/>
  <c r="R24" i="62" s="1"/>
  <c r="R4" i="62" s="1"/>
  <c r="X23" i="62"/>
  <c r="X24" i="62" s="1"/>
  <c r="X4" i="62" s="1"/>
  <c r="N4" i="62"/>
  <c r="J19" i="62"/>
  <c r="J4" i="62" s="1"/>
  <c r="V19" i="62"/>
  <c r="V4" i="62" s="1"/>
  <c r="K4" i="62"/>
  <c r="W4" i="62"/>
  <c r="O23" i="62"/>
  <c r="O24" i="62" s="1"/>
  <c r="N4" i="61"/>
  <c r="N24" i="61"/>
  <c r="L4" i="61"/>
  <c r="I24" i="61"/>
  <c r="U24" i="61"/>
  <c r="K24" i="61"/>
  <c r="K4" i="61" s="1"/>
  <c r="W24" i="61"/>
  <c r="W4" i="61" s="1"/>
  <c r="X24" i="61"/>
  <c r="X4" i="61" s="1"/>
  <c r="R4" i="61"/>
  <c r="M4" i="61"/>
  <c r="J24" i="61"/>
  <c r="V24" i="61"/>
  <c r="E4" i="61"/>
  <c r="Q4" i="61"/>
  <c r="I18" i="61"/>
  <c r="I19" i="61" s="1"/>
  <c r="O18" i="61"/>
  <c r="O19" i="61" s="1"/>
  <c r="U18" i="61"/>
  <c r="U19" i="61" s="1"/>
  <c r="U4" i="61" s="1"/>
  <c r="F23" i="61"/>
  <c r="F24" i="61" s="1"/>
  <c r="F4" i="61" s="1"/>
  <c r="R23" i="61"/>
  <c r="R24" i="61" s="1"/>
  <c r="G24" i="61"/>
  <c r="G4" i="61" s="1"/>
  <c r="S24" i="61"/>
  <c r="S4" i="61" s="1"/>
  <c r="J19" i="61"/>
  <c r="V19" i="61"/>
  <c r="O23" i="61"/>
  <c r="O24" i="61" s="1"/>
  <c r="N4" i="60"/>
  <c r="N24" i="60"/>
  <c r="I24" i="60"/>
  <c r="U24" i="60"/>
  <c r="K24" i="60"/>
  <c r="K4" i="60" s="1"/>
  <c r="W24" i="60"/>
  <c r="W4" i="60" s="1"/>
  <c r="L24" i="60"/>
  <c r="L4" i="60" s="1"/>
  <c r="E4" i="60"/>
  <c r="Q4" i="60"/>
  <c r="I18" i="60"/>
  <c r="I19" i="60" s="1"/>
  <c r="O18" i="60"/>
  <c r="O19" i="60" s="1"/>
  <c r="U18" i="60"/>
  <c r="U19" i="60" s="1"/>
  <c r="U4" i="60" s="1"/>
  <c r="F23" i="60"/>
  <c r="F24" i="60" s="1"/>
  <c r="F4" i="60" s="1"/>
  <c r="L23" i="60"/>
  <c r="R23" i="60"/>
  <c r="R24" i="60" s="1"/>
  <c r="R4" i="60" s="1"/>
  <c r="X23" i="60"/>
  <c r="X24" i="60" s="1"/>
  <c r="X4" i="60" s="1"/>
  <c r="G24" i="60"/>
  <c r="G4" i="60" s="1"/>
  <c r="S24" i="60"/>
  <c r="S4" i="60" s="1"/>
  <c r="J19" i="60"/>
  <c r="J4" i="60" s="1"/>
  <c r="V19" i="60"/>
  <c r="V4" i="60" s="1"/>
  <c r="O23" i="60"/>
  <c r="O24" i="60" s="1"/>
  <c r="I22" i="72"/>
  <c r="J22" i="72" s="1"/>
  <c r="J20" i="72"/>
  <c r="T20" i="72"/>
  <c r="R21" i="72"/>
  <c r="T21" i="72" s="1"/>
  <c r="AA9" i="72"/>
  <c r="Y11" i="72"/>
  <c r="I42" i="72"/>
  <c r="I35" i="72"/>
  <c r="J35" i="72" s="1"/>
  <c r="J34" i="72"/>
  <c r="I36" i="72"/>
  <c r="J36" i="72" s="1"/>
  <c r="AA34" i="72"/>
  <c r="Y35" i="72"/>
  <c r="AA35" i="72" s="1"/>
  <c r="AA25" i="72"/>
  <c r="Y26" i="72"/>
  <c r="AA26" i="72" s="1"/>
  <c r="AA23" i="72"/>
  <c r="Y24" i="72"/>
  <c r="AA24" i="72" s="1"/>
  <c r="I41" i="72"/>
  <c r="T39" i="72"/>
  <c r="R40" i="72"/>
  <c r="T40" i="72" s="1"/>
  <c r="T37" i="72"/>
  <c r="R38" i="72"/>
  <c r="T38" i="72" s="1"/>
  <c r="N51" i="40"/>
  <c r="N42" i="40"/>
  <c r="K33" i="40"/>
  <c r="N33" i="40"/>
  <c r="T17" i="72" l="1"/>
  <c r="I12" i="72"/>
  <c r="I14" i="72" s="1"/>
  <c r="Y40" i="72"/>
  <c r="AA40" i="72" s="1"/>
  <c r="AA45" i="72" s="1"/>
  <c r="I26" i="72"/>
  <c r="I27" i="72"/>
  <c r="J13" i="72"/>
  <c r="I15" i="72"/>
  <c r="J15" i="72" s="1"/>
  <c r="J11" i="72"/>
  <c r="V4" i="65"/>
  <c r="V4" i="66"/>
  <c r="U4" i="67"/>
  <c r="O4" i="67"/>
  <c r="O4" i="68"/>
  <c r="O4" i="60"/>
  <c r="J4" i="61"/>
  <c r="J4" i="65"/>
  <c r="J4" i="66"/>
  <c r="I4" i="60"/>
  <c r="I4" i="61"/>
  <c r="O4" i="66"/>
  <c r="O4" i="65"/>
  <c r="O4" i="64"/>
  <c r="O4" i="62"/>
  <c r="O4" i="61"/>
  <c r="V4" i="61"/>
  <c r="T31" i="72"/>
  <c r="AA31" i="72"/>
  <c r="J42" i="72"/>
  <c r="I44" i="72"/>
  <c r="J44" i="72" s="1"/>
  <c r="Y12" i="72"/>
  <c r="AA12" i="72" s="1"/>
  <c r="AA11" i="72"/>
  <c r="T45" i="72"/>
  <c r="I43" i="72"/>
  <c r="J43" i="72" s="1"/>
  <c r="J41" i="72"/>
  <c r="D16" i="37"/>
  <c r="G16" i="37"/>
  <c r="J16" i="37"/>
  <c r="M16" i="37"/>
  <c r="P16" i="37"/>
  <c r="S16" i="37"/>
  <c r="D17" i="37"/>
  <c r="G17" i="37"/>
  <c r="J17" i="37"/>
  <c r="M17" i="37"/>
  <c r="P17" i="37"/>
  <c r="S17" i="37"/>
  <c r="D18" i="37"/>
  <c r="G18" i="37"/>
  <c r="J18" i="37"/>
  <c r="M18" i="37"/>
  <c r="P18" i="37"/>
  <c r="S18" i="37"/>
  <c r="D19" i="37"/>
  <c r="G19" i="37"/>
  <c r="J19" i="37"/>
  <c r="M19" i="37"/>
  <c r="P19" i="37"/>
  <c r="S19" i="37"/>
  <c r="B20" i="37"/>
  <c r="E20" i="37"/>
  <c r="H20" i="37"/>
  <c r="K20" i="37"/>
  <c r="N20" i="37"/>
  <c r="Q20" i="37"/>
  <c r="D10" i="37"/>
  <c r="G10" i="37"/>
  <c r="J10" i="37"/>
  <c r="M10" i="37"/>
  <c r="P10" i="37"/>
  <c r="S10" i="37"/>
  <c r="D11" i="37"/>
  <c r="G11" i="37"/>
  <c r="J11" i="37"/>
  <c r="M11" i="37"/>
  <c r="P11" i="37"/>
  <c r="S11" i="37"/>
  <c r="D12" i="37"/>
  <c r="G12" i="37"/>
  <c r="J12" i="37"/>
  <c r="M12" i="37"/>
  <c r="P12" i="37"/>
  <c r="S12" i="37"/>
  <c r="D13" i="37"/>
  <c r="G13" i="37"/>
  <c r="J13" i="37"/>
  <c r="M13" i="37"/>
  <c r="P13" i="37"/>
  <c r="S13" i="37"/>
  <c r="B14" i="37"/>
  <c r="E14" i="37"/>
  <c r="H14" i="37"/>
  <c r="K14" i="37"/>
  <c r="N14" i="37"/>
  <c r="Q14" i="37"/>
  <c r="K4" i="71"/>
  <c r="K5" i="70"/>
  <c r="K6" i="70"/>
  <c r="K7" i="70"/>
  <c r="K8" i="70"/>
  <c r="K9" i="70"/>
  <c r="K11" i="70"/>
  <c r="K12" i="70"/>
  <c r="K13" i="70"/>
  <c r="K14" i="70"/>
  <c r="M23" i="20"/>
  <c r="M24" i="20"/>
  <c r="M25" i="20"/>
  <c r="M26" i="20"/>
  <c r="K29" i="20"/>
  <c r="M5" i="20"/>
  <c r="M6" i="20"/>
  <c r="M7" i="20"/>
  <c r="M8" i="20"/>
  <c r="M9" i="20"/>
  <c r="M10" i="20"/>
  <c r="M11" i="20"/>
  <c r="M12" i="20"/>
  <c r="M13" i="20"/>
  <c r="M14" i="20"/>
  <c r="M15" i="20"/>
  <c r="M16" i="20"/>
  <c r="M17" i="20"/>
  <c r="M18" i="20"/>
  <c r="M19" i="20"/>
  <c r="K20" i="20"/>
  <c r="J23" i="20"/>
  <c r="J24" i="20"/>
  <c r="J25" i="20"/>
  <c r="J26" i="20"/>
  <c r="H29" i="20"/>
  <c r="J5" i="20"/>
  <c r="J6" i="20"/>
  <c r="J7" i="20"/>
  <c r="J8" i="20"/>
  <c r="J9" i="20"/>
  <c r="J10" i="20"/>
  <c r="J11" i="20"/>
  <c r="J12" i="20"/>
  <c r="J13" i="20"/>
  <c r="J14" i="20"/>
  <c r="J15" i="20"/>
  <c r="J16" i="20"/>
  <c r="J17" i="20"/>
  <c r="J18" i="20"/>
  <c r="J19" i="20"/>
  <c r="H20" i="20"/>
  <c r="G23" i="20"/>
  <c r="G24" i="20"/>
  <c r="G25" i="20"/>
  <c r="G26" i="20"/>
  <c r="E29" i="20"/>
  <c r="G5" i="20"/>
  <c r="G6" i="20"/>
  <c r="G9" i="20"/>
  <c r="G10" i="20"/>
  <c r="G11" i="20"/>
  <c r="G12" i="20"/>
  <c r="G13" i="20"/>
  <c r="G14" i="20"/>
  <c r="G15" i="20"/>
  <c r="G16" i="20"/>
  <c r="G17" i="20"/>
  <c r="G18" i="20"/>
  <c r="G19" i="20"/>
  <c r="E20" i="20"/>
  <c r="B15" i="59"/>
  <c r="C15" i="59"/>
  <c r="D15" i="59"/>
  <c r="E15" i="59"/>
  <c r="F15" i="59"/>
  <c r="G15" i="59"/>
  <c r="H15" i="59"/>
  <c r="C19" i="52"/>
  <c r="K6" i="54" s="1"/>
  <c r="D19" i="52"/>
  <c r="W6" i="54" s="1"/>
  <c r="W8" i="54" s="1"/>
  <c r="W24" i="54" s="1"/>
  <c r="E19" i="52"/>
  <c r="AC6" i="54" s="1"/>
  <c r="F19" i="52"/>
  <c r="AO6" i="54" s="1"/>
  <c r="AO8" i="54" s="1"/>
  <c r="AO24" i="54" s="1"/>
  <c r="G19" i="52"/>
  <c r="B19" i="52"/>
  <c r="E6" i="54" s="1"/>
  <c r="E8" i="54" s="1"/>
  <c r="E24" i="54" s="1"/>
  <c r="B19" i="39"/>
  <c r="C19" i="39"/>
  <c r="J12" i="72" l="1"/>
  <c r="I29" i="72"/>
  <c r="J29" i="72" s="1"/>
  <c r="J27" i="72"/>
  <c r="I28" i="72"/>
  <c r="J26" i="72"/>
  <c r="BA6" i="54"/>
  <c r="BA8" i="54"/>
  <c r="BA24" i="54" s="1"/>
  <c r="K8" i="54"/>
  <c r="K24" i="54" s="1"/>
  <c r="K33" i="20"/>
  <c r="J45" i="72"/>
  <c r="AC8" i="54"/>
  <c r="AC24" i="54" s="1"/>
  <c r="E33" i="20"/>
  <c r="J20" i="20"/>
  <c r="J14" i="37"/>
  <c r="G14" i="37"/>
  <c r="G20" i="37"/>
  <c r="M20" i="37"/>
  <c r="P14" i="37"/>
  <c r="P20" i="37"/>
  <c r="J20" i="37"/>
  <c r="S14" i="37"/>
  <c r="D20" i="37"/>
  <c r="S20" i="37"/>
  <c r="M14" i="37"/>
  <c r="D14" i="37"/>
  <c r="M29" i="20"/>
  <c r="H33" i="20"/>
  <c r="M20" i="20"/>
  <c r="G20" i="20"/>
  <c r="G29" i="20"/>
  <c r="J29" i="20"/>
  <c r="J14" i="72"/>
  <c r="I16" i="72"/>
  <c r="J16" i="72" s="1"/>
  <c r="AA17" i="72"/>
  <c r="R11" i="40"/>
  <c r="R15" i="40" s="1"/>
  <c r="O11" i="40"/>
  <c r="O15" i="40" s="1"/>
  <c r="L11" i="40"/>
  <c r="H11" i="40"/>
  <c r="I11" i="40"/>
  <c r="I15" i="40" s="1"/>
  <c r="F46" i="39"/>
  <c r="G46" i="39"/>
  <c r="E19" i="39"/>
  <c r="F19" i="39"/>
  <c r="G19" i="39"/>
  <c r="D19" i="39"/>
  <c r="M13" i="56"/>
  <c r="I13" i="56"/>
  <c r="E13" i="56"/>
  <c r="E16" i="41"/>
  <c r="F16" i="41"/>
  <c r="G16" i="41"/>
  <c r="P13" i="38"/>
  <c r="P14" i="38"/>
  <c r="P15" i="38"/>
  <c r="P16" i="38"/>
  <c r="P17" i="38"/>
  <c r="P18" i="38"/>
  <c r="P19" i="38"/>
  <c r="M13" i="38"/>
  <c r="M14" i="38"/>
  <c r="M15" i="38"/>
  <c r="M16" i="38"/>
  <c r="M17" i="38"/>
  <c r="M18" i="38"/>
  <c r="M19" i="38"/>
  <c r="BB41" i="54"/>
  <c r="BA41" i="54"/>
  <c r="AY41" i="54"/>
  <c r="AX41" i="54"/>
  <c r="AV41" i="54"/>
  <c r="AU41" i="54"/>
  <c r="AS41" i="54"/>
  <c r="AR41" i="54"/>
  <c r="AV24" i="54"/>
  <c r="AU24" i="54"/>
  <c r="AS24" i="54"/>
  <c r="AR24" i="54"/>
  <c r="AP41" i="54"/>
  <c r="AO41" i="54"/>
  <c r="AJ41" i="54"/>
  <c r="AI41" i="54"/>
  <c r="AD41" i="54"/>
  <c r="AC41" i="54"/>
  <c r="AA24" i="54"/>
  <c r="X41" i="54"/>
  <c r="W41" i="54"/>
  <c r="U24" i="54"/>
  <c r="R41" i="54"/>
  <c r="Q41" i="54"/>
  <c r="R24" i="54"/>
  <c r="Q24" i="54"/>
  <c r="O24" i="54"/>
  <c r="N24" i="54"/>
  <c r="L41" i="54"/>
  <c r="K41" i="54"/>
  <c r="Q13" i="56"/>
  <c r="I19" i="28"/>
  <c r="H19" i="28"/>
  <c r="G19" i="28"/>
  <c r="F19" i="28"/>
  <c r="E19" i="28"/>
  <c r="J17" i="72" l="1"/>
  <c r="I30" i="72"/>
  <c r="J30" i="72" s="1"/>
  <c r="J28" i="72"/>
  <c r="M33" i="20"/>
  <c r="G33" i="20"/>
  <c r="J33" i="20"/>
  <c r="P24" i="54"/>
  <c r="P41" i="54"/>
  <c r="S41" i="54" s="1"/>
  <c r="AT24" i="54"/>
  <c r="AW24" i="54" s="1"/>
  <c r="AT41" i="54"/>
  <c r="AW41" i="54" s="1"/>
  <c r="AH41" i="54"/>
  <c r="AK41" i="54" s="1"/>
  <c r="H15" i="40"/>
  <c r="L15" i="40"/>
  <c r="M20" i="38"/>
  <c r="P20" i="38"/>
  <c r="S24" i="54"/>
  <c r="J31" i="72" l="1"/>
  <c r="H13" i="54"/>
  <c r="J13" i="54" s="1"/>
  <c r="M13" i="54" s="1"/>
  <c r="Z13" i="54"/>
  <c r="AB13" i="54" s="1"/>
  <c r="AE13" i="54" s="1"/>
  <c r="T13" i="54"/>
  <c r="V13" i="54" s="1"/>
  <c r="Y13" i="54" s="1"/>
  <c r="E41" i="54" l="1"/>
  <c r="B41" i="54"/>
  <c r="C41" i="54"/>
  <c r="F41" i="54"/>
  <c r="B18" i="2" l="1"/>
  <c r="F27" i="2"/>
  <c r="D19" i="28"/>
  <c r="P34" i="21"/>
  <c r="M34" i="21"/>
  <c r="L34" i="21"/>
  <c r="I34" i="21"/>
  <c r="H34" i="21"/>
  <c r="E34" i="21"/>
  <c r="D34" i="21"/>
  <c r="P28" i="21"/>
  <c r="L28" i="21"/>
  <c r="L29" i="21" s="1"/>
  <c r="H28" i="21"/>
  <c r="H29" i="21" s="1"/>
  <c r="D28" i="21"/>
  <c r="D29" i="21" s="1"/>
  <c r="P22" i="21"/>
  <c r="Q22" i="21" s="1"/>
  <c r="P21" i="21"/>
  <c r="Q21" i="21" s="1"/>
  <c r="L22" i="21"/>
  <c r="M22" i="21" s="1"/>
  <c r="L21" i="21"/>
  <c r="H22" i="21"/>
  <c r="I22" i="21" s="1"/>
  <c r="H21" i="21"/>
  <c r="I21" i="21" s="1"/>
  <c r="D22" i="21"/>
  <c r="D21" i="21"/>
  <c r="E21" i="21" s="1"/>
  <c r="P17" i="21"/>
  <c r="P16" i="21"/>
  <c r="P14" i="21"/>
  <c r="P13" i="21"/>
  <c r="M17" i="21"/>
  <c r="L17" i="21"/>
  <c r="M16" i="21"/>
  <c r="L16" i="21"/>
  <c r="M14" i="21"/>
  <c r="L14" i="21"/>
  <c r="M13" i="21"/>
  <c r="L13" i="21"/>
  <c r="I17" i="21"/>
  <c r="H17" i="21"/>
  <c r="I16" i="21"/>
  <c r="H16" i="21"/>
  <c r="I14" i="21"/>
  <c r="H14" i="21"/>
  <c r="I13" i="21"/>
  <c r="H13" i="21"/>
  <c r="E14" i="21"/>
  <c r="E16" i="21"/>
  <c r="E17" i="21"/>
  <c r="E13" i="21"/>
  <c r="D14" i="21"/>
  <c r="D16" i="21"/>
  <c r="D17" i="21"/>
  <c r="D13" i="21"/>
  <c r="P8" i="21"/>
  <c r="P7" i="21"/>
  <c r="P6" i="21"/>
  <c r="P5" i="21"/>
  <c r="M8" i="21"/>
  <c r="L8" i="21"/>
  <c r="M7" i="21"/>
  <c r="L7" i="21"/>
  <c r="M6" i="21"/>
  <c r="L6" i="21"/>
  <c r="M5" i="21"/>
  <c r="L5" i="21"/>
  <c r="I8" i="21"/>
  <c r="H8" i="21"/>
  <c r="I7" i="21"/>
  <c r="H7" i="21"/>
  <c r="I6" i="21"/>
  <c r="H6" i="21"/>
  <c r="I5" i="21"/>
  <c r="H5" i="21"/>
  <c r="E6" i="21"/>
  <c r="E7" i="21"/>
  <c r="E8" i="21"/>
  <c r="E5" i="21"/>
  <c r="D6" i="21"/>
  <c r="D7" i="21"/>
  <c r="D8" i="21"/>
  <c r="D5" i="21"/>
  <c r="D24" i="20"/>
  <c r="D25" i="20"/>
  <c r="D26" i="20"/>
  <c r="D23" i="20"/>
  <c r="B20" i="20"/>
  <c r="B33" i="20" s="1"/>
  <c r="D6" i="20"/>
  <c r="D9" i="20"/>
  <c r="D10" i="20"/>
  <c r="D11" i="20"/>
  <c r="D12" i="20"/>
  <c r="D13" i="20"/>
  <c r="D14" i="20"/>
  <c r="D15" i="20"/>
  <c r="D16" i="20"/>
  <c r="D17" i="20"/>
  <c r="D18" i="20"/>
  <c r="D19" i="20"/>
  <c r="D5" i="20"/>
  <c r="C57" i="2"/>
  <c r="D57" i="2"/>
  <c r="E57" i="2"/>
  <c r="F57" i="2"/>
  <c r="B57" i="2"/>
  <c r="C47" i="2"/>
  <c r="D47" i="2"/>
  <c r="E47" i="2"/>
  <c r="F47" i="2"/>
  <c r="B47" i="2"/>
  <c r="C37" i="2"/>
  <c r="D37" i="2"/>
  <c r="E37" i="2"/>
  <c r="F37" i="2"/>
  <c r="B37" i="2"/>
  <c r="C27" i="2"/>
  <c r="D27" i="2"/>
  <c r="E27" i="2"/>
  <c r="B27" i="2"/>
  <c r="B16" i="41"/>
  <c r="P29" i="21" l="1"/>
  <c r="Q28" i="21"/>
  <c r="C18" i="2"/>
  <c r="F18" i="2"/>
  <c r="E18" i="2"/>
  <c r="D18" i="2"/>
  <c r="P10" i="21"/>
  <c r="P18" i="21"/>
  <c r="E28" i="21"/>
  <c r="L18" i="21"/>
  <c r="D10" i="21"/>
  <c r="M28" i="21"/>
  <c r="I28" i="21"/>
  <c r="D18" i="21"/>
  <c r="P25" i="21"/>
  <c r="H25" i="21"/>
  <c r="L25" i="21"/>
  <c r="H10" i="21"/>
  <c r="D25" i="21"/>
  <c r="M21" i="21"/>
  <c r="E22" i="21"/>
  <c r="H18" i="21"/>
  <c r="L10" i="21"/>
  <c r="D29" i="20"/>
  <c r="D20" i="20"/>
  <c r="D33" i="20" l="1"/>
  <c r="B13" i="54" l="1"/>
  <c r="D13" i="54" l="1"/>
  <c r="G13" i="54" s="1"/>
  <c r="J38" i="54" l="1"/>
  <c r="D38" i="54"/>
  <c r="V37" i="54" l="1"/>
  <c r="V38" i="54" l="1"/>
  <c r="AN37" i="54" l="1"/>
  <c r="AB37" i="54" l="1"/>
  <c r="D27" i="54" l="1"/>
  <c r="D41" i="54" s="1"/>
  <c r="G41" i="54" s="1"/>
  <c r="D17" i="17" l="1"/>
  <c r="AE22" i="54" l="1"/>
  <c r="AJ371" i="34" l="1"/>
  <c r="AF328" i="34"/>
  <c r="AF334" i="34"/>
  <c r="AF340" i="34"/>
  <c r="AM344" i="34"/>
  <c r="Y347" i="34"/>
  <c r="AM350" i="34"/>
  <c r="Y353" i="34"/>
  <c r="AM356" i="34"/>
  <c r="Y359" i="34"/>
  <c r="AF326" i="34"/>
  <c r="AF332" i="34"/>
  <c r="AF338" i="34"/>
  <c r="AF302" i="34"/>
  <c r="AF308" i="34"/>
  <c r="AF314" i="34"/>
  <c r="AF320" i="34"/>
  <c r="AF344" i="34"/>
  <c r="AF350" i="34"/>
  <c r="AF356" i="34"/>
  <c r="AF301" i="34"/>
  <c r="AF305" i="34"/>
  <c r="AF307" i="34"/>
  <c r="AF311" i="34"/>
  <c r="AF313" i="34"/>
  <c r="AF317" i="34"/>
  <c r="AF319" i="34"/>
  <c r="AF323" i="34"/>
  <c r="AF325" i="34"/>
  <c r="AF329" i="34"/>
  <c r="AF335" i="34"/>
  <c r="AF341" i="34"/>
  <c r="AF347" i="34"/>
  <c r="AF353" i="34"/>
  <c r="AF359" i="34"/>
  <c r="Y301" i="34"/>
  <c r="AC301" i="34" s="1"/>
  <c r="Y307" i="34"/>
  <c r="Y313" i="34"/>
  <c r="Y319" i="34"/>
  <c r="Y302" i="34"/>
  <c r="AM305" i="34"/>
  <c r="Y308" i="34"/>
  <c r="AM311" i="34"/>
  <c r="Y314" i="34"/>
  <c r="AM317" i="34"/>
  <c r="Y320" i="34"/>
  <c r="AM323" i="34"/>
  <c r="Y326" i="34"/>
  <c r="AM329" i="34"/>
  <c r="Y332" i="34"/>
  <c r="AM335" i="34"/>
  <c r="Y338" i="34"/>
  <c r="AM341" i="34"/>
  <c r="Y344" i="34"/>
  <c r="AM347" i="34"/>
  <c r="Y350" i="34"/>
  <c r="AM353" i="34"/>
  <c r="Y356" i="34"/>
  <c r="AM359" i="34"/>
  <c r="AM300" i="34"/>
  <c r="Y303" i="34"/>
  <c r="AM306" i="34"/>
  <c r="Y309" i="34"/>
  <c r="AM312" i="34"/>
  <c r="Y315" i="34"/>
  <c r="AM318" i="34"/>
  <c r="Y321" i="34"/>
  <c r="AM324" i="34"/>
  <c r="Y327" i="34"/>
  <c r="AM330" i="34"/>
  <c r="Y333" i="34"/>
  <c r="AM336" i="34"/>
  <c r="Y339" i="34"/>
  <c r="AM342" i="34"/>
  <c r="Y345" i="34"/>
  <c r="AM348" i="34"/>
  <c r="Y351" i="34"/>
  <c r="AM354" i="34"/>
  <c r="Y357" i="34"/>
  <c r="AF327" i="34"/>
  <c r="AF333" i="34"/>
  <c r="AF331" i="34"/>
  <c r="AF337" i="34"/>
  <c r="AF343" i="34"/>
  <c r="AF349" i="34"/>
  <c r="AF355" i="34"/>
  <c r="AM301" i="34"/>
  <c r="Y304" i="34"/>
  <c r="AM307" i="34"/>
  <c r="Y310" i="34"/>
  <c r="AM313" i="34"/>
  <c r="Y316" i="34"/>
  <c r="AM319" i="34"/>
  <c r="Y322" i="34"/>
  <c r="AM325" i="34"/>
  <c r="Y328" i="34"/>
  <c r="AM331" i="34"/>
  <c r="Y334" i="34"/>
  <c r="AM337" i="34"/>
  <c r="Y340" i="34"/>
  <c r="AM343" i="34"/>
  <c r="Y346" i="34"/>
  <c r="AM349" i="34"/>
  <c r="Y352" i="34"/>
  <c r="AM355" i="34"/>
  <c r="Y358" i="34"/>
  <c r="AQ371" i="34"/>
  <c r="AJ360" i="34"/>
  <c r="AJ375" i="34" s="1"/>
  <c r="AF303" i="34"/>
  <c r="AF309" i="34"/>
  <c r="AF315" i="34"/>
  <c r="AF321" i="34"/>
  <c r="AF339" i="34"/>
  <c r="AF345" i="34"/>
  <c r="AF351" i="34"/>
  <c r="AF357" i="34"/>
  <c r="AM299" i="34"/>
  <c r="AK360" i="34"/>
  <c r="Y299" i="34"/>
  <c r="W360" i="34"/>
  <c r="AQ360" i="34"/>
  <c r="AM302" i="34"/>
  <c r="Y305" i="34"/>
  <c r="AC305" i="34" s="1"/>
  <c r="AM308" i="34"/>
  <c r="Y311" i="34"/>
  <c r="AM314" i="34"/>
  <c r="Y317" i="34"/>
  <c r="AM320" i="34"/>
  <c r="Y323" i="34"/>
  <c r="AM326" i="34"/>
  <c r="Y329" i="34"/>
  <c r="AM332" i="34"/>
  <c r="Y335" i="34"/>
  <c r="AM338" i="34"/>
  <c r="Y341" i="34"/>
  <c r="AF304" i="34"/>
  <c r="AF310" i="34"/>
  <c r="AF316" i="34"/>
  <c r="AC319" i="34"/>
  <c r="AF322" i="34"/>
  <c r="AF346" i="34"/>
  <c r="AF352" i="34"/>
  <c r="AF358" i="34"/>
  <c r="Y300" i="34"/>
  <c r="AM303" i="34"/>
  <c r="Y306" i="34"/>
  <c r="AM309" i="34"/>
  <c r="Y312" i="34"/>
  <c r="AM315" i="34"/>
  <c r="Y318" i="34"/>
  <c r="AM321" i="34"/>
  <c r="Y324" i="34"/>
  <c r="AM327" i="34"/>
  <c r="Y330" i="34"/>
  <c r="AM333" i="34"/>
  <c r="Y336" i="34"/>
  <c r="AM339" i="34"/>
  <c r="Y342" i="34"/>
  <c r="AM345" i="34"/>
  <c r="Y348" i="34"/>
  <c r="AM351" i="34"/>
  <c r="Y354" i="34"/>
  <c r="AM357" i="34"/>
  <c r="AF299" i="34"/>
  <c r="AD360" i="34"/>
  <c r="AC302" i="34"/>
  <c r="AC338" i="34"/>
  <c r="AM304" i="34"/>
  <c r="AM310" i="34"/>
  <c r="AM316" i="34"/>
  <c r="AM322" i="34"/>
  <c r="Y325" i="34"/>
  <c r="AM328" i="34"/>
  <c r="Y331" i="34"/>
  <c r="AM334" i="34"/>
  <c r="Y337" i="34"/>
  <c r="AM340" i="34"/>
  <c r="Y343" i="34"/>
  <c r="AM346" i="34"/>
  <c r="Y349" i="34"/>
  <c r="AM352" i="34"/>
  <c r="Y355" i="34"/>
  <c r="AM358" i="34"/>
  <c r="AC371" i="34"/>
  <c r="AF300" i="34"/>
  <c r="AF306" i="34"/>
  <c r="AC309" i="34"/>
  <c r="AF312" i="34"/>
  <c r="AF318" i="34"/>
  <c r="AF324" i="34"/>
  <c r="AF330" i="34"/>
  <c r="AF336" i="34"/>
  <c r="AF342" i="34"/>
  <c r="AC345" i="34"/>
  <c r="AF348" i="34"/>
  <c r="AC351" i="34"/>
  <c r="AF354" i="34"/>
  <c r="AC339" i="34" l="1"/>
  <c r="AC333" i="34"/>
  <c r="AC334" i="34"/>
  <c r="AC324" i="34"/>
  <c r="AC347" i="34"/>
  <c r="AC329" i="34"/>
  <c r="AC353" i="34"/>
  <c r="AC357" i="34"/>
  <c r="AC326" i="34"/>
  <c r="AC321" i="34"/>
  <c r="AC342" i="34"/>
  <c r="AC317" i="34"/>
  <c r="AQ375" i="34"/>
  <c r="AC359" i="34"/>
  <c r="AC350" i="34"/>
  <c r="AC323" i="34"/>
  <c r="AC346" i="34"/>
  <c r="AC344" i="34"/>
  <c r="AC314" i="34"/>
  <c r="AC328" i="34"/>
  <c r="AC322" i="34"/>
  <c r="AC311" i="34"/>
  <c r="AC304" i="34"/>
  <c r="AC358" i="34"/>
  <c r="AC348" i="34"/>
  <c r="AC355" i="34"/>
  <c r="AC343" i="34"/>
  <c r="AC307" i="34"/>
  <c r="AC336" i="34"/>
  <c r="AC313" i="34"/>
  <c r="AC315" i="34"/>
  <c r="AC303" i="34"/>
  <c r="AC349" i="34"/>
  <c r="AC356" i="34"/>
  <c r="AC332" i="34"/>
  <c r="AC308" i="34"/>
  <c r="AC327" i="34"/>
  <c r="AC320" i="34"/>
  <c r="AC325" i="34"/>
  <c r="AC341" i="34"/>
  <c r="AC340" i="34"/>
  <c r="AC337" i="34"/>
  <c r="AC354" i="34"/>
  <c r="AC318" i="34"/>
  <c r="AC306" i="34"/>
  <c r="AC299" i="34"/>
  <c r="Y360" i="34"/>
  <c r="AC331" i="34"/>
  <c r="AC330" i="34"/>
  <c r="AM360" i="34"/>
  <c r="AC312" i="34"/>
  <c r="AC300" i="34"/>
  <c r="AF360" i="34"/>
  <c r="AC352" i="34"/>
  <c r="AC316" i="34"/>
  <c r="AC335" i="34"/>
  <c r="AC310" i="34"/>
  <c r="AC360" i="34" l="1"/>
  <c r="AC375" i="34" s="1"/>
  <c r="S34" i="72" l="1"/>
  <c r="S6" i="72"/>
  <c r="S20" i="72"/>
  <c r="S23" i="72"/>
  <c r="S9" i="72"/>
  <c r="S37" i="72"/>
  <c r="S8" i="72" l="1"/>
  <c r="U8" i="72" s="1"/>
  <c r="U6" i="72"/>
  <c r="S7" i="72"/>
  <c r="U7" i="72" s="1"/>
  <c r="S36" i="72"/>
  <c r="U36" i="72" s="1"/>
  <c r="U34" i="72"/>
  <c r="S35" i="72"/>
  <c r="U35" i="72" s="1"/>
  <c r="S38" i="72"/>
  <c r="U38" i="72" s="1"/>
  <c r="U37" i="72"/>
  <c r="S42" i="72"/>
  <c r="U42" i="72" s="1"/>
  <c r="S44" i="72"/>
  <c r="U44" i="72" s="1"/>
  <c r="S39" i="72"/>
  <c r="S41" i="72"/>
  <c r="U41" i="72" s="1"/>
  <c r="S43" i="72"/>
  <c r="U43" i="72" s="1"/>
  <c r="S22" i="72"/>
  <c r="U22" i="72" s="1"/>
  <c r="S21" i="72"/>
  <c r="U21" i="72" s="1"/>
  <c r="U20" i="72"/>
  <c r="S10" i="72"/>
  <c r="U10" i="72" s="1"/>
  <c r="S11" i="72"/>
  <c r="S16" i="72"/>
  <c r="U16" i="72" s="1"/>
  <c r="U9" i="72"/>
  <c r="S15" i="72"/>
  <c r="U15" i="72" s="1"/>
  <c r="S13" i="72"/>
  <c r="U13" i="72" s="1"/>
  <c r="S14" i="72"/>
  <c r="U14" i="72" s="1"/>
  <c r="S29" i="72"/>
  <c r="U29" i="72" s="1"/>
  <c r="S28" i="72"/>
  <c r="U28" i="72" s="1"/>
  <c r="S30" i="72"/>
  <c r="U30" i="72" s="1"/>
  <c r="S24" i="72"/>
  <c r="U24" i="72" s="1"/>
  <c r="S27" i="72"/>
  <c r="U27" i="72" s="1"/>
  <c r="U23" i="72"/>
  <c r="S25" i="72"/>
  <c r="S26" i="72" l="1"/>
  <c r="U26" i="72" s="1"/>
  <c r="U25" i="72"/>
  <c r="S12" i="72"/>
  <c r="U12" i="72" s="1"/>
  <c r="U11" i="72"/>
  <c r="U17" i="72" s="1"/>
  <c r="S40" i="72"/>
  <c r="U40" i="72" s="1"/>
  <c r="U39" i="72"/>
  <c r="U45" i="72" s="1"/>
  <c r="U31" i="72" l="1"/>
  <c r="S167" i="72" l="1"/>
  <c r="S109" i="72"/>
  <c r="Z20" i="72"/>
  <c r="Z34" i="72"/>
  <c r="S95" i="72"/>
  <c r="S197" i="72"/>
  <c r="S123" i="72"/>
  <c r="S51" i="72"/>
  <c r="S139" i="72"/>
  <c r="S183" i="72"/>
  <c r="S211" i="72"/>
  <c r="S79" i="72"/>
  <c r="S65" i="72"/>
  <c r="S153" i="72"/>
  <c r="Z6" i="72"/>
  <c r="S98" i="72"/>
  <c r="Z156" i="72"/>
  <c r="Z82" i="72"/>
  <c r="Z214" i="72"/>
  <c r="S54" i="72"/>
  <c r="Z54" i="72"/>
  <c r="Z37" i="72"/>
  <c r="S214" i="72"/>
  <c r="S68" i="72"/>
  <c r="Z23" i="72"/>
  <c r="Z112" i="72"/>
  <c r="Z186" i="72"/>
  <c r="S200" i="72"/>
  <c r="S142" i="72"/>
  <c r="S126" i="72"/>
  <c r="S186" i="72"/>
  <c r="S156" i="72"/>
  <c r="Z142" i="72"/>
  <c r="S112" i="72"/>
  <c r="Z68" i="72"/>
  <c r="Z126" i="72"/>
  <c r="S82" i="72"/>
  <c r="Z170" i="72"/>
  <c r="S170" i="72"/>
  <c r="Z200" i="72"/>
  <c r="Z9" i="72"/>
  <c r="Z98" i="72"/>
  <c r="S72" i="72" l="1"/>
  <c r="U72" i="72" s="1"/>
  <c r="S75" i="72"/>
  <c r="U75" i="72" s="1"/>
  <c r="S70" i="72"/>
  <c r="S69" i="72"/>
  <c r="U69" i="72" s="1"/>
  <c r="S73" i="72"/>
  <c r="U73" i="72" s="1"/>
  <c r="U68" i="72"/>
  <c r="S74" i="72"/>
  <c r="U74" i="72" s="1"/>
  <c r="Z149" i="72"/>
  <c r="AB149" i="72" s="1"/>
  <c r="Z143" i="72"/>
  <c r="AB143" i="72" s="1"/>
  <c r="Z148" i="72"/>
  <c r="AB148" i="72" s="1"/>
  <c r="AB142" i="72"/>
  <c r="Z147" i="72"/>
  <c r="AB147" i="72" s="1"/>
  <c r="Z146" i="72"/>
  <c r="AB146" i="72" s="1"/>
  <c r="Z144" i="72"/>
  <c r="AB126" i="72"/>
  <c r="Z132" i="72"/>
  <c r="AB132" i="72" s="1"/>
  <c r="Z127" i="72"/>
  <c r="AB127" i="72" s="1"/>
  <c r="Z131" i="72"/>
  <c r="AB131" i="72" s="1"/>
  <c r="Z128" i="72"/>
  <c r="Z133" i="72"/>
  <c r="AB133" i="72" s="1"/>
  <c r="Z130" i="72"/>
  <c r="AB130" i="72" s="1"/>
  <c r="S215" i="72"/>
  <c r="U215" i="72" s="1"/>
  <c r="S221" i="72"/>
  <c r="U221" i="72" s="1"/>
  <c r="S220" i="72"/>
  <c r="U220" i="72" s="1"/>
  <c r="S219" i="72"/>
  <c r="U219" i="72" s="1"/>
  <c r="U214" i="72"/>
  <c r="S216" i="72"/>
  <c r="S218" i="72"/>
  <c r="U218" i="72" s="1"/>
  <c r="U183" i="72"/>
  <c r="U194" i="72" s="1"/>
  <c r="S184" i="72"/>
  <c r="U184" i="72" s="1"/>
  <c r="S185" i="72"/>
  <c r="U185" i="72" s="1"/>
  <c r="S58" i="72"/>
  <c r="U58" i="72" s="1"/>
  <c r="S60" i="72"/>
  <c r="U60" i="72" s="1"/>
  <c r="U54" i="72"/>
  <c r="S61" i="72"/>
  <c r="U61" i="72" s="1"/>
  <c r="S55" i="72"/>
  <c r="U55" i="72" s="1"/>
  <c r="S59" i="72"/>
  <c r="U59" i="72" s="1"/>
  <c r="S56" i="72"/>
  <c r="S206" i="72"/>
  <c r="U206" i="72" s="1"/>
  <c r="S207" i="72"/>
  <c r="U207" i="72" s="1"/>
  <c r="S204" i="72"/>
  <c r="U204" i="72" s="1"/>
  <c r="U200" i="72"/>
  <c r="S201" i="72"/>
  <c r="U201" i="72" s="1"/>
  <c r="S205" i="72"/>
  <c r="U205" i="72" s="1"/>
  <c r="S202" i="72"/>
  <c r="Z74" i="72"/>
  <c r="AB74" i="72" s="1"/>
  <c r="Z72" i="72"/>
  <c r="AB72" i="72" s="1"/>
  <c r="Z73" i="72"/>
  <c r="AB73" i="72" s="1"/>
  <c r="AB68" i="72"/>
  <c r="Z70" i="72"/>
  <c r="Z75" i="72"/>
  <c r="AB75" i="72" s="1"/>
  <c r="Z69" i="72"/>
  <c r="AB69" i="72" s="1"/>
  <c r="S118" i="72"/>
  <c r="U118" i="72" s="1"/>
  <c r="S119" i="72"/>
  <c r="U119" i="72" s="1"/>
  <c r="U112" i="72"/>
  <c r="S113" i="72"/>
  <c r="U113" i="72" s="1"/>
  <c r="S116" i="72"/>
  <c r="U116" i="72" s="1"/>
  <c r="S114" i="72"/>
  <c r="S117" i="72"/>
  <c r="U117" i="72" s="1"/>
  <c r="U139" i="72"/>
  <c r="U150" i="72" s="1"/>
  <c r="S141" i="72"/>
  <c r="U141" i="72" s="1"/>
  <c r="S140" i="72"/>
  <c r="U140" i="72" s="1"/>
  <c r="S53" i="72"/>
  <c r="U53" i="72" s="1"/>
  <c r="U51" i="72"/>
  <c r="U62" i="72" s="1"/>
  <c r="S52" i="72"/>
  <c r="U52" i="72" s="1"/>
  <c r="Z215" i="72"/>
  <c r="AB215" i="72" s="1"/>
  <c r="Z221" i="72"/>
  <c r="AB221" i="72" s="1"/>
  <c r="Z216" i="72"/>
  <c r="AB214" i="72"/>
  <c r="Z219" i="72"/>
  <c r="AB219" i="72" s="1"/>
  <c r="Z218" i="72"/>
  <c r="AB218" i="72" s="1"/>
  <c r="Z220" i="72"/>
  <c r="AB220" i="72" s="1"/>
  <c r="Z100" i="72"/>
  <c r="Z102" i="72"/>
  <c r="AB102" i="72" s="1"/>
  <c r="Z99" i="72"/>
  <c r="AB99" i="72" s="1"/>
  <c r="AB98" i="72"/>
  <c r="Z104" i="72"/>
  <c r="AB104" i="72" s="1"/>
  <c r="Z105" i="72"/>
  <c r="AB105" i="72" s="1"/>
  <c r="Z103" i="72"/>
  <c r="AB103" i="72" s="1"/>
  <c r="Z83" i="72"/>
  <c r="AB83" i="72" s="1"/>
  <c r="Z84" i="72"/>
  <c r="Z87" i="72"/>
  <c r="AB87" i="72" s="1"/>
  <c r="Z89" i="72"/>
  <c r="AB89" i="72" s="1"/>
  <c r="AB82" i="72"/>
  <c r="Z88" i="72"/>
  <c r="AB88" i="72" s="1"/>
  <c r="Z86" i="72"/>
  <c r="AB86" i="72" s="1"/>
  <c r="S146" i="72"/>
  <c r="U146" i="72" s="1"/>
  <c r="S144" i="72"/>
  <c r="S148" i="72"/>
  <c r="U148" i="72" s="1"/>
  <c r="S149" i="72"/>
  <c r="U149" i="72" s="1"/>
  <c r="S147" i="72"/>
  <c r="U147" i="72" s="1"/>
  <c r="S143" i="72"/>
  <c r="U143" i="72" s="1"/>
  <c r="U142" i="72"/>
  <c r="Z188" i="72"/>
  <c r="Z187" i="72"/>
  <c r="AB187" i="72" s="1"/>
  <c r="Z191" i="72"/>
  <c r="AB191" i="72" s="1"/>
  <c r="Z192" i="72"/>
  <c r="AB192" i="72" s="1"/>
  <c r="AB186" i="72"/>
  <c r="Z193" i="72"/>
  <c r="AB193" i="72" s="1"/>
  <c r="Z190" i="72"/>
  <c r="AB190" i="72" s="1"/>
  <c r="Z22" i="72"/>
  <c r="AB22" i="72" s="1"/>
  <c r="AB20" i="72"/>
  <c r="Z21" i="72"/>
  <c r="AB21" i="72" s="1"/>
  <c r="U79" i="72"/>
  <c r="U90" i="72" s="1"/>
  <c r="S80" i="72"/>
  <c r="U80" i="72" s="1"/>
  <c r="S81" i="72"/>
  <c r="U81" i="72" s="1"/>
  <c r="Z39" i="72"/>
  <c r="Z38" i="72"/>
  <c r="AB38" i="72" s="1"/>
  <c r="Z42" i="72"/>
  <c r="AB42" i="72" s="1"/>
  <c r="Z41" i="72"/>
  <c r="AB41" i="72" s="1"/>
  <c r="Z43" i="72"/>
  <c r="AB43" i="72" s="1"/>
  <c r="Z44" i="72"/>
  <c r="AB44" i="72" s="1"/>
  <c r="AB37" i="72"/>
  <c r="S163" i="72"/>
  <c r="U163" i="72" s="1"/>
  <c r="S161" i="72"/>
  <c r="U161" i="72" s="1"/>
  <c r="U156" i="72"/>
  <c r="S160" i="72"/>
  <c r="U160" i="72" s="1"/>
  <c r="S157" i="72"/>
  <c r="U157" i="72" s="1"/>
  <c r="S162" i="72"/>
  <c r="U162" i="72" s="1"/>
  <c r="S158" i="72"/>
  <c r="U186" i="72"/>
  <c r="S188" i="72"/>
  <c r="S187" i="72"/>
  <c r="U187" i="72" s="1"/>
  <c r="S191" i="72"/>
  <c r="U191" i="72" s="1"/>
  <c r="S193" i="72"/>
  <c r="U193" i="72" s="1"/>
  <c r="S190" i="72"/>
  <c r="U190" i="72" s="1"/>
  <c r="S192" i="72"/>
  <c r="U192" i="72" s="1"/>
  <c r="S199" i="72"/>
  <c r="U199" i="72" s="1"/>
  <c r="S198" i="72"/>
  <c r="U198" i="72" s="1"/>
  <c r="U197" i="72"/>
  <c r="U208" i="72" s="1"/>
  <c r="Z161" i="72"/>
  <c r="AB161" i="72" s="1"/>
  <c r="Z158" i="72"/>
  <c r="Z160" i="72"/>
  <c r="AB160" i="72" s="1"/>
  <c r="Z157" i="72"/>
  <c r="AB157" i="72" s="1"/>
  <c r="Z163" i="72"/>
  <c r="AB163" i="72" s="1"/>
  <c r="AB156" i="72"/>
  <c r="Z162" i="72"/>
  <c r="AB162" i="72" s="1"/>
  <c r="S97" i="72"/>
  <c r="U97" i="72" s="1"/>
  <c r="U95" i="72"/>
  <c r="U106" i="72" s="1"/>
  <c r="S96" i="72"/>
  <c r="U96" i="72" s="1"/>
  <c r="Z201" i="72"/>
  <c r="AB201" i="72" s="1"/>
  <c r="Z205" i="72"/>
  <c r="AB205" i="72" s="1"/>
  <c r="Z204" i="72"/>
  <c r="AB204" i="72" s="1"/>
  <c r="Z207" i="72"/>
  <c r="AB207" i="72" s="1"/>
  <c r="Z206" i="72"/>
  <c r="AB206" i="72" s="1"/>
  <c r="Z202" i="72"/>
  <c r="AB200" i="72"/>
  <c r="S102" i="72"/>
  <c r="U102" i="72" s="1"/>
  <c r="S100" i="72"/>
  <c r="S103" i="72"/>
  <c r="U103" i="72" s="1"/>
  <c r="S104" i="72"/>
  <c r="U104" i="72" s="1"/>
  <c r="S105" i="72"/>
  <c r="U105" i="72" s="1"/>
  <c r="S99" i="72"/>
  <c r="U99" i="72" s="1"/>
  <c r="U98" i="72"/>
  <c r="Z174" i="72"/>
  <c r="AB174" i="72" s="1"/>
  <c r="Z175" i="72"/>
  <c r="AB175" i="72" s="1"/>
  <c r="Z172" i="72"/>
  <c r="Z176" i="72"/>
  <c r="AB176" i="72" s="1"/>
  <c r="Z177" i="72"/>
  <c r="AB177" i="72" s="1"/>
  <c r="Z171" i="72"/>
  <c r="AB171" i="72" s="1"/>
  <c r="AB170" i="72"/>
  <c r="U153" i="72"/>
  <c r="U164" i="72" s="1"/>
  <c r="S154" i="72"/>
  <c r="U154" i="72" s="1"/>
  <c r="S155" i="72"/>
  <c r="U155" i="72" s="1"/>
  <c r="U109" i="72"/>
  <c r="U120" i="72" s="1"/>
  <c r="S110" i="72"/>
  <c r="U110" i="72" s="1"/>
  <c r="S111" i="72"/>
  <c r="U111" i="72" s="1"/>
  <c r="S212" i="72"/>
  <c r="U212" i="72" s="1"/>
  <c r="S213" i="72"/>
  <c r="U213" i="72" s="1"/>
  <c r="U211" i="72"/>
  <c r="U222" i="72" s="1"/>
  <c r="Z59" i="72"/>
  <c r="AB59" i="72" s="1"/>
  <c r="Z61" i="72"/>
  <c r="AB61" i="72" s="1"/>
  <c r="Z58" i="72"/>
  <c r="AB58" i="72" s="1"/>
  <c r="Z56" i="72"/>
  <c r="Z55" i="72"/>
  <c r="AB55" i="72" s="1"/>
  <c r="Z60" i="72"/>
  <c r="AB60" i="72" s="1"/>
  <c r="AB54" i="72"/>
  <c r="S125" i="72"/>
  <c r="U125" i="72" s="1"/>
  <c r="U123" i="72"/>
  <c r="U134" i="72" s="1"/>
  <c r="S124" i="72"/>
  <c r="U124" i="72" s="1"/>
  <c r="S131" i="72"/>
  <c r="U131" i="72" s="1"/>
  <c r="S127" i="72"/>
  <c r="U127" i="72" s="1"/>
  <c r="S132" i="72"/>
  <c r="U132" i="72" s="1"/>
  <c r="U126" i="72"/>
  <c r="S133" i="72"/>
  <c r="U133" i="72" s="1"/>
  <c r="S130" i="72"/>
  <c r="U130" i="72" s="1"/>
  <c r="S128" i="72"/>
  <c r="Z11" i="72"/>
  <c r="Z15" i="72"/>
  <c r="AB15" i="72" s="1"/>
  <c r="Z16" i="72"/>
  <c r="AB16" i="72" s="1"/>
  <c r="Z10" i="72"/>
  <c r="AB10" i="72" s="1"/>
  <c r="AB9" i="72"/>
  <c r="Z14" i="72"/>
  <c r="AB14" i="72" s="1"/>
  <c r="Z13" i="72"/>
  <c r="AB13" i="72" s="1"/>
  <c r="Z36" i="72"/>
  <c r="AB36" i="72" s="1"/>
  <c r="Z35" i="72"/>
  <c r="AB35" i="72" s="1"/>
  <c r="AB34" i="72"/>
  <c r="S171" i="72"/>
  <c r="U171" i="72" s="1"/>
  <c r="S172" i="72"/>
  <c r="S175" i="72"/>
  <c r="U175" i="72" s="1"/>
  <c r="S174" i="72"/>
  <c r="U174" i="72" s="1"/>
  <c r="S177" i="72"/>
  <c r="U177" i="72" s="1"/>
  <c r="U170" i="72"/>
  <c r="S176" i="72"/>
  <c r="U176" i="72" s="1"/>
  <c r="AB6" i="72"/>
  <c r="Z8" i="72"/>
  <c r="AB8" i="72" s="1"/>
  <c r="Z7" i="72"/>
  <c r="AB7" i="72" s="1"/>
  <c r="Z118" i="72"/>
  <c r="AB118" i="72" s="1"/>
  <c r="Z116" i="72"/>
  <c r="AB116" i="72" s="1"/>
  <c r="Z113" i="72"/>
  <c r="AB113" i="72" s="1"/>
  <c r="Z119" i="72"/>
  <c r="AB119" i="72" s="1"/>
  <c r="Z117" i="72"/>
  <c r="AB117" i="72" s="1"/>
  <c r="AB112" i="72"/>
  <c r="Z114" i="72"/>
  <c r="S89" i="72"/>
  <c r="U89" i="72" s="1"/>
  <c r="S87" i="72"/>
  <c r="U87" i="72" s="1"/>
  <c r="S83" i="72"/>
  <c r="U83" i="72" s="1"/>
  <c r="S86" i="72"/>
  <c r="U86" i="72" s="1"/>
  <c r="S84" i="72"/>
  <c r="U82" i="72"/>
  <c r="S88" i="72"/>
  <c r="U88" i="72" s="1"/>
  <c r="Z30" i="72"/>
  <c r="AB30" i="72" s="1"/>
  <c r="AB23" i="72"/>
  <c r="Z27" i="72"/>
  <c r="AB27" i="72" s="1"/>
  <c r="Z28" i="72"/>
  <c r="AB28" i="72" s="1"/>
  <c r="Z24" i="72"/>
  <c r="AB24" i="72" s="1"/>
  <c r="Z29" i="72"/>
  <c r="AB29" i="72" s="1"/>
  <c r="Z25" i="72"/>
  <c r="S66" i="72"/>
  <c r="U66" i="72" s="1"/>
  <c r="U65" i="72"/>
  <c r="U76" i="72" s="1"/>
  <c r="S67" i="72"/>
  <c r="U67" i="72" s="1"/>
  <c r="U167" i="72"/>
  <c r="U178" i="72" s="1"/>
  <c r="S168" i="72"/>
  <c r="U168" i="72" s="1"/>
  <c r="S169" i="72"/>
  <c r="U169" i="72" s="1"/>
  <c r="AB25" i="72" l="1"/>
  <c r="Z26" i="72"/>
  <c r="AB26" i="72" s="1"/>
  <c r="AB39" i="72"/>
  <c r="Z40" i="72"/>
  <c r="AB40" i="72" s="1"/>
  <c r="U158" i="72"/>
  <c r="S159" i="72"/>
  <c r="U159" i="72" s="1"/>
  <c r="Z189" i="72"/>
  <c r="AB189" i="72" s="1"/>
  <c r="AB188" i="72"/>
  <c r="S115" i="72"/>
  <c r="U115" i="72" s="1"/>
  <c r="U114" i="72"/>
  <c r="Z85" i="72"/>
  <c r="AB85" i="72" s="1"/>
  <c r="AB84" i="72"/>
  <c r="AB90" i="72" s="1"/>
  <c r="U202" i="72"/>
  <c r="S203" i="72"/>
  <c r="U203" i="72" s="1"/>
  <c r="Z115" i="72"/>
  <c r="AB115" i="72" s="1"/>
  <c r="AB114" i="72"/>
  <c r="Z217" i="72"/>
  <c r="AB217" i="72" s="1"/>
  <c r="AB216" i="72"/>
  <c r="Z12" i="72"/>
  <c r="AB12" i="72" s="1"/>
  <c r="AB11" i="72"/>
  <c r="AB17" i="72" s="1"/>
  <c r="S173" i="72"/>
  <c r="U173" i="72" s="1"/>
  <c r="U172" i="72"/>
  <c r="S129" i="72"/>
  <c r="U129" i="72" s="1"/>
  <c r="U128" i="72"/>
  <c r="Z129" i="72"/>
  <c r="AB129" i="72" s="1"/>
  <c r="AB128" i="72"/>
  <c r="AB158" i="72"/>
  <c r="Z159" i="72"/>
  <c r="AB159" i="72" s="1"/>
  <c r="Z57" i="72"/>
  <c r="AB57" i="72" s="1"/>
  <c r="AB56" i="72"/>
  <c r="AB62" i="72" s="1"/>
  <c r="S145" i="72"/>
  <c r="U145" i="72" s="1"/>
  <c r="U144" i="72"/>
  <c r="U216" i="72"/>
  <c r="S217" i="72"/>
  <c r="U217" i="72" s="1"/>
  <c r="U70" i="72"/>
  <c r="S71" i="72"/>
  <c r="U71" i="72" s="1"/>
  <c r="U100" i="72"/>
  <c r="S101" i="72"/>
  <c r="U101" i="72" s="1"/>
  <c r="Z203" i="72"/>
  <c r="AB203" i="72" s="1"/>
  <c r="AB202" i="72"/>
  <c r="U188" i="72"/>
  <c r="S189" i="72"/>
  <c r="U189" i="72" s="1"/>
  <c r="AB70" i="72"/>
  <c r="Z71" i="72"/>
  <c r="AB71" i="72" s="1"/>
  <c r="U56" i="72"/>
  <c r="S57" i="72"/>
  <c r="U57" i="72" s="1"/>
  <c r="Z145" i="72"/>
  <c r="AB145" i="72" s="1"/>
  <c r="AB144" i="72"/>
  <c r="S85" i="72"/>
  <c r="U85" i="72" s="1"/>
  <c r="U84" i="72"/>
  <c r="AB172" i="72"/>
  <c r="Z173" i="72"/>
  <c r="AB173" i="72" s="1"/>
  <c r="Z101" i="72"/>
  <c r="AB101" i="72" s="1"/>
  <c r="AB100" i="72"/>
  <c r="AB106" i="72" s="1"/>
  <c r="AB194" i="72" l="1"/>
  <c r="AB31" i="72"/>
  <c r="AB76" i="72"/>
  <c r="AB222" i="72"/>
  <c r="AB208" i="72"/>
  <c r="AB178" i="72"/>
  <c r="AB150" i="72"/>
  <c r="AB120" i="72"/>
  <c r="AB45" i="72"/>
  <c r="AB164" i="72"/>
  <c r="AB134" i="72"/>
  <c r="I9" i="42" l="1"/>
  <c r="J27" i="54" l="1"/>
  <c r="J41" i="54" s="1"/>
  <c r="M41" i="54" l="1"/>
  <c r="AB38" i="54" l="1"/>
  <c r="T7" i="21" l="1"/>
  <c r="U13" i="21" l="1"/>
  <c r="T13" i="21"/>
  <c r="U7" i="21"/>
  <c r="T8" i="21"/>
  <c r="U16" i="21"/>
  <c r="T17" i="21" l="1"/>
  <c r="T5" i="21"/>
  <c r="U5" i="21"/>
  <c r="U17" i="21"/>
  <c r="T16" i="21"/>
  <c r="U8" i="21"/>
  <c r="T14" i="21"/>
  <c r="T6" i="21"/>
  <c r="U6" i="21"/>
  <c r="U14" i="21" l="1"/>
  <c r="T10" i="21"/>
  <c r="T18" i="21"/>
  <c r="U34" i="21"/>
  <c r="T34" i="21" l="1"/>
  <c r="J10" i="17" l="1"/>
  <c r="T21" i="21" l="1"/>
  <c r="T28" i="21" l="1"/>
  <c r="U28" i="21"/>
  <c r="T29" i="21"/>
  <c r="U21" i="21"/>
  <c r="P19" i="20"/>
  <c r="P11" i="20"/>
  <c r="P9" i="20"/>
  <c r="P10" i="20"/>
  <c r="P16" i="20"/>
  <c r="P15" i="20"/>
  <c r="P17" i="20"/>
  <c r="P12" i="20"/>
  <c r="T22" i="21"/>
  <c r="U22" i="21" s="1"/>
  <c r="T25" i="21" l="1"/>
  <c r="P23" i="20"/>
  <c r="P5" i="20"/>
  <c r="P26" i="20"/>
  <c r="P18" i="20"/>
  <c r="P24" i="20"/>
  <c r="P25" i="20"/>
  <c r="P6" i="20"/>
  <c r="P13" i="20"/>
  <c r="P14" i="20"/>
  <c r="P7" i="20"/>
  <c r="P8" i="20"/>
  <c r="N20" i="20" l="1"/>
  <c r="P20" i="20"/>
  <c r="N29" i="20"/>
  <c r="P29" i="20"/>
  <c r="P33" i="20" l="1"/>
  <c r="N33" i="20"/>
  <c r="AL13" i="54" l="1"/>
  <c r="AN13" i="54" s="1"/>
  <c r="AQ13" i="54" l="1"/>
  <c r="T45" i="21" l="1"/>
  <c r="T47" i="21" s="1"/>
  <c r="N32" i="37"/>
  <c r="M9" i="42" l="1"/>
  <c r="V27" i="54" l="1"/>
  <c r="V41" i="54" s="1"/>
  <c r="Y41" i="54" l="1"/>
  <c r="F17" i="75" l="1"/>
  <c r="F73" i="75" s="1"/>
  <c r="G17" i="75"/>
  <c r="G73" i="75" s="1"/>
  <c r="H17" i="75"/>
  <c r="H73" i="75" s="1"/>
  <c r="Y27" i="34" l="1"/>
  <c r="D11" i="53" l="1"/>
  <c r="X6" i="54" l="1"/>
  <c r="X8" i="54" s="1"/>
  <c r="AN22" i="54" l="1"/>
  <c r="AQ21" i="54"/>
  <c r="AQ22" i="54" s="1"/>
  <c r="D18" i="27"/>
  <c r="Y33" i="34" l="1"/>
  <c r="AM33" i="34"/>
  <c r="J25" i="38" l="1"/>
  <c r="J24" i="38"/>
  <c r="J11" i="38"/>
  <c r="J9" i="38"/>
  <c r="J8" i="38"/>
  <c r="G25" i="38"/>
  <c r="G24" i="38"/>
  <c r="G11" i="38"/>
  <c r="G9" i="38"/>
  <c r="G8" i="38"/>
  <c r="D25" i="38"/>
  <c r="D24" i="38"/>
  <c r="D11" i="38"/>
  <c r="D9" i="38"/>
  <c r="D8" i="38"/>
  <c r="J7" i="37"/>
  <c r="J6" i="37"/>
  <c r="J5" i="37"/>
  <c r="G7" i="37"/>
  <c r="G6" i="37"/>
  <c r="G5" i="37"/>
  <c r="D7" i="37"/>
  <c r="D6" i="37"/>
  <c r="D5" i="37"/>
  <c r="G4" i="37" l="1"/>
  <c r="G8" i="37" s="1"/>
  <c r="G52" i="37" s="1"/>
  <c r="E8" i="37"/>
  <c r="H8" i="37"/>
  <c r="J4" i="37"/>
  <c r="J8" i="37" s="1"/>
  <c r="J52" i="37" s="1"/>
  <c r="B8" i="37"/>
  <c r="D4" i="37"/>
  <c r="D8" i="37" s="1"/>
  <c r="D52" i="37" s="1"/>
  <c r="AF81" i="34" l="1"/>
  <c r="AF69" i="34"/>
  <c r="AF62" i="34"/>
  <c r="AF57" i="34"/>
  <c r="AF54" i="34"/>
  <c r="AF50" i="34"/>
  <c r="AF45" i="34"/>
  <c r="AF42" i="34"/>
  <c r="AF38" i="34"/>
  <c r="AF36" i="34" l="1"/>
  <c r="AF44" i="34"/>
  <c r="AF56" i="34"/>
  <c r="AF30" i="34"/>
  <c r="AM100" i="34"/>
  <c r="AM106" i="34"/>
  <c r="AF39" i="34"/>
  <c r="AF51" i="34"/>
  <c r="AF63" i="34"/>
  <c r="AF75" i="34"/>
  <c r="AF23" i="34"/>
  <c r="AF91" i="34"/>
  <c r="AF93" i="34"/>
  <c r="AF97" i="34"/>
  <c r="AF10" i="34"/>
  <c r="AF16" i="34"/>
  <c r="AF22" i="34"/>
  <c r="AF29" i="34"/>
  <c r="AF74" i="34"/>
  <c r="AF80" i="34"/>
  <c r="AF94" i="34"/>
  <c r="AF68" i="34"/>
  <c r="AF88" i="34"/>
  <c r="Y8" i="34"/>
  <c r="Y14" i="34"/>
  <c r="Y20" i="34"/>
  <c r="Y34" i="34"/>
  <c r="Y35" i="34"/>
  <c r="AM63" i="34"/>
  <c r="AM69" i="34"/>
  <c r="AM75" i="34"/>
  <c r="Y78" i="34"/>
  <c r="AM11" i="34"/>
  <c r="AM17" i="34"/>
  <c r="AM23" i="34"/>
  <c r="Y26" i="34"/>
  <c r="AM30" i="34"/>
  <c r="Y36" i="34"/>
  <c r="AM39" i="34"/>
  <c r="Y42" i="34"/>
  <c r="AM45" i="34"/>
  <c r="Y48" i="34"/>
  <c r="AM51" i="34"/>
  <c r="Y54" i="34"/>
  <c r="AM57" i="34"/>
  <c r="Y60" i="34"/>
  <c r="Y66" i="34"/>
  <c r="Y72" i="34"/>
  <c r="AM81" i="34"/>
  <c r="Y84" i="34"/>
  <c r="AM88" i="34"/>
  <c r="Y91" i="34"/>
  <c r="AM94" i="34"/>
  <c r="Y97" i="34"/>
  <c r="Y103" i="34"/>
  <c r="Y109" i="34"/>
  <c r="AF41" i="34"/>
  <c r="AF47" i="34"/>
  <c r="AF53" i="34"/>
  <c r="AF90" i="34"/>
  <c r="AF96" i="34"/>
  <c r="AF48" i="34"/>
  <c r="AF37" i="34"/>
  <c r="AF43" i="34"/>
  <c r="AF49" i="34"/>
  <c r="AF55" i="34"/>
  <c r="AF92" i="34"/>
  <c r="AF98" i="34"/>
  <c r="AF99" i="34"/>
  <c r="AF105" i="34"/>
  <c r="AF7" i="34"/>
  <c r="AF19" i="34"/>
  <c r="AF25" i="34"/>
  <c r="AF32" i="34"/>
  <c r="AF59" i="34"/>
  <c r="AF65" i="34"/>
  <c r="AF71" i="34"/>
  <c r="AF77" i="34"/>
  <c r="AF83" i="34"/>
  <c r="AF13" i="34"/>
  <c r="I71" i="75"/>
  <c r="AF14" i="34"/>
  <c r="AF20" i="34"/>
  <c r="AF26" i="34"/>
  <c r="AF60" i="34"/>
  <c r="AF66" i="34"/>
  <c r="AF72" i="34"/>
  <c r="AF78" i="34"/>
  <c r="AF84" i="34"/>
  <c r="AF103" i="34"/>
  <c r="AF109" i="34"/>
  <c r="AF8" i="34"/>
  <c r="AM108" i="34"/>
  <c r="AF102" i="34"/>
  <c r="AF108" i="34"/>
  <c r="AM6" i="34"/>
  <c r="Y9" i="34"/>
  <c r="AM12" i="34"/>
  <c r="Y15" i="34"/>
  <c r="AM18" i="34"/>
  <c r="Y21" i="34"/>
  <c r="AM24" i="34"/>
  <c r="Y28" i="34"/>
  <c r="AM31" i="34"/>
  <c r="Y37" i="34"/>
  <c r="AM40" i="34"/>
  <c r="Y43" i="34"/>
  <c r="AM46" i="34"/>
  <c r="Y49" i="34"/>
  <c r="AM52" i="34"/>
  <c r="Y55" i="34"/>
  <c r="AM58" i="34"/>
  <c r="Y61" i="34"/>
  <c r="AM64" i="34"/>
  <c r="Y67" i="34"/>
  <c r="AM70" i="34"/>
  <c r="Y73" i="34"/>
  <c r="AM76" i="34"/>
  <c r="Y79" i="34"/>
  <c r="AM82" i="34"/>
  <c r="Y85" i="34"/>
  <c r="AM89" i="34"/>
  <c r="Y92" i="34"/>
  <c r="AM95" i="34"/>
  <c r="Y98" i="34"/>
  <c r="AM101" i="34"/>
  <c r="Y104" i="34"/>
  <c r="AM107" i="34"/>
  <c r="AJ121" i="34"/>
  <c r="AQ121" i="34"/>
  <c r="AM7" i="34"/>
  <c r="Y10" i="34"/>
  <c r="AM13" i="34"/>
  <c r="Y16" i="34"/>
  <c r="AM19" i="34"/>
  <c r="Y22" i="34"/>
  <c r="AM25" i="34"/>
  <c r="Y29" i="34"/>
  <c r="AM32" i="34"/>
  <c r="AM34" i="34"/>
  <c r="AM35" i="34"/>
  <c r="Y38" i="34"/>
  <c r="AM41" i="34"/>
  <c r="Y44" i="34"/>
  <c r="AM47" i="34"/>
  <c r="Y50" i="34"/>
  <c r="AM53" i="34"/>
  <c r="Y56" i="34"/>
  <c r="AM59" i="34"/>
  <c r="Y62" i="34"/>
  <c r="AM65" i="34"/>
  <c r="Y68" i="34"/>
  <c r="AM71" i="34"/>
  <c r="Y74" i="34"/>
  <c r="AM77" i="34"/>
  <c r="Y80" i="34"/>
  <c r="AM83" i="34"/>
  <c r="AM90" i="34"/>
  <c r="Y93" i="34"/>
  <c r="AM96" i="34"/>
  <c r="Y99" i="34"/>
  <c r="AM102" i="34"/>
  <c r="Y105" i="34"/>
  <c r="AF9" i="34"/>
  <c r="AF15" i="34"/>
  <c r="AF21" i="34"/>
  <c r="AF28" i="34"/>
  <c r="AF61" i="34"/>
  <c r="AF67" i="34"/>
  <c r="AF73" i="34"/>
  <c r="AF79" i="34"/>
  <c r="AF104" i="34"/>
  <c r="AM8" i="34"/>
  <c r="Y11" i="34"/>
  <c r="AM14" i="34"/>
  <c r="Y17" i="34"/>
  <c r="AM20" i="34"/>
  <c r="Y23" i="34"/>
  <c r="AM26" i="34"/>
  <c r="Y30" i="34"/>
  <c r="AM36" i="34"/>
  <c r="Y39" i="34"/>
  <c r="AM42" i="34"/>
  <c r="Y45" i="34"/>
  <c r="AM48" i="34"/>
  <c r="Y51" i="34"/>
  <c r="AM54" i="34"/>
  <c r="Y57" i="34"/>
  <c r="AM60" i="34"/>
  <c r="Y63" i="34"/>
  <c r="AM66" i="34"/>
  <c r="Y69" i="34"/>
  <c r="AM72" i="34"/>
  <c r="Y75" i="34"/>
  <c r="AM78" i="34"/>
  <c r="Y81" i="34"/>
  <c r="AM84" i="34"/>
  <c r="Y88" i="34"/>
  <c r="AM91" i="34"/>
  <c r="Y94" i="34"/>
  <c r="AM97" i="34"/>
  <c r="Y100" i="34"/>
  <c r="AM103" i="34"/>
  <c r="Y106" i="34"/>
  <c r="AM109" i="34"/>
  <c r="AC33" i="34"/>
  <c r="AC34" i="34"/>
  <c r="AC27" i="34"/>
  <c r="W110" i="34"/>
  <c r="Y6" i="34"/>
  <c r="AM9" i="34"/>
  <c r="Y12" i="34"/>
  <c r="AM15" i="34"/>
  <c r="Y18" i="34"/>
  <c r="AM21" i="34"/>
  <c r="Y24" i="34"/>
  <c r="AM28" i="34"/>
  <c r="Y31" i="34"/>
  <c r="AM37" i="34"/>
  <c r="Y40" i="34"/>
  <c r="AM43" i="34"/>
  <c r="Y46" i="34"/>
  <c r="AM49" i="34"/>
  <c r="Y52" i="34"/>
  <c r="AM55" i="34"/>
  <c r="Y58" i="34"/>
  <c r="AC58" i="34" s="1"/>
  <c r="AM61" i="34"/>
  <c r="Y64" i="34"/>
  <c r="AM67" i="34"/>
  <c r="Y70" i="34"/>
  <c r="AM73" i="34"/>
  <c r="Y76" i="34"/>
  <c r="AM79" i="34"/>
  <c r="Y82" i="34"/>
  <c r="Y87" i="34"/>
  <c r="Y89" i="34"/>
  <c r="AM92" i="34"/>
  <c r="Y95" i="34"/>
  <c r="AM98" i="34"/>
  <c r="Y101" i="34"/>
  <c r="AM104" i="34"/>
  <c r="Y107" i="34"/>
  <c r="AF11" i="34"/>
  <c r="AF17" i="34"/>
  <c r="AF100" i="34"/>
  <c r="AF106" i="34"/>
  <c r="I17" i="75"/>
  <c r="B71" i="75"/>
  <c r="AC121" i="34"/>
  <c r="Y7" i="34"/>
  <c r="AM10" i="34"/>
  <c r="Y13" i="34"/>
  <c r="AM16" i="34"/>
  <c r="Y19" i="34"/>
  <c r="AM22" i="34"/>
  <c r="Y25" i="34"/>
  <c r="AM29" i="34"/>
  <c r="Y32" i="34"/>
  <c r="AM38" i="34"/>
  <c r="Y41" i="34"/>
  <c r="AM44" i="34"/>
  <c r="Y47" i="34"/>
  <c r="AC47" i="34" s="1"/>
  <c r="AM50" i="34"/>
  <c r="Y53" i="34"/>
  <c r="AM56" i="34"/>
  <c r="Y59" i="34"/>
  <c r="AM62" i="34"/>
  <c r="Y65" i="34"/>
  <c r="AM68" i="34"/>
  <c r="Y71" i="34"/>
  <c r="AM74" i="34"/>
  <c r="Y77" i="34"/>
  <c r="AM80" i="34"/>
  <c r="Y83" i="34"/>
  <c r="AC83" i="34" s="1"/>
  <c r="Y86" i="34"/>
  <c r="Y90" i="34"/>
  <c r="AC90" i="34" s="1"/>
  <c r="AM93" i="34"/>
  <c r="Y96" i="34"/>
  <c r="AM99" i="34"/>
  <c r="Y102" i="34"/>
  <c r="AM105" i="34"/>
  <c r="Y108" i="34"/>
  <c r="J17" i="75"/>
  <c r="AF6" i="34"/>
  <c r="AF12" i="34"/>
  <c r="AF18" i="34"/>
  <c r="AF24" i="34"/>
  <c r="AF31" i="34"/>
  <c r="AF40" i="34"/>
  <c r="AF46" i="34"/>
  <c r="AF52" i="34"/>
  <c r="AF58" i="34"/>
  <c r="AF64" i="34"/>
  <c r="AF70" i="34"/>
  <c r="AF76" i="34"/>
  <c r="AF82" i="34"/>
  <c r="AF89" i="34"/>
  <c r="AF95" i="34"/>
  <c r="AF101" i="34"/>
  <c r="AF107" i="34"/>
  <c r="K17" i="75"/>
  <c r="AC8" i="34" l="1"/>
  <c r="AC14" i="34"/>
  <c r="AC35" i="34"/>
  <c r="AC91" i="34"/>
  <c r="AC42" i="34"/>
  <c r="AC66" i="34"/>
  <c r="AC72" i="34"/>
  <c r="AC20" i="34"/>
  <c r="AC84" i="34"/>
  <c r="AC36" i="34"/>
  <c r="AC26" i="34"/>
  <c r="AC77" i="34"/>
  <c r="AC32" i="34"/>
  <c r="AC87" i="34"/>
  <c r="AC82" i="34"/>
  <c r="AC96" i="34"/>
  <c r="AC103" i="34"/>
  <c r="AC78" i="34"/>
  <c r="AC13" i="34"/>
  <c r="AC7" i="34"/>
  <c r="AC41" i="34"/>
  <c r="AC71" i="34"/>
  <c r="AC102" i="34"/>
  <c r="AC60" i="34"/>
  <c r="I73" i="75"/>
  <c r="AC54" i="34"/>
  <c r="AC101" i="34"/>
  <c r="AC25" i="34"/>
  <c r="AC89" i="34"/>
  <c r="AC52" i="34"/>
  <c r="AC109" i="34"/>
  <c r="AC65" i="34"/>
  <c r="AC19" i="34"/>
  <c r="AC48" i="34"/>
  <c r="AC46" i="34"/>
  <c r="AC97" i="34"/>
  <c r="AC59" i="34"/>
  <c r="AC53" i="34"/>
  <c r="AC76" i="34"/>
  <c r="AC64" i="34"/>
  <c r="AC40" i="34"/>
  <c r="AC106" i="34"/>
  <c r="AC24" i="34"/>
  <c r="AC31" i="34"/>
  <c r="AC100" i="34"/>
  <c r="AC108" i="34"/>
  <c r="AC18" i="34"/>
  <c r="AC92" i="34"/>
  <c r="AC55" i="34"/>
  <c r="AC15" i="34"/>
  <c r="AC12" i="34"/>
  <c r="AC86" i="34"/>
  <c r="AC75" i="34"/>
  <c r="AC39" i="34"/>
  <c r="AC62" i="34"/>
  <c r="AC68" i="34"/>
  <c r="AC69" i="34"/>
  <c r="AC30" i="34"/>
  <c r="AC105" i="34"/>
  <c r="AC85" i="34"/>
  <c r="AC49" i="34"/>
  <c r="AC9" i="34"/>
  <c r="AC95" i="34"/>
  <c r="AC29" i="34"/>
  <c r="AC63" i="34"/>
  <c r="AC23" i="34"/>
  <c r="AC99" i="34"/>
  <c r="AC79" i="34"/>
  <c r="AC43" i="34"/>
  <c r="AC56" i="34"/>
  <c r="AC22" i="34"/>
  <c r="AC94" i="34"/>
  <c r="AC57" i="34"/>
  <c r="AC17" i="34"/>
  <c r="AC93" i="34"/>
  <c r="AC73" i="34"/>
  <c r="AC37" i="34"/>
  <c r="AC50" i="34"/>
  <c r="AC16" i="34"/>
  <c r="AC6" i="34"/>
  <c r="Y110" i="34"/>
  <c r="AC88" i="34"/>
  <c r="AC51" i="34"/>
  <c r="AC11" i="34"/>
  <c r="AC104" i="34"/>
  <c r="AC67" i="34"/>
  <c r="AC28" i="34"/>
  <c r="AC80" i="34"/>
  <c r="AC44" i="34"/>
  <c r="AC10" i="34"/>
  <c r="AC81" i="34"/>
  <c r="AC45" i="34"/>
  <c r="AC98" i="34"/>
  <c r="AC61" i="34"/>
  <c r="AC21" i="34"/>
  <c r="AC107" i="34"/>
  <c r="AC70" i="34"/>
  <c r="AC74" i="34"/>
  <c r="AC38" i="34"/>
  <c r="B11" i="33" l="1"/>
  <c r="C11" i="33"/>
  <c r="C20" i="33"/>
  <c r="B20" i="33"/>
  <c r="D20" i="33"/>
  <c r="E20" i="33"/>
  <c r="AC110" i="34"/>
  <c r="AN9" i="54" l="1"/>
  <c r="AQ9" i="54" s="1"/>
  <c r="M6" i="40"/>
  <c r="K11" i="40"/>
  <c r="K15" i="40" s="1"/>
  <c r="S6" i="40"/>
  <c r="Q11" i="40"/>
  <c r="Q15" i="40" s="1"/>
  <c r="P6" i="40" l="1"/>
  <c r="N11" i="40"/>
  <c r="N15" i="40" s="1"/>
  <c r="AM12" i="54"/>
  <c r="AN11" i="54"/>
  <c r="AQ11" i="54" s="1"/>
  <c r="AQ12" i="54" s="1"/>
  <c r="AN12" i="54" l="1"/>
  <c r="AM24" i="54"/>
  <c r="F11" i="53" l="1"/>
  <c r="AP6" i="54" l="1"/>
  <c r="G11" i="53"/>
  <c r="AP8" i="54"/>
  <c r="BB6" i="54" l="1"/>
  <c r="BB8" i="54" s="1"/>
  <c r="G28" i="27" l="1"/>
  <c r="G164" i="27"/>
  <c r="G147" i="27"/>
  <c r="G130" i="27"/>
  <c r="G113" i="27"/>
  <c r="G96" i="27"/>
  <c r="G79" i="27"/>
  <c r="G62" i="27"/>
  <c r="G45" i="27"/>
  <c r="AZ37" i="54" l="1"/>
  <c r="F27" i="39" l="1"/>
  <c r="G27" i="39" l="1"/>
  <c r="AZ11" i="54" l="1"/>
  <c r="BC11" i="54" s="1"/>
  <c r="AY12" i="54" l="1"/>
  <c r="AZ9" i="54"/>
  <c r="BC9" i="54" s="1"/>
  <c r="AY24" i="54" l="1"/>
  <c r="AZ12" i="54"/>
  <c r="BC12" i="54" s="1"/>
  <c r="U13" i="56" l="1"/>
  <c r="Y13" i="56" l="1"/>
  <c r="D11" i="33" l="1"/>
  <c r="E11" i="33" l="1"/>
  <c r="AC125" i="34" l="1"/>
  <c r="AF33" i="34" l="1"/>
  <c r="AF27" i="34"/>
  <c r="D71" i="75"/>
  <c r="C71" i="75" l="1"/>
  <c r="AF87" i="34"/>
  <c r="AM27" i="34"/>
  <c r="AF86" i="34" l="1"/>
  <c r="AF85" i="34" l="1"/>
  <c r="AM85" i="34" l="1"/>
  <c r="J71" i="75" l="1"/>
  <c r="J73" i="75" s="1"/>
  <c r="K71" i="75" l="1"/>
  <c r="K73" i="75" s="1"/>
  <c r="AF35" i="34"/>
  <c r="AF34" i="34" l="1"/>
  <c r="AF110" i="34" s="1"/>
  <c r="AD110" i="34"/>
  <c r="AJ110" i="34" l="1"/>
  <c r="AJ125" i="34" s="1"/>
  <c r="AQ110" i="34" l="1"/>
  <c r="AQ125" i="34" s="1"/>
  <c r="F11" i="33" l="1"/>
  <c r="F20" i="33" l="1"/>
  <c r="G11" i="33" l="1"/>
  <c r="G20" i="33" l="1"/>
  <c r="AM87" i="34" l="1"/>
  <c r="AM86" i="34"/>
  <c r="AM110" i="34" s="1"/>
  <c r="AK110" i="34"/>
  <c r="M8" i="38" l="1"/>
  <c r="M25" i="38"/>
  <c r="M6" i="37"/>
  <c r="M24" i="38"/>
  <c r="M5" i="37"/>
  <c r="M4" i="37" l="1"/>
  <c r="M11" i="38"/>
  <c r="M9" i="38"/>
  <c r="M7" i="37"/>
  <c r="M8" i="37" l="1"/>
  <c r="M52" i="37"/>
  <c r="K8" i="37"/>
  <c r="Q8" i="37" l="1"/>
  <c r="N8" i="37"/>
  <c r="D9" i="2" l="1"/>
  <c r="D83" i="2" s="1"/>
  <c r="V6" i="54" l="1"/>
  <c r="Y6" i="54" s="1"/>
  <c r="T8" i="54"/>
  <c r="V8" i="54" l="1"/>
  <c r="T24" i="54"/>
  <c r="V24" i="54" l="1"/>
  <c r="Y8" i="54"/>
  <c r="V44" i="54" l="1"/>
  <c r="V43" i="54"/>
  <c r="B9" i="2" l="1"/>
  <c r="B83" i="2" s="1"/>
  <c r="C9" i="2"/>
  <c r="C83" i="2" s="1"/>
  <c r="J6" i="54" l="1"/>
  <c r="H8" i="54"/>
  <c r="H24" i="54" s="1"/>
  <c r="B8" i="54"/>
  <c r="D6" i="54"/>
  <c r="G6" i="54" s="1"/>
  <c r="G8" i="54" s="1"/>
  <c r="D8" i="54" l="1"/>
  <c r="D24" i="54" s="1"/>
  <c r="B24" i="54"/>
  <c r="J8" i="54"/>
  <c r="M6" i="54"/>
  <c r="M8" i="54" l="1"/>
  <c r="J24" i="54"/>
  <c r="D44" i="54"/>
  <c r="D43" i="54"/>
  <c r="J43" i="54" l="1"/>
  <c r="J44" i="54"/>
  <c r="AB6" i="54" l="1"/>
  <c r="AE6" i="54" s="1"/>
  <c r="AE8" i="54" s="1"/>
  <c r="Z8" i="54"/>
  <c r="AB8" i="54" l="1"/>
  <c r="AB24" i="54" s="1"/>
  <c r="Z24" i="54"/>
  <c r="F9" i="2" l="1"/>
  <c r="F83" i="2" s="1"/>
  <c r="AN6" i="54" l="1"/>
  <c r="AQ6" i="54" s="1"/>
  <c r="AL8" i="54"/>
  <c r="AN8" i="54" l="1"/>
  <c r="AL24" i="54"/>
  <c r="AN24" i="54" l="1"/>
  <c r="AQ8" i="54"/>
  <c r="G9" i="2" l="1"/>
  <c r="G83" i="2" s="1"/>
  <c r="AZ6" i="54"/>
  <c r="BC6" i="54" s="1"/>
  <c r="AX8" i="54"/>
  <c r="AZ8" i="54" l="1"/>
  <c r="BC8" i="54" l="1"/>
  <c r="G23" i="27" l="1"/>
  <c r="Y9" i="42" l="1"/>
  <c r="U9" i="42"/>
  <c r="C78" i="17" l="1"/>
  <c r="C7" i="17"/>
  <c r="C121" i="17"/>
  <c r="C77" i="17"/>
  <c r="C85" i="17"/>
  <c r="C16" i="17"/>
  <c r="C27" i="17"/>
  <c r="C44" i="17"/>
  <c r="C36" i="17"/>
  <c r="C21" i="17"/>
  <c r="C79" i="17"/>
  <c r="C72" i="17"/>
  <c r="C112" i="17"/>
  <c r="C41" i="17"/>
  <c r="C49" i="17"/>
  <c r="C65" i="17"/>
  <c r="C118" i="17"/>
  <c r="C111" i="17"/>
  <c r="C9" i="17"/>
  <c r="C71" i="17"/>
  <c r="C106" i="17"/>
  <c r="C8" i="17"/>
  <c r="C127" i="17"/>
  <c r="C100" i="17"/>
  <c r="C22" i="17"/>
  <c r="C43" i="17"/>
  <c r="C29" i="17"/>
  <c r="C114" i="17"/>
  <c r="C57" i="17"/>
  <c r="C55" i="17"/>
  <c r="C76" i="17"/>
  <c r="C83" i="17"/>
  <c r="C126" i="17"/>
  <c r="C15" i="17"/>
  <c r="C30" i="17"/>
  <c r="C99" i="17"/>
  <c r="C97" i="17"/>
  <c r="C34" i="17"/>
  <c r="C93" i="17"/>
  <c r="C105" i="17"/>
  <c r="C62" i="17"/>
  <c r="C23" i="17"/>
  <c r="C35" i="17"/>
  <c r="C48" i="17"/>
  <c r="C42" i="17"/>
  <c r="C92" i="17"/>
  <c r="C20" i="17"/>
  <c r="C69" i="17"/>
  <c r="C28" i="17"/>
  <c r="C119" i="17"/>
  <c r="C120" i="17"/>
  <c r="C56" i="17"/>
  <c r="C107" i="17"/>
  <c r="C37" i="17"/>
  <c r="C6" i="17"/>
  <c r="C63" i="17"/>
  <c r="C51" i="17"/>
  <c r="C113" i="17"/>
  <c r="C91" i="17"/>
  <c r="C50" i="17"/>
  <c r="C64" i="17"/>
  <c r="C128" i="17"/>
  <c r="C58" i="17"/>
  <c r="C86" i="17"/>
  <c r="C104" i="17"/>
  <c r="C98" i="17"/>
  <c r="C90" i="17"/>
  <c r="C70" i="17"/>
  <c r="C84" i="17"/>
  <c r="C125" i="17"/>
  <c r="K55" i="17"/>
  <c r="K23" i="17"/>
  <c r="K28" i="17"/>
  <c r="K121" i="17"/>
  <c r="K77" i="17"/>
  <c r="K70" i="17"/>
  <c r="K72" i="17"/>
  <c r="K127" i="17"/>
  <c r="K105" i="17"/>
  <c r="K104" i="17"/>
  <c r="K111" i="17"/>
  <c r="K76" i="17"/>
  <c r="K128" i="17"/>
  <c r="K97" i="17"/>
  <c r="K49" i="17"/>
  <c r="K107" i="17"/>
  <c r="K9" i="17"/>
  <c r="K100" i="17"/>
  <c r="K36" i="17"/>
  <c r="K20" i="17"/>
  <c r="K21" i="17"/>
  <c r="K118" i="17"/>
  <c r="K7" i="17"/>
  <c r="K120" i="17"/>
  <c r="K63" i="17"/>
  <c r="K48" i="17"/>
  <c r="K37" i="17"/>
  <c r="K92" i="17"/>
  <c r="K30" i="17"/>
  <c r="K79" i="17"/>
  <c r="K119" i="17"/>
  <c r="K91" i="17"/>
  <c r="K15" i="17"/>
  <c r="K34" i="17"/>
  <c r="K106" i="17"/>
  <c r="K8" i="17"/>
  <c r="K90" i="17"/>
  <c r="K112" i="17"/>
  <c r="K29" i="17"/>
  <c r="K84" i="17"/>
  <c r="K69" i="17"/>
  <c r="K113" i="17"/>
  <c r="K51" i="17"/>
  <c r="K6" i="17"/>
  <c r="K126" i="17"/>
  <c r="K98" i="17"/>
  <c r="K43" i="17"/>
  <c r="K125" i="17"/>
  <c r="K99" i="17"/>
  <c r="K58" i="17"/>
  <c r="K27" i="17"/>
  <c r="K41" i="17"/>
  <c r="K65" i="17"/>
  <c r="K71" i="17"/>
  <c r="K86" i="17"/>
  <c r="K56" i="17"/>
  <c r="K64" i="17"/>
  <c r="K42" i="17"/>
  <c r="K22" i="17"/>
  <c r="K57" i="17"/>
  <c r="K35" i="17"/>
  <c r="K44" i="17"/>
  <c r="K78" i="17"/>
  <c r="K85" i="17"/>
  <c r="K62" i="17"/>
  <c r="K83" i="17"/>
  <c r="K50" i="17"/>
  <c r="K114" i="17"/>
  <c r="K93" i="17"/>
  <c r="G27" i="17"/>
  <c r="G21" i="17"/>
  <c r="G16" i="17"/>
  <c r="G37" i="17"/>
  <c r="G84" i="17"/>
  <c r="G44" i="17"/>
  <c r="G77" i="17"/>
  <c r="G23" i="17"/>
  <c r="G65" i="17"/>
  <c r="G34" i="17"/>
  <c r="G9" i="17"/>
  <c r="G63" i="17"/>
  <c r="G62" i="17"/>
  <c r="G7" i="17"/>
  <c r="G83" i="17"/>
  <c r="G91" i="17"/>
  <c r="G15" i="17"/>
  <c r="G28" i="17"/>
  <c r="G6" i="17"/>
  <c r="G106" i="17"/>
  <c r="G99" i="17"/>
  <c r="G29" i="17"/>
  <c r="G126" i="17"/>
  <c r="G79" i="17"/>
  <c r="G8" i="17"/>
  <c r="G100" i="17"/>
  <c r="G76" i="17"/>
  <c r="G118" i="17"/>
  <c r="G41" i="17"/>
  <c r="G49" i="17"/>
  <c r="G97" i="17"/>
  <c r="G85" i="17"/>
  <c r="G127" i="17"/>
  <c r="G64" i="17"/>
  <c r="G56" i="17"/>
  <c r="G111" i="17"/>
  <c r="G128" i="17"/>
  <c r="G125" i="17"/>
  <c r="G35" i="17"/>
  <c r="G58" i="17"/>
  <c r="G112" i="17"/>
  <c r="G69" i="17"/>
  <c r="G93" i="17"/>
  <c r="G43" i="17"/>
  <c r="G78" i="17"/>
  <c r="G71" i="17"/>
  <c r="G30" i="17"/>
  <c r="G36" i="17"/>
  <c r="G107" i="17"/>
  <c r="G57" i="17"/>
  <c r="G20" i="17"/>
  <c r="G48" i="17"/>
  <c r="G70" i="17"/>
  <c r="G22" i="17"/>
  <c r="G92" i="17"/>
  <c r="G42" i="17"/>
  <c r="G113" i="17"/>
  <c r="G121" i="17"/>
  <c r="G104" i="17"/>
  <c r="G120" i="17"/>
  <c r="G98" i="17"/>
  <c r="G90" i="17"/>
  <c r="G51" i="17"/>
  <c r="G86" i="17"/>
  <c r="G114" i="17"/>
  <c r="G105" i="17"/>
  <c r="G119" i="17"/>
  <c r="G72" i="17"/>
  <c r="G50" i="17"/>
  <c r="G55" i="17"/>
  <c r="I128" i="17"/>
  <c r="I48" i="17"/>
  <c r="I119" i="17"/>
  <c r="I72" i="17"/>
  <c r="I70" i="17"/>
  <c r="I90" i="17"/>
  <c r="I127" i="17"/>
  <c r="I104" i="17"/>
  <c r="I105" i="17"/>
  <c r="I98" i="17"/>
  <c r="I41" i="17"/>
  <c r="I37" i="17"/>
  <c r="I57" i="17"/>
  <c r="I126" i="17"/>
  <c r="I83" i="17"/>
  <c r="I62" i="17"/>
  <c r="I58" i="17"/>
  <c r="I92" i="17"/>
  <c r="I91" i="17"/>
  <c r="I120" i="17"/>
  <c r="I112" i="17"/>
  <c r="I50" i="17"/>
  <c r="I20" i="17"/>
  <c r="I51" i="17"/>
  <c r="I85" i="17"/>
  <c r="I21" i="17"/>
  <c r="I22" i="17"/>
  <c r="I106" i="17"/>
  <c r="I29" i="17"/>
  <c r="I43" i="17"/>
  <c r="I113" i="17"/>
  <c r="I121" i="17"/>
  <c r="I56" i="17"/>
  <c r="I118" i="17"/>
  <c r="I55" i="17"/>
  <c r="I114" i="17"/>
  <c r="I100" i="17"/>
  <c r="I30" i="17"/>
  <c r="I49" i="17"/>
  <c r="I8" i="17"/>
  <c r="I34" i="17"/>
  <c r="I23" i="17"/>
  <c r="I7" i="17"/>
  <c r="I44" i="17"/>
  <c r="I111" i="17"/>
  <c r="I107" i="17"/>
  <c r="I97" i="17"/>
  <c r="I71" i="17"/>
  <c r="I6" i="17"/>
  <c r="I27" i="17"/>
  <c r="I42" i="17"/>
  <c r="I16" i="17"/>
  <c r="I65" i="17"/>
  <c r="I35" i="17"/>
  <c r="I93" i="17"/>
  <c r="I9" i="17"/>
  <c r="I69" i="17"/>
  <c r="I76" i="17"/>
  <c r="I84" i="17"/>
  <c r="I28" i="17"/>
  <c r="I79" i="17"/>
  <c r="I86" i="17"/>
  <c r="I15" i="17"/>
  <c r="I78" i="17"/>
  <c r="I99" i="17"/>
  <c r="I63" i="17"/>
  <c r="I36" i="17"/>
  <c r="I125" i="17"/>
  <c r="I77" i="17"/>
  <c r="I64" i="17"/>
  <c r="E98" i="17"/>
  <c r="E8" i="17"/>
  <c r="E57" i="17"/>
  <c r="E6" i="17"/>
  <c r="E105" i="17"/>
  <c r="E63" i="17"/>
  <c r="E125" i="17"/>
  <c r="E70" i="17"/>
  <c r="E121" i="17"/>
  <c r="E44" i="17"/>
  <c r="E99" i="17"/>
  <c r="E42" i="17"/>
  <c r="E50" i="17"/>
  <c r="E126" i="17"/>
  <c r="E84" i="17"/>
  <c r="E120" i="17"/>
  <c r="E65" i="17"/>
  <c r="E91" i="17"/>
  <c r="E22" i="17"/>
  <c r="E127" i="17"/>
  <c r="E119" i="17"/>
  <c r="E51" i="17"/>
  <c r="E35" i="17"/>
  <c r="E71" i="17"/>
  <c r="E93" i="17"/>
  <c r="E15" i="17"/>
  <c r="E106" i="17"/>
  <c r="E21" i="17"/>
  <c r="E49" i="17"/>
  <c r="E83" i="17"/>
  <c r="E62" i="17"/>
  <c r="E85" i="17"/>
  <c r="E113" i="17"/>
  <c r="E20" i="17"/>
  <c r="E76" i="17"/>
  <c r="E56" i="17"/>
  <c r="E72" i="17"/>
  <c r="E29" i="17"/>
  <c r="E112" i="17"/>
  <c r="E43" i="17"/>
  <c r="E48" i="17"/>
  <c r="E111" i="17"/>
  <c r="E41" i="17"/>
  <c r="E118" i="17"/>
  <c r="E97" i="17"/>
  <c r="E128" i="17"/>
  <c r="E107" i="17"/>
  <c r="E23" i="17"/>
  <c r="E55" i="17"/>
  <c r="E16" i="17"/>
  <c r="E64" i="17"/>
  <c r="E114" i="17"/>
  <c r="E36" i="17"/>
  <c r="E100" i="17"/>
  <c r="E78" i="17"/>
  <c r="E92" i="17"/>
  <c r="E30" i="17"/>
  <c r="E77" i="17"/>
  <c r="E79" i="17"/>
  <c r="E7" i="17"/>
  <c r="E37" i="17"/>
  <c r="E58" i="17"/>
  <c r="E69" i="17"/>
  <c r="E9" i="17"/>
  <c r="E90" i="17"/>
  <c r="E34" i="17"/>
  <c r="E27" i="17"/>
  <c r="E86" i="17"/>
  <c r="E28" i="17"/>
  <c r="E104" i="17"/>
  <c r="K80" i="17" l="1"/>
  <c r="K38" i="17"/>
  <c r="C31" i="17"/>
  <c r="G108" i="17"/>
  <c r="I101" i="17"/>
  <c r="I59" i="17"/>
  <c r="E59" i="17"/>
  <c r="I73" i="17"/>
  <c r="I115" i="17"/>
  <c r="G66" i="17"/>
  <c r="C129" i="17"/>
  <c r="K108" i="17"/>
  <c r="G31" i="17"/>
  <c r="I24" i="17"/>
  <c r="I122" i="17"/>
  <c r="K10" i="17"/>
  <c r="C59" i="17"/>
  <c r="E108" i="17"/>
  <c r="I80" i="17"/>
  <c r="I17" i="17"/>
  <c r="AD16" i="54" s="1"/>
  <c r="AD24" i="54" s="1"/>
  <c r="K31" i="17"/>
  <c r="C52" i="17"/>
  <c r="I45" i="17"/>
  <c r="G59" i="17"/>
  <c r="K87" i="17"/>
  <c r="G115" i="17"/>
  <c r="K115" i="17"/>
  <c r="C17" i="17"/>
  <c r="F16" i="54" s="1"/>
  <c r="K122" i="17"/>
  <c r="C87" i="17"/>
  <c r="E80" i="17"/>
  <c r="E24" i="17"/>
  <c r="I129" i="17"/>
  <c r="G38" i="17"/>
  <c r="C94" i="17"/>
  <c r="C10" i="17"/>
  <c r="C80" i="17"/>
  <c r="K24" i="17"/>
  <c r="E31" i="17"/>
  <c r="E38" i="17"/>
  <c r="E122" i="17"/>
  <c r="I108" i="17"/>
  <c r="K66" i="17"/>
  <c r="K73" i="17"/>
  <c r="C108" i="17"/>
  <c r="C66" i="17"/>
  <c r="C115" i="17"/>
  <c r="E45" i="17"/>
  <c r="E66" i="17"/>
  <c r="E129" i="17"/>
  <c r="I38" i="17"/>
  <c r="G73" i="17"/>
  <c r="G101" i="17"/>
  <c r="G10" i="17"/>
  <c r="K45" i="17"/>
  <c r="C122" i="17"/>
  <c r="E94" i="17"/>
  <c r="I94" i="17"/>
  <c r="E52" i="17"/>
  <c r="I66" i="17"/>
  <c r="G52" i="17"/>
  <c r="G45" i="17"/>
  <c r="C38" i="17"/>
  <c r="E10" i="17"/>
  <c r="I31" i="17"/>
  <c r="I87" i="17"/>
  <c r="G94" i="17"/>
  <c r="G24" i="17"/>
  <c r="G17" i="17"/>
  <c r="X16" i="54" s="1"/>
  <c r="G122" i="17"/>
  <c r="K94" i="17"/>
  <c r="C101" i="17"/>
  <c r="C45" i="17"/>
  <c r="E101" i="17"/>
  <c r="E115" i="17"/>
  <c r="I10" i="17"/>
  <c r="G80" i="17"/>
  <c r="G87" i="17"/>
  <c r="K129" i="17"/>
  <c r="K52" i="17"/>
  <c r="K101" i="17"/>
  <c r="C73" i="17"/>
  <c r="E87" i="17"/>
  <c r="E73" i="17"/>
  <c r="E17" i="17"/>
  <c r="L16" i="54" s="1"/>
  <c r="I52" i="17"/>
  <c r="G129" i="17"/>
  <c r="K59" i="17"/>
  <c r="C24" i="17"/>
  <c r="AE16" i="54" l="1"/>
  <c r="AE24" i="54" s="1"/>
  <c r="L24" i="54"/>
  <c r="M16" i="54"/>
  <c r="M24" i="54" s="1"/>
  <c r="Y16" i="54"/>
  <c r="Y24" i="54" s="1"/>
  <c r="X24" i="54"/>
  <c r="G16" i="54"/>
  <c r="G24" i="54" s="1"/>
  <c r="F24" i="54"/>
  <c r="P30" i="37" l="1"/>
  <c r="P29" i="37"/>
  <c r="P31" i="37" l="1"/>
  <c r="P29" i="38" l="1"/>
  <c r="P30" i="38"/>
  <c r="P28" i="38"/>
  <c r="E23" i="27" l="1"/>
  <c r="F23" i="27" l="1"/>
  <c r="Y13" i="21" l="1"/>
  <c r="X13" i="21" l="1"/>
  <c r="X14" i="21" l="1"/>
  <c r="Y14" i="21"/>
  <c r="X5" i="21"/>
  <c r="X7" i="21"/>
  <c r="X17" i="21" l="1"/>
  <c r="Y17" i="21"/>
  <c r="X6" i="21"/>
  <c r="Y6" i="21"/>
  <c r="Y7" i="21"/>
  <c r="Y5" i="21"/>
  <c r="Y34" i="21"/>
  <c r="X34" i="21" l="1"/>
  <c r="X16" i="21"/>
  <c r="X18" i="21" s="1"/>
  <c r="Y16" i="21"/>
  <c r="X8" i="21"/>
  <c r="X10" i="21" s="1"/>
  <c r="Y8" i="21"/>
  <c r="P27" i="38"/>
  <c r="L10" i="17" l="1"/>
  <c r="X21" i="21"/>
  <c r="X28" i="21" l="1"/>
  <c r="Y28" i="21" s="1"/>
  <c r="Y21" i="21"/>
  <c r="S19" i="20"/>
  <c r="S11" i="20"/>
  <c r="S9" i="20"/>
  <c r="S10" i="20"/>
  <c r="S16" i="20"/>
  <c r="S15" i="20"/>
  <c r="S17" i="20"/>
  <c r="S12" i="20"/>
  <c r="X22" i="21"/>
  <c r="X29" i="21" l="1"/>
  <c r="Y22" i="21"/>
  <c r="X25" i="21"/>
  <c r="S5" i="20"/>
  <c r="S23" i="20"/>
  <c r="S26" i="20"/>
  <c r="S24" i="20"/>
  <c r="S25" i="20"/>
  <c r="S6" i="20"/>
  <c r="S13" i="20"/>
  <c r="S14" i="20"/>
  <c r="S7" i="20"/>
  <c r="S8" i="20"/>
  <c r="Q29" i="20" l="1"/>
  <c r="S29" i="20"/>
  <c r="S18" i="20"/>
  <c r="S20" i="20" s="1"/>
  <c r="S33" i="20" s="1"/>
  <c r="AX13" i="54" l="1"/>
  <c r="AZ13" i="54" s="1"/>
  <c r="Q20" i="20"/>
  <c r="Q33" i="20" s="1"/>
  <c r="AX24" i="54" l="1"/>
  <c r="BC13" i="54"/>
  <c r="AZ24" i="54"/>
  <c r="P28" i="37" l="1"/>
  <c r="P32" i="37" s="1"/>
  <c r="X45" i="21" l="1"/>
  <c r="X47" i="21" s="1"/>
  <c r="Q9" i="42" l="1"/>
  <c r="E18" i="27" l="1"/>
  <c r="F18" i="27" l="1"/>
  <c r="G18" i="27"/>
  <c r="S28" i="38" l="1"/>
  <c r="S30" i="37"/>
  <c r="S29" i="37"/>
  <c r="S29" i="38"/>
  <c r="S30" i="38"/>
  <c r="S27" i="38"/>
  <c r="S28" i="37" l="1"/>
  <c r="L17" i="17" l="1"/>
  <c r="J17" i="17" l="1"/>
  <c r="K16" i="17"/>
  <c r="K17" i="17" s="1"/>
  <c r="AP16" i="54" s="1"/>
  <c r="AQ16" i="54" l="1"/>
  <c r="AQ24" i="54" s="1"/>
  <c r="AP24" i="54"/>
  <c r="S31" i="37" l="1"/>
  <c r="S32" i="37" s="1"/>
  <c r="Q32" i="37"/>
  <c r="AB27" i="54" l="1"/>
  <c r="AB41" i="54" s="1"/>
  <c r="AE41" i="54" l="1"/>
  <c r="AB44" i="54"/>
  <c r="AB43" i="54"/>
  <c r="E34" i="5" l="1"/>
  <c r="D34" i="5"/>
  <c r="M6" i="17" l="1"/>
  <c r="M64" i="17"/>
  <c r="M72" i="17"/>
  <c r="M111" i="17"/>
  <c r="M78" i="17"/>
  <c r="M114" i="17"/>
  <c r="M76" i="17"/>
  <c r="M62" i="17"/>
  <c r="M98" i="17"/>
  <c r="M112" i="17"/>
  <c r="M97" i="17"/>
  <c r="M57" i="17"/>
  <c r="M37" i="17"/>
  <c r="M23" i="17"/>
  <c r="M99" i="17"/>
  <c r="M92" i="17"/>
  <c r="M120" i="17"/>
  <c r="M9" i="17"/>
  <c r="M77" i="17"/>
  <c r="M44" i="17"/>
  <c r="M90" i="17"/>
  <c r="M29" i="17"/>
  <c r="M125" i="17"/>
  <c r="M30" i="17"/>
  <c r="M42" i="17"/>
  <c r="M35" i="17"/>
  <c r="M34" i="17"/>
  <c r="M84" i="17"/>
  <c r="M106" i="17"/>
  <c r="M49" i="17"/>
  <c r="M43" i="17"/>
  <c r="M55" i="17"/>
  <c r="M104" i="17"/>
  <c r="M126" i="17"/>
  <c r="M27" i="17"/>
  <c r="M48" i="17"/>
  <c r="M21" i="17"/>
  <c r="M107" i="17"/>
  <c r="M50" i="17"/>
  <c r="M118" i="17"/>
  <c r="M113" i="17"/>
  <c r="M8" i="17"/>
  <c r="M15" i="17"/>
  <c r="M91" i="17"/>
  <c r="M121" i="17"/>
  <c r="M28" i="17"/>
  <c r="M51" i="17"/>
  <c r="M127" i="17"/>
  <c r="M36" i="17"/>
  <c r="M128" i="17"/>
  <c r="M70" i="17"/>
  <c r="M79" i="17"/>
  <c r="M83" i="17"/>
  <c r="M16" i="17"/>
  <c r="M100" i="17"/>
  <c r="M63" i="17"/>
  <c r="M65" i="17"/>
  <c r="M93" i="17"/>
  <c r="M119" i="17"/>
  <c r="M105" i="17"/>
  <c r="M71" i="17"/>
  <c r="M85" i="17"/>
  <c r="M41" i="17"/>
  <c r="M56" i="17"/>
  <c r="M86" i="17"/>
  <c r="M22" i="17"/>
  <c r="M69" i="17"/>
  <c r="M58" i="17"/>
  <c r="M20" i="17"/>
  <c r="M7" i="17"/>
  <c r="M38" i="17" l="1"/>
  <c r="M31" i="17"/>
  <c r="M24" i="17"/>
  <c r="M101" i="17"/>
  <c r="M108" i="17"/>
  <c r="M73" i="17"/>
  <c r="M59" i="17"/>
  <c r="M94" i="17"/>
  <c r="M66" i="17"/>
  <c r="M80" i="17"/>
  <c r="M87" i="17"/>
  <c r="M45" i="17"/>
  <c r="M122" i="17"/>
  <c r="M115" i="17"/>
  <c r="M17" i="17"/>
  <c r="BB16" i="54" s="1"/>
  <c r="M129" i="17"/>
  <c r="M52" i="17"/>
  <c r="M10" i="17"/>
  <c r="BC16" i="54" l="1"/>
  <c r="BC24" i="54" s="1"/>
  <c r="BB24" i="54"/>
  <c r="D24" i="5" l="1"/>
  <c r="D5" i="5"/>
  <c r="D11" i="5"/>
  <c r="D20" i="5"/>
  <c r="D4" i="5"/>
  <c r="D17" i="5"/>
  <c r="D14" i="5"/>
  <c r="D21" i="5"/>
  <c r="D7" i="5"/>
  <c r="D13" i="5"/>
  <c r="D19" i="5"/>
  <c r="D31" i="5"/>
  <c r="D27" i="5"/>
  <c r="D26" i="5"/>
  <c r="D15" i="5"/>
  <c r="D8" i="5"/>
  <c r="D6" i="5"/>
  <c r="E14" i="5" l="1"/>
  <c r="E26" i="5"/>
  <c r="E15" i="5"/>
  <c r="E19" i="5"/>
  <c r="E13" i="5"/>
  <c r="E31" i="5"/>
  <c r="E6" i="5"/>
  <c r="E8" i="5"/>
  <c r="E4" i="5"/>
  <c r="E7" i="5"/>
  <c r="E27" i="5"/>
  <c r="E17" i="5"/>
  <c r="E20" i="5"/>
  <c r="E24" i="5"/>
  <c r="E21" i="5"/>
  <c r="E5" i="5"/>
  <c r="E11" i="5"/>
  <c r="S5" i="37" l="1"/>
  <c r="S6" i="37"/>
  <c r="S7" i="37"/>
  <c r="S4" i="37"/>
  <c r="S8" i="37" l="1"/>
  <c r="P7" i="37"/>
  <c r="P6" i="37"/>
  <c r="P4" i="37"/>
  <c r="P5" i="37"/>
  <c r="P8" i="37" l="1"/>
  <c r="P25" i="38" l="1"/>
  <c r="P8" i="38"/>
  <c r="P9" i="38"/>
  <c r="P24" i="38"/>
  <c r="P11" i="38"/>
  <c r="P52" i="37" l="1"/>
  <c r="S9" i="38"/>
  <c r="S25" i="38"/>
  <c r="S11" i="38"/>
  <c r="S24" i="38"/>
  <c r="S8" i="38" l="1"/>
  <c r="S52" i="37" l="1"/>
  <c r="Y39" i="23" l="1"/>
  <c r="Y48" i="23" s="1"/>
  <c r="Y4" i="23" s="1"/>
  <c r="X48" i="23"/>
  <c r="X4" i="23" s="1"/>
  <c r="Z39" i="23"/>
  <c r="Z48" i="23" l="1"/>
  <c r="AN38" i="54"/>
  <c r="AC39" i="23"/>
  <c r="AC48" i="23" s="1"/>
  <c r="AC4" i="23" s="1"/>
  <c r="AD39" i="23"/>
  <c r="AB48" i="23"/>
  <c r="AB4" i="23" s="1"/>
  <c r="AD48" i="23" l="1"/>
  <c r="AZ38" i="54"/>
  <c r="Z4" i="23"/>
  <c r="AN27" i="54"/>
  <c r="AN41" i="54" s="1"/>
  <c r="AQ41" i="54" l="1"/>
  <c r="AN44" i="54"/>
  <c r="AN43" i="54"/>
  <c r="AD4" i="23"/>
  <c r="AZ27" i="54"/>
  <c r="AZ41" i="54" s="1"/>
  <c r="BC41" i="54" l="1"/>
  <c r="AZ43" i="54"/>
  <c r="AZ44" i="54"/>
  <c r="E33" i="3" l="1"/>
  <c r="I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tc={286568A5-4DC4-40E9-BB43-EBB8DB46D75F}</author>
    <author>tc={90A99615-14CB-43C0-BFA8-C2DC769F88BC}</author>
    <author>tc={A519810A-7611-4654-983B-81AF1BD5264A}</author>
    <author>tc={61811CD6-F40D-4A1B-A124-E6E364E9221F}</author>
    <author>tc={1A542CA2-A14E-49E0-8EF0-34C2BF3B7710}</author>
    <author>tc={E73C5B94-8B2E-49AD-9EA0-B9193A8D6A96}</author>
    <author>tc={086A6F03-FB74-40F9-93DE-7CC149B1A0B5}</author>
    <author>tc={28D74930-4AB7-4051-A491-3EA22E8BD0C9}</author>
    <author>tc={85C3DE72-5104-4359-AA63-5A05C435959E}</author>
    <author>tc={C7006528-D75D-468A-BFFF-3E5C1B67A864}</author>
  </authors>
  <commentList>
    <comment ref="D19" authorId="0" shapeId="0" xr:uid="{286568A5-4DC4-40E9-BB43-EBB8DB46D75F}">
      <text>
        <t>[Threaded comment]
Your version of Excel allows you to read this threaded comment; however, any edits to it will get removed if the file is opened in a newer version of Excel. Learn more: https://go.microsoft.com/fwlink/?linkid=870924
Comment:
    SSGG F.1</t>
      </text>
    </comment>
    <comment ref="J19" authorId="1" shapeId="0" xr:uid="{90A99615-14CB-43C0-BFA8-C2DC769F88BC}">
      <text>
        <t>[Threaded comment]
Your version of Excel allows you to read this threaded comment; however, any edits to it will get removed if the file is opened in a newer version of Excel. Learn more: https://go.microsoft.com/fwlink/?linkid=870924
Comment:
    SSGG F.1</t>
      </text>
    </comment>
    <comment ref="V19" authorId="2" shapeId="0" xr:uid="{A519810A-7611-4654-983B-81AF1BD5264A}">
      <text>
        <t>[Threaded comment]
Your version of Excel allows you to read this threaded comment; however, any edits to it will get removed if the file is opened in a newer version of Excel. Learn more: https://go.microsoft.com/fwlink/?linkid=870924
Comment:
    SSGG F.1</t>
      </text>
    </comment>
    <comment ref="AE19" authorId="3" shapeId="0" xr:uid="{61811CD6-F40D-4A1B-A124-E6E364E9221F}">
      <text>
        <t>[Threaded comment]
Your version of Excel allows you to read this threaded comment; however, any edits to it will get removed if the file is opened in a newer version of Excel. Learn more: https://go.microsoft.com/fwlink/?linkid=870924
Comment:
    SSGG F.1</t>
      </text>
    </comment>
    <comment ref="AN19" authorId="4" shapeId="0" xr:uid="{1A542CA2-A14E-49E0-8EF0-34C2BF3B7710}">
      <text>
        <t>[Threaded comment]
Your version of Excel allows you to read this threaded comment; however, any edits to it will get removed if the file is opened in a newer version of Excel. Learn more: https://go.microsoft.com/fwlink/?linkid=870924
Comment:
    SSGG F.1</t>
      </text>
    </comment>
    <comment ref="D20" authorId="5" shapeId="0" xr:uid="{E73C5B94-8B2E-49AD-9EA0-B9193A8D6A96}">
      <text>
        <t>[Threaded comment]
Your version of Excel allows you to read this threaded comment; however, any edits to it will get removed if the file is opened in a newer version of Excel. Learn more: https://go.microsoft.com/fwlink/?linkid=870924
Comment:
    SSGG F.1</t>
      </text>
    </comment>
    <comment ref="J20" authorId="6" shapeId="0" xr:uid="{086A6F03-FB74-40F9-93DE-7CC149B1A0B5}">
      <text>
        <t>[Threaded comment]
Your version of Excel allows you to read this threaded comment; however, any edits to it will get removed if the file is opened in a newer version of Excel. Learn more: https://go.microsoft.com/fwlink/?linkid=870924
Comment:
    SSGG F.1</t>
      </text>
    </comment>
    <comment ref="V20" authorId="7" shapeId="0" xr:uid="{28D74930-4AB7-4051-A491-3EA22E8BD0C9}">
      <text>
        <t>[Threaded comment]
Your version of Excel allows you to read this threaded comment; however, any edits to it will get removed if the file is opened in a newer version of Excel. Learn more: https://go.microsoft.com/fwlink/?linkid=870924
Comment:
    SSGG F.1</t>
      </text>
    </comment>
    <comment ref="AE20" authorId="8" shapeId="0" xr:uid="{85C3DE72-5104-4359-AA63-5A05C435959E}">
      <text>
        <t>[Threaded comment]
Your version of Excel allows you to read this threaded comment; however, any edits to it will get removed if the file is opened in a newer version of Excel. Learn more: https://go.microsoft.com/fwlink/?linkid=870924
Comment:
    SSGG F.1</t>
      </text>
    </comment>
    <comment ref="AN20" authorId="9" shapeId="0" xr:uid="{C7006528-D75D-468A-BFFF-3E5C1B67A864}">
      <text>
        <t>[Threaded comment]
Your version of Excel allows you to read this threaded comment; however, any edits to it will get removed if the file is opened in a newer version of Excel. Learn more: https://go.microsoft.com/fwlink/?linkid=870924
Comment:
    SSGG F.1</t>
      </text>
    </comment>
  </commentList>
</comments>
</file>

<file path=xl/sharedStrings.xml><?xml version="1.0" encoding="utf-8"?>
<sst xmlns="http://schemas.openxmlformats.org/spreadsheetml/2006/main" count="5356" uniqueCount="1206">
  <si>
    <t xml:space="preserve">Schedule </t>
  </si>
  <si>
    <t>Description</t>
  </si>
  <si>
    <t>Summary Schedules</t>
  </si>
  <si>
    <t>A.1</t>
  </si>
  <si>
    <t>Current and Proposed Refuse Rates</t>
  </si>
  <si>
    <t>A.2</t>
  </si>
  <si>
    <t>Total Sources and Total Uses</t>
  </si>
  <si>
    <t>Rate Calculations</t>
  </si>
  <si>
    <t>B.1</t>
  </si>
  <si>
    <t>Rate Change Calculation</t>
  </si>
  <si>
    <t>B.2</t>
  </si>
  <si>
    <t>Tipping Charge Change Calculation</t>
  </si>
  <si>
    <t>Revenue Details</t>
  </si>
  <si>
    <t>C.1</t>
  </si>
  <si>
    <t>Ratepayer Revenue</t>
  </si>
  <si>
    <t>C.2</t>
  </si>
  <si>
    <t>Waste Collection Revenue Detail</t>
  </si>
  <si>
    <t>C.3</t>
  </si>
  <si>
    <t>Other Ratepayer Revenue</t>
  </si>
  <si>
    <t>D.1</t>
  </si>
  <si>
    <t>Other Services</t>
  </si>
  <si>
    <t>D.2</t>
  </si>
  <si>
    <t>Revenue Offsetts</t>
  </si>
  <si>
    <t>D.3</t>
  </si>
  <si>
    <t>Recycling Revenue</t>
  </si>
  <si>
    <t>D.4</t>
  </si>
  <si>
    <t>Disposal Revenue</t>
  </si>
  <si>
    <t>D.5</t>
  </si>
  <si>
    <t>Processing Tonnage</t>
  </si>
  <si>
    <t>D.6</t>
  </si>
  <si>
    <t>Toxics Collection</t>
  </si>
  <si>
    <t>D.7</t>
  </si>
  <si>
    <t>Commercial Contract Services</t>
  </si>
  <si>
    <t>Expenditure Details</t>
  </si>
  <si>
    <t>E.1</t>
  </si>
  <si>
    <t>Operating Expense Summary</t>
  </si>
  <si>
    <t>F.1</t>
  </si>
  <si>
    <t>Service Apportionment</t>
  </si>
  <si>
    <t>G.1</t>
  </si>
  <si>
    <t xml:space="preserve">Refuse Collection Expenses </t>
  </si>
  <si>
    <t>G.2</t>
  </si>
  <si>
    <t>Truck and Garage Expenses</t>
  </si>
  <si>
    <t>G.3</t>
  </si>
  <si>
    <t>Debrix Box Expenses</t>
  </si>
  <si>
    <t>G.4</t>
  </si>
  <si>
    <t>Disposal/Transfer Station Expenses</t>
  </si>
  <si>
    <t>G.5</t>
  </si>
  <si>
    <t>Processing Expenses</t>
  </si>
  <si>
    <t>G.6</t>
  </si>
  <si>
    <t>Special Waste Expenses</t>
  </si>
  <si>
    <t>G.7</t>
  </si>
  <si>
    <t>General Recycling Expenses</t>
  </si>
  <si>
    <t>G.8</t>
  </si>
  <si>
    <t>General and Administrative Expenses</t>
  </si>
  <si>
    <t>G.9</t>
  </si>
  <si>
    <t>Other Income Expenses</t>
  </si>
  <si>
    <t>H.1</t>
  </si>
  <si>
    <t>Salaries, Wages and Payroll Headcount</t>
  </si>
  <si>
    <t>H.2</t>
  </si>
  <si>
    <t>Non-Salary/Wage Personnel Expenses</t>
  </si>
  <si>
    <t>I.1</t>
  </si>
  <si>
    <t>Intercompany Property Rental</t>
  </si>
  <si>
    <t>I.2</t>
  </si>
  <si>
    <t>Property Descriptions</t>
  </si>
  <si>
    <t>J.1</t>
  </si>
  <si>
    <t>Depreciation and Lease Expense</t>
  </si>
  <si>
    <t>J.2</t>
  </si>
  <si>
    <t>Detailed Capital Items and Lease Expense</t>
  </si>
  <si>
    <t>J.3</t>
  </si>
  <si>
    <t>Depreciation Expenses</t>
  </si>
  <si>
    <t>K.1</t>
  </si>
  <si>
    <t>Insurance Expenses</t>
  </si>
  <si>
    <t>L.1</t>
  </si>
  <si>
    <t>Intercompany Disposal Expense</t>
  </si>
  <si>
    <t>L.2</t>
  </si>
  <si>
    <t>Intercompany Processing Expense</t>
  </si>
  <si>
    <t>M.1</t>
  </si>
  <si>
    <t>Repair and License Expense</t>
  </si>
  <si>
    <t>M.2</t>
  </si>
  <si>
    <t>Fuel Expense</t>
  </si>
  <si>
    <t>N.1</t>
  </si>
  <si>
    <t>Contract Service Expense</t>
  </si>
  <si>
    <t>O.1</t>
  </si>
  <si>
    <t>Professional Service Expense</t>
  </si>
  <si>
    <t>O.2</t>
  </si>
  <si>
    <t>Corporate Service Expense</t>
  </si>
  <si>
    <t>Comparisons With Other Jurisdictions</t>
  </si>
  <si>
    <t>P.1</t>
  </si>
  <si>
    <t>Comparable Jurisdictions Weekly Residential Service</t>
  </si>
  <si>
    <t>P.2</t>
  </si>
  <si>
    <t>Comparable Jurisdictions Weekly Small Business Commercial Service</t>
  </si>
  <si>
    <t>P.3</t>
  </si>
  <si>
    <t>Comparable Jurisdictions 3x Weekly Small Restaurant Commercial Service</t>
  </si>
  <si>
    <t>Refuse Rates, Current and Proposed</t>
  </si>
  <si>
    <t>Schedule A.1 &lt;accrual basis in accounting&gt;</t>
  </si>
  <si>
    <t>Effective July 1, 2021</t>
  </si>
  <si>
    <t>Effective January 1, 2023</t>
  </si>
  <si>
    <t>RYE 9/30/24 New Rate Yr 1</t>
  </si>
  <si>
    <t>RYE 9/30/25 New Rate Yr 2</t>
  </si>
  <si>
    <t>Notes</t>
  </si>
  <si>
    <t>Commercial</t>
  </si>
  <si>
    <t>32 gal cart/week</t>
  </si>
  <si>
    <t>Increases in 32 gal increments until 96 gal</t>
  </si>
  <si>
    <t>1.0 yd bin/week</t>
  </si>
  <si>
    <t>Increases in 0.5 yd increments until 7.0 yd</t>
  </si>
  <si>
    <t>Front-Load Compactor .5 yds/week Weekday</t>
  </si>
  <si>
    <t>Increases in 0.25 yd increemtns until 1 yd, then 0.5 increments until 3 yd, then 1 yd increment until 4 yd, then 0.5 yd increment until 5 yd, and then 1 yd increment until 6 yd</t>
  </si>
  <si>
    <t>Front-Load Compactor .5 yds/week Saturday</t>
  </si>
  <si>
    <t>Front-Load Compactor .5 yds/week Sunday</t>
  </si>
  <si>
    <t>Residential Single Family and Multi-Family 1-5 Units (Monthly Charge for Weekly Collection)</t>
  </si>
  <si>
    <t>Base Charge per Dwelling Unit</t>
  </si>
  <si>
    <t>Trash for Weekly Collection</t>
  </si>
  <si>
    <t>16 Gallon Bin</t>
  </si>
  <si>
    <t>20 Gallon Bin</t>
  </si>
  <si>
    <t>Premium for service above 32 Gallons</t>
  </si>
  <si>
    <t>Recycling or Composting for Weekly Collection</t>
  </si>
  <si>
    <t>32 Gallon Bin</t>
  </si>
  <si>
    <t>Distance, Elevantion and Key Charges</t>
  </si>
  <si>
    <t>No charge &lt;25ft from curb. Distance charge per bin for each 25ft increment after</t>
  </si>
  <si>
    <t>No Charge for &lt;4ft elevation change. Elevation charge per bin each 8ft increment after</t>
  </si>
  <si>
    <t>Weekly access charge per bin</t>
  </si>
  <si>
    <t>Residential 6-599 Units                                                  (Monthly Charge for Weekly Collection)</t>
  </si>
  <si>
    <t>Volume Charges for Weekly Collection</t>
  </si>
  <si>
    <t>32 gal bin</t>
  </si>
  <si>
    <t>1.0 yd bin</t>
  </si>
  <si>
    <t>No charge &lt;50ft from curb. Distance charge is 12.5% times volume charge for each 50ft increment</t>
  </si>
  <si>
    <t>No charge &lt;4ft elevation. Elevantion charge is 25% times volume charge for each 8ft increment</t>
  </si>
  <si>
    <t>Extra 50% charge for trap door, clearing of disposal chute, rake-out or bin located on ledge &gt;1ft above floor</t>
  </si>
  <si>
    <t>Tipping Fee</t>
  </si>
  <si>
    <t>Per ton delivered to RSF facilities</t>
  </si>
  <si>
    <t>Because rates are then rounded to two decimal places, percentage changes from RY 2023 to RY 2024 rates and from RY 2024 to RY 2025 rates may appear to vary insignificantly from the required rate adjustment percentage</t>
  </si>
  <si>
    <t>Net Rate increase</t>
  </si>
  <si>
    <t>RYE 6/30/20 Actuals</t>
  </si>
  <si>
    <t>RYE 6/30/21 Actuals</t>
  </si>
  <si>
    <t>RYE 6/30/22 Actuals</t>
  </si>
  <si>
    <t>RYE 9/30/22 Actuals</t>
  </si>
  <si>
    <t>RYE 9/30/23 Projections</t>
  </si>
  <si>
    <t>RYE 9/30/24 Projections at Current Rates</t>
  </si>
  <si>
    <t>RYE 9/30/25 Projections at Current Rates</t>
  </si>
  <si>
    <t>Schedule A.2 &lt;Accrual basis in accounting&gt;</t>
  </si>
  <si>
    <t>Rates Subject to Rate Setting</t>
  </si>
  <si>
    <t>Rates Not Subject to Rate Setting</t>
  </si>
  <si>
    <t>Residential</t>
  </si>
  <si>
    <t>Subtotal Commercial and Residential</t>
  </si>
  <si>
    <t xml:space="preserve"> Commercial Contract Services</t>
  </si>
  <si>
    <t>Total</t>
  </si>
  <si>
    <t>Total Sources</t>
  </si>
  <si>
    <t>Commercial - (Buildings &gt;=600 units)</t>
  </si>
  <si>
    <t xml:space="preserve">     Subtotal - Commercial</t>
  </si>
  <si>
    <t>Residential (Single Family Home)</t>
  </si>
  <si>
    <t>Residential (Multi-Family, 5 units or Less)</t>
  </si>
  <si>
    <t>Apartment (Multi-Family, 6 units to 599)</t>
  </si>
  <si>
    <t xml:space="preserve">         Subtotal - Residential</t>
  </si>
  <si>
    <t>Recycling</t>
  </si>
  <si>
    <t>Revenue Offsets (e.g. e-waste renewals, comostables resold, etc.)</t>
  </si>
  <si>
    <t>Disposal - Subsidiaries</t>
  </si>
  <si>
    <t>Disposal - All Other Self-Haul</t>
  </si>
  <si>
    <t>Disposal - Contract Commercial</t>
  </si>
  <si>
    <t>Current Year Revenue Collected - Impound Account</t>
  </si>
  <si>
    <t>Current Year Revenue Collected - Zero Waste Incentive Account (ZWIA)</t>
  </si>
  <si>
    <t>Prior Year Revenue Collected - Refunded in Current Year from ZWIA</t>
  </si>
  <si>
    <t xml:space="preserve">         Subtotal - Adjustments</t>
  </si>
  <si>
    <t xml:space="preserve">     Total Operating Revenue</t>
  </si>
  <si>
    <t>Total Uses</t>
  </si>
  <si>
    <t>Refuse collection</t>
  </si>
  <si>
    <t>Truck and garage</t>
  </si>
  <si>
    <t>Debris Box</t>
  </si>
  <si>
    <t>Disposal/Transfer Station Facilities Cost</t>
  </si>
  <si>
    <t>Disposal/Landfill Cost</t>
  </si>
  <si>
    <t>Processing</t>
  </si>
  <si>
    <t>Special Waste</t>
  </si>
  <si>
    <t>General Recycling</t>
  </si>
  <si>
    <t>General and Administrative</t>
  </si>
  <si>
    <t>Other Income</t>
  </si>
  <si>
    <t>Non-Profit Margin Eligible Expenses (Licenses/Permits)</t>
  </si>
  <si>
    <t>Non-Profit Margin Eligible Expenses (I/C Disposal and Processing)</t>
  </si>
  <si>
    <t>Adjustments</t>
  </si>
  <si>
    <t xml:space="preserve">     Total Operating Expenditures</t>
  </si>
  <si>
    <t>Profit Margin</t>
  </si>
  <si>
    <t>Operating Ratio</t>
  </si>
  <si>
    <t>Beginning Impound Account Amount</t>
  </si>
  <si>
    <t xml:space="preserve">     ENV Adjustment</t>
  </si>
  <si>
    <t xml:space="preserve">     DPW Adjustment</t>
  </si>
  <si>
    <t>Ending Impound Account Amount</t>
  </si>
  <si>
    <t>Beginning ZWIA Amount</t>
  </si>
  <si>
    <t xml:space="preserve">  Adjustment </t>
  </si>
  <si>
    <t>Ending ZWIA Amount</t>
  </si>
  <si>
    <t>Balancing Account Adjustment - Credit to SF Ratepayers</t>
  </si>
  <si>
    <t>Balancing Account Adjustment - Credit to Waste Hauler</t>
  </si>
  <si>
    <t>Beginning Balancing Account Amount</t>
  </si>
  <si>
    <t>Ending Balancing Account Amount</t>
  </si>
  <si>
    <t>Avg Proj Rev Requirement Change - w/out Balancing Account Drawdown</t>
  </si>
  <si>
    <t xml:space="preserve">   Balancing Account Draw Down Assumed</t>
  </si>
  <si>
    <t>Avg Proj Rev Requirement Change - with Balancing Account Drawdown</t>
  </si>
  <si>
    <t>Schedule B.1 &lt;accrual basis in accounting&gt;</t>
  </si>
  <si>
    <t>Schedule B.2 &lt;Accrual basis in accounting&gt;</t>
  </si>
  <si>
    <t>RYE 9/30/23 Projection</t>
  </si>
  <si>
    <t>RYE 9/30/24 New Rate Yr 2</t>
  </si>
  <si>
    <t>Schedule C.1 &lt;Accrual basis in accounting&gt;</t>
  </si>
  <si>
    <t>Revenue at Current Rates</t>
  </si>
  <si>
    <t>Commercial (Buildings &gt;=600 Units)</t>
  </si>
  <si>
    <t>Single Family</t>
  </si>
  <si>
    <t>Residential (5 Units or less)</t>
  </si>
  <si>
    <t>Residential (6-599 Units)</t>
  </si>
  <si>
    <t xml:space="preserve">     Total Ratepayer Revenue</t>
  </si>
  <si>
    <t>Trash Charges</t>
  </si>
  <si>
    <t>Recycling Charges</t>
  </si>
  <si>
    <t>Composting Charges</t>
  </si>
  <si>
    <t>Distance, Elevation, Access, and Special Service Charges</t>
  </si>
  <si>
    <t>Other Charges, Credits, or Rebates</t>
  </si>
  <si>
    <t>Refund to Customer</t>
  </si>
  <si>
    <t xml:space="preserve">     Sub-Total Commercial</t>
  </si>
  <si>
    <t xml:space="preserve">     Sub-Total Commercial (Buildings &gt;=600 Units)</t>
  </si>
  <si>
    <t>Unit Charge</t>
  </si>
  <si>
    <t xml:space="preserve">     Sub-Total Single Family</t>
  </si>
  <si>
    <t>Residential (5 units or Less)</t>
  </si>
  <si>
    <t xml:space="preserve">     Sub-Total Residential (5 units or Less)</t>
  </si>
  <si>
    <t>Apartment (6 units to 599 units)</t>
  </si>
  <si>
    <t>Residential Unit Charge</t>
  </si>
  <si>
    <t>Residential Trash Charges</t>
  </si>
  <si>
    <t xml:space="preserve">     Sub-Total Apartment (6 units to 599 units)</t>
  </si>
  <si>
    <t>check</t>
  </si>
  <si>
    <t>Other Services Revenue</t>
  </si>
  <si>
    <t>Schedule D.1 &lt;Accrual basis in accounting&gt;</t>
  </si>
  <si>
    <t>RYE 6/30/2020 Actuals</t>
  </si>
  <si>
    <t>RYE 6/30/2021 Actuals</t>
  </si>
  <si>
    <t>RYE 9/30/2022 Actuals</t>
  </si>
  <si>
    <t>RYE 9/30/2023 Projection</t>
  </si>
  <si>
    <t>RYE 9/30/2024 New Rate Yr 1</t>
  </si>
  <si>
    <t>RYE 9/30/2025 New Rate Yr 2</t>
  </si>
  <si>
    <t>Open Market Debris Box</t>
  </si>
  <si>
    <t>Equipment &amp; Supply Sales</t>
  </si>
  <si>
    <t>CalRecycle Payment</t>
  </si>
  <si>
    <t>Miscellaneous Income</t>
  </si>
  <si>
    <t>Interest Income</t>
  </si>
  <si>
    <t>Schedule D.3 &lt;Accrual basis in accounting&gt;</t>
  </si>
  <si>
    <t>Tons</t>
  </si>
  <si>
    <t>Price per Ton</t>
  </si>
  <si>
    <t>Revenue</t>
  </si>
  <si>
    <t>Recycling Operations</t>
  </si>
  <si>
    <t>Mixed Paper</t>
  </si>
  <si>
    <t>Cardboard</t>
  </si>
  <si>
    <t>Aseptic Carton</t>
  </si>
  <si>
    <t>EPS Foam</t>
  </si>
  <si>
    <t>Aluminum</t>
  </si>
  <si>
    <t>Metal/Ferrous</t>
  </si>
  <si>
    <t>PET</t>
  </si>
  <si>
    <t>HDPE Blend</t>
  </si>
  <si>
    <t>Plastic Film</t>
  </si>
  <si>
    <t>Mixed Plastics 3-7</t>
  </si>
  <si>
    <t>Flint Glass</t>
  </si>
  <si>
    <t>Amber Glass</t>
  </si>
  <si>
    <t>Green Glass</t>
  </si>
  <si>
    <t>Mixed Glass</t>
  </si>
  <si>
    <t>Glass Fines</t>
  </si>
  <si>
    <t xml:space="preserve">     Sub-Total Recycling Operations</t>
  </si>
  <si>
    <t>Other Recycling Operations</t>
  </si>
  <si>
    <t>Metal</t>
  </si>
  <si>
    <t>Wood</t>
  </si>
  <si>
    <t>Mixed Rigid Plastic</t>
  </si>
  <si>
    <t>SB20/50 E-Waste</t>
  </si>
  <si>
    <t>Sustainable Crushing</t>
  </si>
  <si>
    <t>Miscellaneous Recycling</t>
  </si>
  <si>
    <t xml:space="preserve">     Sub-Total Other Recycling Operations</t>
  </si>
  <si>
    <t xml:space="preserve">Processing Expenses </t>
  </si>
  <si>
    <t>Purchases</t>
  </si>
  <si>
    <t>Total Recycling Revenue</t>
  </si>
  <si>
    <t>White Ledger</t>
  </si>
  <si>
    <t>Coated Book Stock</t>
  </si>
  <si>
    <t>Mixed Aluminum</t>
  </si>
  <si>
    <t>Total Commercial Recycling Revenue</t>
  </si>
  <si>
    <t>Total Commercial (Buildings &gt;=600 Units) Recycling Revenue</t>
  </si>
  <si>
    <t>Total Single-Family Recycling Revenue</t>
  </si>
  <si>
    <t>Total Residential (5 units or Less) Recycling Revenue</t>
  </si>
  <si>
    <t>Total Apartment (6 units to 599 units) Recycling Revenue</t>
  </si>
  <si>
    <t>Schedule D.4 &lt;Accrual basis in accounting&gt;</t>
  </si>
  <si>
    <t>Rate per Ton</t>
  </si>
  <si>
    <t>Disposal-Affiliates</t>
  </si>
  <si>
    <t>Trash</t>
  </si>
  <si>
    <t>Compostable</t>
  </si>
  <si>
    <t>Recyclable</t>
  </si>
  <si>
    <t>Other</t>
  </si>
  <si>
    <t xml:space="preserve">     Sub-Total Affiliates</t>
  </si>
  <si>
    <t>Disposal-Self-Haul</t>
  </si>
  <si>
    <t xml:space="preserve">     Sub-Total Self-Haul</t>
  </si>
  <si>
    <t>Disposal-Commercial Contracts</t>
  </si>
  <si>
    <t xml:space="preserve">     Sub-Total</t>
  </si>
  <si>
    <t>Schedule D.5 &lt;Accrual basis in accounting&gt;</t>
  </si>
  <si>
    <t>Received</t>
  </si>
  <si>
    <t>Diverted</t>
  </si>
  <si>
    <t>Disposed</t>
  </si>
  <si>
    <t>% Diverted</t>
  </si>
  <si>
    <t>Refuse Collector</t>
  </si>
  <si>
    <t>3-Bin Collection</t>
  </si>
  <si>
    <t>Roll-off</t>
  </si>
  <si>
    <t>Bulky Item Recycling</t>
  </si>
  <si>
    <t>Abandoned Materials</t>
  </si>
  <si>
    <t xml:space="preserve">     Sub-Total Trash</t>
  </si>
  <si>
    <t>Compostables</t>
  </si>
  <si>
    <t>Bulky Item</t>
  </si>
  <si>
    <t>Commercial Customers</t>
  </si>
  <si>
    <t>Other Customers</t>
  </si>
  <si>
    <t xml:space="preserve">     Sub-Total Compostables</t>
  </si>
  <si>
    <t>Sources Separated</t>
  </si>
  <si>
    <t>Mixed Commercial</t>
  </si>
  <si>
    <t xml:space="preserve">     Sub-Total Recylcing</t>
  </si>
  <si>
    <t xml:space="preserve">     Sub-Total Other</t>
  </si>
  <si>
    <t>Self-Haul</t>
  </si>
  <si>
    <t>Commercial Contracts</t>
  </si>
  <si>
    <t>Total Landfill</t>
  </si>
  <si>
    <t>Integrated Materials Tonnage for Alternative Daily Cover</t>
  </si>
  <si>
    <t>Other Materials Tonnage for Alternative Daily Cover</t>
  </si>
  <si>
    <t>Tons Disposed To Landfill</t>
  </si>
  <si>
    <t>Total Landfill Capacity Tons</t>
  </si>
  <si>
    <t>[1]</t>
  </si>
  <si>
    <t>Landfill Capacity Tonnage Remaining At End Of Rate Year</t>
  </si>
  <si>
    <t>Years Until Landfill Reaches Capacity Based On Current Disposal Tonnages</t>
  </si>
  <si>
    <t>[1] City has the right to extend contract for 1.6 million tons or 6 years at the end of the initial contract term.</t>
  </si>
  <si>
    <t>Schedule D.6 &lt;Accrual basis in accounting&gt;</t>
  </si>
  <si>
    <t>Number of Customers</t>
  </si>
  <si>
    <t>HHW Facility Drop Off Customers</t>
  </si>
  <si>
    <t>HHW Home Collection Pickups</t>
  </si>
  <si>
    <t>HHW Home Collection Loads</t>
  </si>
  <si>
    <t>Very Small Quantity Generator Appointments</t>
  </si>
  <si>
    <t>Residential Curbside Battery Collection Pickups</t>
  </si>
  <si>
    <t>Residential Apartment Battery Collection Pickups</t>
  </si>
  <si>
    <t>Commercial Battery Collection Pickups</t>
  </si>
  <si>
    <t>Retail Collection Partner Pickups</t>
  </si>
  <si>
    <t>Gigantic 3 Collections Events</t>
  </si>
  <si>
    <t>Waste Acceptance Control Tonnage</t>
  </si>
  <si>
    <t>Bulky Item E-Waste Recycling Pickups</t>
  </si>
  <si>
    <t>E-Waste Tonnage to Processor</t>
  </si>
  <si>
    <t>Schedule D.7 &lt;Accrual basis in accounting&gt;</t>
  </si>
  <si>
    <t>RYE 9/30/2024 New Rate Yr 2</t>
  </si>
  <si>
    <t>Refuse Collection Detail</t>
  </si>
  <si>
    <t>Per 2024 Fixed versus variable cost analysis report prepared by Armanino LLC</t>
  </si>
  <si>
    <t>Schedule G.1 &lt;Accrual basis in accounting&gt;</t>
  </si>
  <si>
    <t>Recology San Francisco Fixed Cost</t>
  </si>
  <si>
    <t>Recology San Francisco Variable Cost</t>
  </si>
  <si>
    <t>Golden Gate and Sunset Scavenger Fixed Cost</t>
  </si>
  <si>
    <t>Golden Gate and Sunset Scavenger Variable Cost</t>
  </si>
  <si>
    <t>RYE 9/30/23 Actuals</t>
  </si>
  <si>
    <t>Schedule</t>
  </si>
  <si>
    <t>Recology San Francisco</t>
  </si>
  <si>
    <t>Golden Gate and Sunset Scavenger</t>
  </si>
  <si>
    <t>Eliminations</t>
  </si>
  <si>
    <t>Combined</t>
  </si>
  <si>
    <t>Total Profit Margin-Eligible Expenses</t>
  </si>
  <si>
    <t xml:space="preserve">  Salaries and Wages</t>
  </si>
  <si>
    <t xml:space="preserve">  Payroll Taxes</t>
  </si>
  <si>
    <t xml:space="preserve">  Pension and 401 (k) - Pension is cash basis in accounting</t>
  </si>
  <si>
    <t xml:space="preserve">  Health Insurance</t>
  </si>
  <si>
    <t xml:space="preserve">  Workers' Compensation</t>
  </si>
  <si>
    <t>RY 2024</t>
  </si>
  <si>
    <t>RY 2025</t>
  </si>
  <si>
    <t xml:space="preserve">  Corporate Administration</t>
  </si>
  <si>
    <t xml:space="preserve">  Commitment to Customer</t>
  </si>
  <si>
    <t xml:space="preserve">  Sustainability</t>
  </si>
  <si>
    <t xml:space="preserve">  Internal Audit</t>
  </si>
  <si>
    <t xml:space="preserve">  Human Resources</t>
  </si>
  <si>
    <t xml:space="preserve">  Finance</t>
  </si>
  <si>
    <t xml:space="preserve">  Environmental Compliance </t>
  </si>
  <si>
    <t xml:space="preserve">  Information Technology</t>
  </si>
  <si>
    <t xml:space="preserve">  Bad Debt                    </t>
  </si>
  <si>
    <t xml:space="preserve">  O/S Billing Services        </t>
  </si>
  <si>
    <t>N/A</t>
  </si>
  <si>
    <t xml:space="preserve">  Office               </t>
  </si>
  <si>
    <t xml:space="preserve">  Postage                     </t>
  </si>
  <si>
    <t xml:space="preserve">  Professional Services       </t>
  </si>
  <si>
    <t xml:space="preserve">  Repairs &amp; Maintanence</t>
  </si>
  <si>
    <t xml:space="preserve">  Security &amp; Janitorial       </t>
  </si>
  <si>
    <t xml:space="preserve">  Taxes                       </t>
  </si>
  <si>
    <t xml:space="preserve">  Telephone                   </t>
  </si>
  <si>
    <t xml:space="preserve">  Bridge Tolls</t>
  </si>
  <si>
    <t xml:space="preserve">  Building &amp; Facility Repair    </t>
  </si>
  <si>
    <t xml:space="preserve">  Depreciation</t>
  </si>
  <si>
    <t>J.1, J.3</t>
  </si>
  <si>
    <t xml:space="preserve">  Amortization of ZWI Funding For Capital Expenditures</t>
  </si>
  <si>
    <t>NA</t>
  </si>
  <si>
    <t xml:space="preserve">  Freight </t>
  </si>
  <si>
    <t xml:space="preserve">  Fuel and oil</t>
  </si>
  <si>
    <t xml:space="preserve">  Lease </t>
  </si>
  <si>
    <t>J.1, J.2</t>
  </si>
  <si>
    <t xml:space="preserve">  General and vehicle insurance</t>
  </si>
  <si>
    <t xml:space="preserve">  Licenses &amp; Permits        </t>
  </si>
  <si>
    <t xml:space="preserve">  O/S Disposal </t>
  </si>
  <si>
    <t xml:space="preserve">  O/S Equipment Rental</t>
  </si>
  <si>
    <t xml:space="preserve">  Parts                       </t>
  </si>
  <si>
    <t xml:space="preserve">  I/C Processing &amp; Disposal             </t>
  </si>
  <si>
    <t>L.1, L.2</t>
  </si>
  <si>
    <t xml:space="preserve">  O/S Processing</t>
  </si>
  <si>
    <t xml:space="preserve">  Outside Property Rental</t>
  </si>
  <si>
    <t xml:space="preserve">  Intercompany Property Rental</t>
  </si>
  <si>
    <t xml:space="preserve">  Supplies                    </t>
  </si>
  <si>
    <t xml:space="preserve">  Tires &amp; Tubes               </t>
  </si>
  <si>
    <t xml:space="preserve">  Utilities                   </t>
  </si>
  <si>
    <t xml:space="preserve">  Contract Services </t>
  </si>
  <si>
    <t xml:space="preserve">  Other               </t>
  </si>
  <si>
    <t xml:space="preserve">     Sub-Total Other Profit Margin-Eligible Operating</t>
  </si>
  <si>
    <t>Schedule H.1 &lt;Accrual basis in accounting&gt;</t>
  </si>
  <si>
    <t>FTE</t>
  </si>
  <si>
    <t>Dollars</t>
  </si>
  <si>
    <t>Total Payroll</t>
  </si>
  <si>
    <t>Non-Union Exempt</t>
  </si>
  <si>
    <t>Non-Union Non-Exempt</t>
  </si>
  <si>
    <t>Union - Clerical</t>
  </si>
  <si>
    <t>Union - Driver/Helper</t>
  </si>
  <si>
    <t xml:space="preserve"> </t>
  </si>
  <si>
    <t>Union - Equipment Operator</t>
  </si>
  <si>
    <t>Union - Shop/Facility</t>
  </si>
  <si>
    <t>Union - Sorter/Material Handler</t>
  </si>
  <si>
    <t>Union - Technician</t>
  </si>
  <si>
    <t>Union - Utility Person</t>
  </si>
  <si>
    <t>Union - Weighmaster/Dispatcher</t>
  </si>
  <si>
    <t xml:space="preserve">     Sub-Total Total Payroll</t>
  </si>
  <si>
    <t>Regular Payroll - FTE</t>
  </si>
  <si>
    <t xml:space="preserve">     Sub-Total Payroll - FTE</t>
  </si>
  <si>
    <t>Sick, Vacation &amp; Holiday Off</t>
  </si>
  <si>
    <t xml:space="preserve">     Sub-Total Sick, Vacation &amp; Holiday Off</t>
  </si>
  <si>
    <t>Overtime</t>
  </si>
  <si>
    <t xml:space="preserve">     Sub-Total Overtime</t>
  </si>
  <si>
    <t>Holiday &amp; Weekend Payroll</t>
  </si>
  <si>
    <t xml:space="preserve">     Sub-Total Holiday &amp; Weekend Payroll</t>
  </si>
  <si>
    <t>Refuse Collection</t>
  </si>
  <si>
    <t xml:space="preserve">     Sub-Total Regular Payroll - FTE</t>
  </si>
  <si>
    <t>Truck and Garage</t>
  </si>
  <si>
    <t>Transfer Station</t>
  </si>
  <si>
    <t xml:space="preserve">     Accounting</t>
  </si>
  <si>
    <t xml:space="preserve">     Engineering</t>
  </si>
  <si>
    <t xml:space="preserve">     Legal</t>
  </si>
  <si>
    <t xml:space="preserve">     Technology</t>
  </si>
  <si>
    <t xml:space="preserve">     Human Resources</t>
  </si>
  <si>
    <t xml:space="preserve">     Corporate Management</t>
  </si>
  <si>
    <t xml:space="preserve">     Environmental Services</t>
  </si>
  <si>
    <t xml:space="preserve">     Other Professional Staff</t>
  </si>
  <si>
    <t>Non-Salary and Wage Personnel Expenditures</t>
  </si>
  <si>
    <t>Schedule H.2 &lt;Pension is the only cash basis in accounting&gt;</t>
  </si>
  <si>
    <t>Pension</t>
  </si>
  <si>
    <t xml:space="preserve">     Acturial Investment Rate or Return</t>
  </si>
  <si>
    <t xml:space="preserve">     Acturial Valuation Funded Ratio as of Period End Date</t>
  </si>
  <si>
    <t xml:space="preserve">     Market Valuation Funded Ratio as of Period End Date</t>
  </si>
  <si>
    <t xml:space="preserve">     Actuarial Assumed Inflation Rate</t>
  </si>
  <si>
    <t xml:space="preserve">    Required Employee Contribution Rate of Pensionable Payroll</t>
  </si>
  <si>
    <t xml:space="preserve">    Required Employee Contribution Amount</t>
  </si>
  <si>
    <t xml:space="preserve">    Required Employer Contribution Rate of Pensionable Payroll</t>
  </si>
  <si>
    <t xml:space="preserve">     Required Employer Contribution Amount</t>
  </si>
  <si>
    <t>Local 3 Pension</t>
  </si>
  <si>
    <t>Pension Contributions</t>
  </si>
  <si>
    <t>401k Contributions</t>
  </si>
  <si>
    <t>Total Pension Costs Paid by SF Ratepayers</t>
  </si>
  <si>
    <t>Health Insurance &amp; Post Retirement Medical</t>
  </si>
  <si>
    <t>Head Count</t>
  </si>
  <si>
    <t>Health Insurance Rate (Annualized)</t>
  </si>
  <si>
    <t xml:space="preserve">     Sub-Total Health Insurance</t>
  </si>
  <si>
    <t>Local 350 Retirement Security Plan</t>
  </si>
  <si>
    <t>Headcount</t>
  </si>
  <si>
    <t>Local 350 Retirement Security Plan(Annualized)</t>
  </si>
  <si>
    <t xml:space="preserve">     Sub-Total Postretirement Medical</t>
  </si>
  <si>
    <t>Workers Compensation</t>
  </si>
  <si>
    <t>Payroll</t>
  </si>
  <si>
    <t>% of Payroll</t>
  </si>
  <si>
    <t xml:space="preserve">     Sub-Total Workers Compensation</t>
  </si>
  <si>
    <t xml:space="preserve">     Sub-Total Pension Contributions</t>
  </si>
  <si>
    <t>Health Insurance</t>
  </si>
  <si>
    <t>Postretirement Medical</t>
  </si>
  <si>
    <t>General Administrative</t>
  </si>
  <si>
    <t>Intercompany Property Rentals</t>
  </si>
  <si>
    <t>Schedule I.1 &lt;Accrual basis in accounting&gt;</t>
  </si>
  <si>
    <t>Subject Property</t>
  </si>
  <si>
    <t>Property Rental Owner</t>
  </si>
  <si>
    <t>Expenditure Category</t>
  </si>
  <si>
    <t>Recology Properties</t>
  </si>
  <si>
    <t>Recology Sunset Scavenger and Recology Golden Gate</t>
  </si>
  <si>
    <t>Planned Acquistions</t>
  </si>
  <si>
    <t>&lt;Property Name 5 &gt;</t>
  </si>
  <si>
    <t>&lt;Property Name 6&gt;</t>
  </si>
  <si>
    <t>Planned Dispositions</t>
  </si>
  <si>
    <t>&lt;Property Name 7&gt;</t>
  </si>
  <si>
    <t>&lt;Property Name 8&gt;</t>
  </si>
  <si>
    <t>Property Description</t>
  </si>
  <si>
    <t>Schedule I.2 &lt;Accrual basis in accounting&gt;</t>
  </si>
  <si>
    <t>County</t>
  </si>
  <si>
    <t>APN</t>
  </si>
  <si>
    <t>1991 APN</t>
  </si>
  <si>
    <t>Acres</t>
  </si>
  <si>
    <t>Use</t>
  </si>
  <si>
    <t>Address</t>
  </si>
  <si>
    <t>San Francisco</t>
  </si>
  <si>
    <t>5099-002 /</t>
  </si>
  <si>
    <t>5099-002</t>
  </si>
  <si>
    <t>Open lot</t>
  </si>
  <si>
    <t>401-409 Tunnel</t>
  </si>
  <si>
    <t>5091-010</t>
  </si>
  <si>
    <t>5104-001</t>
  </si>
  <si>
    <t>PRRA</t>
  </si>
  <si>
    <t>4991-007</t>
  </si>
  <si>
    <t>Shop</t>
  </si>
  <si>
    <t>501 Tunnel</t>
  </si>
  <si>
    <t>4991-008</t>
  </si>
  <si>
    <t>4991-009</t>
  </si>
  <si>
    <t>Public, Hazardous Facility</t>
  </si>
  <si>
    <t>San Mateo</t>
  </si>
  <si>
    <t>0005-152-020</t>
  </si>
  <si>
    <t>Parking Curbside</t>
  </si>
  <si>
    <t>0005-152-030</t>
  </si>
  <si>
    <t>Scales, truck parking</t>
  </si>
  <si>
    <t>0005-152-280</t>
  </si>
  <si>
    <t>Sanitary Fill office</t>
  </si>
  <si>
    <t>0005-152-290</t>
  </si>
  <si>
    <t>Metal yard</t>
  </si>
  <si>
    <t>0005-152-310</t>
  </si>
  <si>
    <t>505 Tunnel</t>
  </si>
  <si>
    <t>0005-152-330</t>
  </si>
  <si>
    <t>Debris Box storage</t>
  </si>
  <si>
    <t>515 Tunnel</t>
  </si>
  <si>
    <t>CLEM rental</t>
  </si>
  <si>
    <t>Open</t>
  </si>
  <si>
    <t>0005-152-270</t>
  </si>
  <si>
    <t>595 Tunnel</t>
  </si>
  <si>
    <t>0005-152-340</t>
  </si>
  <si>
    <t>Parking</t>
  </si>
  <si>
    <t>Candlestick Offramp</t>
  </si>
  <si>
    <t>4991-954</t>
  </si>
  <si>
    <t>4991-082</t>
  </si>
  <si>
    <t>Parking, Transfer station</t>
  </si>
  <si>
    <t>Parcels A&amp;I</t>
  </si>
  <si>
    <t>0005-152-220</t>
  </si>
  <si>
    <t>Truck parking</t>
  </si>
  <si>
    <t>0005-152-040</t>
  </si>
  <si>
    <t>Sunset Admin</t>
  </si>
  <si>
    <t>Tunnel &amp; Beatty</t>
  </si>
  <si>
    <t>5092-009</t>
  </si>
  <si>
    <t>House</t>
  </si>
  <si>
    <t>466 Tocoloma Ave.</t>
  </si>
  <si>
    <t>5091-014</t>
  </si>
  <si>
    <t>465 Wheeler Ave.</t>
  </si>
  <si>
    <t>Conversion 1 acre to sq. ft</t>
  </si>
  <si>
    <t>43560 sq. ft</t>
  </si>
  <si>
    <t>Conversion 10,000 sq. ft to acre</t>
  </si>
  <si>
    <t>0.229568411 acre</t>
  </si>
  <si>
    <t>Depreciation and Lease Expenses</t>
  </si>
  <si>
    <t>Schedule J.1 &lt;Accrual basis in accounting&gt;</t>
  </si>
  <si>
    <t>Lease Expenses</t>
  </si>
  <si>
    <t>Additions</t>
  </si>
  <si>
    <t>Existing Leases in 2017 Rate</t>
  </si>
  <si>
    <t>New Leases after 2017 Rate</t>
  </si>
  <si>
    <t>New Leases for RY 2023</t>
  </si>
  <si>
    <t>New Leases for RY 2024</t>
  </si>
  <si>
    <t>New Leases for RY 2025</t>
  </si>
  <si>
    <t>Salvage Value</t>
  </si>
  <si>
    <t>Total Lease Expenses</t>
  </si>
  <si>
    <t>Depreciation</t>
  </si>
  <si>
    <t>Existing Depreciation in 2017 Rate</t>
  </si>
  <si>
    <t>New Depreciation after 2017 Rate</t>
  </si>
  <si>
    <t>New Depreciation for RY 2023</t>
  </si>
  <si>
    <t>New Depreciation for RY 2024</t>
  </si>
  <si>
    <t>New Depreciation for RY 2025</t>
  </si>
  <si>
    <t>Total Depreciation</t>
  </si>
  <si>
    <t>Detailed Capital Items and Lease Expenses</t>
  </si>
  <si>
    <t>Schedule J.2 &lt;Accrual basis in accounting&gt;</t>
  </si>
  <si>
    <t>RYE 09/30/2023 Projection</t>
  </si>
  <si>
    <t>RYE 09/30/2024 New Rate Yr 1</t>
  </si>
  <si>
    <t>RYE 09/30/2025 New Rate Yr 2</t>
  </si>
  <si>
    <t>In Thousands (000's)</t>
  </si>
  <si>
    <t>Quantity</t>
  </si>
  <si>
    <t>Price</t>
  </si>
  <si>
    <t>Costs</t>
  </si>
  <si>
    <t>Lease Term (Yrs)</t>
  </si>
  <si>
    <t>Lease Rate</t>
  </si>
  <si>
    <t>Mid-Year Convention</t>
  </si>
  <si>
    <t>Lease Expense</t>
  </si>
  <si>
    <t>Operating Equipment</t>
  </si>
  <si>
    <t xml:space="preserve">     Sub-Total Operating Equipment</t>
  </si>
  <si>
    <t>Existing Leases</t>
  </si>
  <si>
    <t xml:space="preserve">     Sub-Total Existing Leases</t>
  </si>
  <si>
    <t>Salvage Value for Replacement Vehicles</t>
  </si>
  <si>
    <t>Truck</t>
  </si>
  <si>
    <t>Front Loader</t>
  </si>
  <si>
    <t>Pickup</t>
  </si>
  <si>
    <t>Rear Loader</t>
  </si>
  <si>
    <t>Electric Vehicle</t>
  </si>
  <si>
    <t>Container Truck</t>
  </si>
  <si>
    <t>Flatbed &amp; Stakebed</t>
  </si>
  <si>
    <t>Forklift</t>
  </si>
  <si>
    <t>Side Loader</t>
  </si>
  <si>
    <t>Cart - 16 gal</t>
  </si>
  <si>
    <t>Cart - 32 gal</t>
  </si>
  <si>
    <t>Cart - 64 gal with locks</t>
  </si>
  <si>
    <t>Cart - 64 gal</t>
  </si>
  <si>
    <t>Carts - 96 gal with locks</t>
  </si>
  <si>
    <t>Carts - 96 gal</t>
  </si>
  <si>
    <t>Debris Box - 9 yard</t>
  </si>
  <si>
    <t>Debris Box - 15 yard</t>
  </si>
  <si>
    <t>Debris Box - 15 yard with lid</t>
  </si>
  <si>
    <t>Debris Box - 20 yard</t>
  </si>
  <si>
    <t>Debris Box - 20 yard with lid</t>
  </si>
  <si>
    <t>Debris Box - 30 yard</t>
  </si>
  <si>
    <t>Debris Box - 30 yard with lid</t>
  </si>
  <si>
    <t>Debris Box - 40 yard with lid</t>
  </si>
  <si>
    <t>Front Load - 1 yard with metal lid</t>
  </si>
  <si>
    <t>Front Load - 1.5 yard with metal lid</t>
  </si>
  <si>
    <t>Front Load - 2 yard with metal lid</t>
  </si>
  <si>
    <t>Front Load - 3 yard with metal lid</t>
  </si>
  <si>
    <t>Front Load - 4 yard with metal lid</t>
  </si>
  <si>
    <t>Front Load - 5 yard with metal lid</t>
  </si>
  <si>
    <t>Front Load - 6 yard with metal lid</t>
  </si>
  <si>
    <t>Front Load - 7 yard with metal lid</t>
  </si>
  <si>
    <t>Rear Load - 1 yard with plastic lid</t>
  </si>
  <si>
    <t>Rear Load - 2 yard with metal lid</t>
  </si>
  <si>
    <t>Rear Load - 4 yard with metal lid</t>
  </si>
  <si>
    <t>Rear Load - 6 yard with metal lid</t>
  </si>
  <si>
    <t>Route Management System</t>
  </si>
  <si>
    <t>Stationary Generator</t>
  </si>
  <si>
    <t>Portable Lift</t>
  </si>
  <si>
    <t>Electric Pallet Jack</t>
  </si>
  <si>
    <t>Electric Drive Pallet Lift</t>
  </si>
  <si>
    <t xml:space="preserve">Rear-end Jack </t>
  </si>
  <si>
    <t xml:space="preserve">Stationary Lift </t>
  </si>
  <si>
    <t>Computer Equipment</t>
  </si>
  <si>
    <t>Bins</t>
  </si>
  <si>
    <t>Furniture &amp; Fixtures</t>
  </si>
  <si>
    <t>Machinery &amp; Equipment</t>
  </si>
  <si>
    <t>Trucks &amp; Auto</t>
  </si>
  <si>
    <t>Debris</t>
  </si>
  <si>
    <t>Disposal / Transfer</t>
  </si>
  <si>
    <t>L7</t>
  </si>
  <si>
    <t>L10</t>
  </si>
  <si>
    <t>Life</t>
  </si>
  <si>
    <t>Projected Depreciation</t>
  </si>
  <si>
    <t>Schedule J.3 &lt;Accrual basis in accounting&gt;</t>
  </si>
  <si>
    <t>(Years)</t>
  </si>
  <si>
    <t>Total Additions</t>
  </si>
  <si>
    <t xml:space="preserve">Existing Depreciation </t>
  </si>
  <si>
    <t xml:space="preserve">Total Existing Depreciation </t>
  </si>
  <si>
    <t>Additions for Current Year (RYE 9/30/23)</t>
  </si>
  <si>
    <t>Total Additions for Current Year (RYE 9/30/23)</t>
  </si>
  <si>
    <t>Schedule K.1 &lt;Accrual basis in accounting&gt;</t>
  </si>
  <si>
    <t>Cost of Coverage</t>
  </si>
  <si>
    <t>Type of coverage</t>
  </si>
  <si>
    <t>Incurred or Claims-made</t>
  </si>
  <si>
    <t>Maximum Coverage</t>
  </si>
  <si>
    <t>Auto and General Liability Costs</t>
  </si>
  <si>
    <t>Actual Costs</t>
  </si>
  <si>
    <t>Auto and general / umbrella Insurance</t>
  </si>
  <si>
    <t>Auto and general / umbrella</t>
  </si>
  <si>
    <t>Occurrence</t>
  </si>
  <si>
    <t>$150M</t>
  </si>
  <si>
    <t>Property Insurance</t>
  </si>
  <si>
    <t xml:space="preserve">Property </t>
  </si>
  <si>
    <t>$100M</t>
  </si>
  <si>
    <t>Directors &amp; Officers Insurance</t>
  </si>
  <si>
    <t>Directors &amp; Officers</t>
  </si>
  <si>
    <t>Claims Made</t>
  </si>
  <si>
    <t>Crime &amp; EPL Insurance</t>
  </si>
  <si>
    <t>Crime &amp; EPL</t>
  </si>
  <si>
    <t>$10M - EPL
$5M - Crime</t>
  </si>
  <si>
    <t>Pollution Insurance</t>
  </si>
  <si>
    <t>Pollution</t>
  </si>
  <si>
    <t>$40M</t>
  </si>
  <si>
    <t>Cyber Risk &amp; Other Insurance</t>
  </si>
  <si>
    <t>Cyber Risk &amp; Other</t>
  </si>
  <si>
    <t>$15M</t>
  </si>
  <si>
    <t>Administration Costs</t>
  </si>
  <si>
    <t>Performance Bonds Costs</t>
  </si>
  <si>
    <t>Performance Bonds</t>
  </si>
  <si>
    <t>Service Coverage</t>
  </si>
  <si>
    <t>Intercompany Disposal Expenses</t>
  </si>
  <si>
    <t>Schedule L.1 &lt;Accrual basis in accounting&gt;</t>
  </si>
  <si>
    <t>Disposal Tons</t>
  </si>
  <si>
    <t>Disposal Expense</t>
  </si>
  <si>
    <t>Bulky Item Trash</t>
  </si>
  <si>
    <t>Commercial Trash</t>
  </si>
  <si>
    <t>Fantastic 3 Trash</t>
  </si>
  <si>
    <t>Roll-off Trash</t>
  </si>
  <si>
    <t>I/C Processing and Disposal - Collection</t>
  </si>
  <si>
    <t>I/C Processing and Disposal - Processing</t>
  </si>
  <si>
    <t>Intercompany Processing Expenses</t>
  </si>
  <si>
    <t>Schedule L.2 &lt;Accrual basis in accounting&gt;</t>
  </si>
  <si>
    <t>Recyclables</t>
  </si>
  <si>
    <t>Processing Charge Per Ton</t>
  </si>
  <si>
    <t>Collection</t>
  </si>
  <si>
    <t>Source Separated</t>
  </si>
  <si>
    <t>Inerts</t>
  </si>
  <si>
    <t>Total Recyclables</t>
  </si>
  <si>
    <t>Total Compostables</t>
  </si>
  <si>
    <t>Total Recyclables and Compostables</t>
  </si>
  <si>
    <t>Repair and License Expenses</t>
  </si>
  <si>
    <t>Inflation</t>
  </si>
  <si>
    <t>Schedule M.1 &lt;Accrual basis in accounting&gt;</t>
  </si>
  <si>
    <t>Licenses &amp; Permits</t>
  </si>
  <si>
    <t>Bulky Item / Abandoned Materials</t>
  </si>
  <si>
    <t>Public Refuse Receptacles</t>
  </si>
  <si>
    <t>Fantastic 3 Collection</t>
  </si>
  <si>
    <t>General and Administration</t>
  </si>
  <si>
    <t>Rearload Collection</t>
  </si>
  <si>
    <t>Roll-Off Collection</t>
  </si>
  <si>
    <t>Hauling</t>
  </si>
  <si>
    <t>IMRF</t>
  </si>
  <si>
    <t>Recycle Central</t>
  </si>
  <si>
    <t>Hazardous Waste</t>
  </si>
  <si>
    <t>Brisbane License</t>
  </si>
  <si>
    <t>Total Licenses &amp; Permits</t>
  </si>
  <si>
    <t>Parts, Tires and Tubes</t>
  </si>
  <si>
    <t>Truck &amp; Garage</t>
  </si>
  <si>
    <t>Total Parts</t>
  </si>
  <si>
    <t>Repairs</t>
  </si>
  <si>
    <t>Organics Annex</t>
  </si>
  <si>
    <t>Total Repairs</t>
  </si>
  <si>
    <t>Fuel Expenses</t>
  </si>
  <si>
    <t>Schedule M.2 &lt;Accrual basis in accounting&gt;</t>
  </si>
  <si>
    <t>Amount</t>
  </si>
  <si>
    <t>Units</t>
  </si>
  <si>
    <t>Average Price Per Unit</t>
  </si>
  <si>
    <t xml:space="preserve">Renewable Diesel </t>
  </si>
  <si>
    <t>Unleaded</t>
  </si>
  <si>
    <t>CNG/Natural Gas</t>
  </si>
  <si>
    <t>LNG</t>
  </si>
  <si>
    <t>Dyed Diesel</t>
  </si>
  <si>
    <t>Subtotal</t>
  </si>
  <si>
    <t>CNG Tax</t>
  </si>
  <si>
    <t>Oil &amp; Propane Gas</t>
  </si>
  <si>
    <t xml:space="preserve">     Subtotal-Refuse Collection</t>
  </si>
  <si>
    <t xml:space="preserve">     Subtotal-Truck and Garage</t>
  </si>
  <si>
    <t xml:space="preserve">     Subtotal-Processing</t>
  </si>
  <si>
    <t xml:space="preserve">     Subtotal-General Recycling</t>
  </si>
  <si>
    <t xml:space="preserve">     Subtotal-General and Administrative</t>
  </si>
  <si>
    <t>Units assumed as gallons for gasoline. List units used in assumptions.</t>
  </si>
  <si>
    <t>Contract Services Expenses</t>
  </si>
  <si>
    <t>Schedule N.1 &lt;Accrual basis in accounting&gt;</t>
  </si>
  <si>
    <t>RYE 9/30/23 Projected</t>
  </si>
  <si>
    <t>&lt;Customer 1&gt;</t>
  </si>
  <si>
    <t>Organics Processing and Receiving</t>
  </si>
  <si>
    <t>Waste Acceptance Control</t>
  </si>
  <si>
    <t xml:space="preserve">Human Resources </t>
  </si>
  <si>
    <t>General &amp; Administrative</t>
  </si>
  <si>
    <t>Artist in Residence</t>
  </si>
  <si>
    <t>Environmental Learning Center</t>
  </si>
  <si>
    <t>Fantastic 3</t>
  </si>
  <si>
    <t>Equipment Installation and Service</t>
  </si>
  <si>
    <t xml:space="preserve">    Subtotal Customer 1</t>
  </si>
  <si>
    <t>&lt;Customer 2&gt;</t>
  </si>
  <si>
    <t>Commercial Compostables</t>
  </si>
  <si>
    <t>Recycling Development &amp; Sales</t>
  </si>
  <si>
    <t xml:space="preserve">    Subtotal Customer 2</t>
  </si>
  <si>
    <t>&lt;Customer 3&gt;</t>
  </si>
  <si>
    <t xml:space="preserve">    Subtotal Customer 3</t>
  </si>
  <si>
    <t>Professional Services Expenses</t>
  </si>
  <si>
    <t>Schedule O.1 &lt;Accrual basis in accounting&gt;</t>
  </si>
  <si>
    <t>RYE 6/30/20</t>
  </si>
  <si>
    <t>RYE 6/30/21</t>
  </si>
  <si>
    <t>RYE 9/30/22</t>
  </si>
  <si>
    <t>Performing Company</t>
  </si>
  <si>
    <t>Requesting Company</t>
  </si>
  <si>
    <t>FTEs</t>
  </si>
  <si>
    <t>Actuals</t>
  </si>
  <si>
    <t>Projections</t>
  </si>
  <si>
    <t>Application Yr 2</t>
  </si>
  <si>
    <t>Accounting Fees</t>
  </si>
  <si>
    <t>Engineering Fees</t>
  </si>
  <si>
    <t>Legal Fees</t>
  </si>
  <si>
    <t>Other Professional Fees</t>
  </si>
  <si>
    <t>Transfer</t>
  </si>
  <si>
    <t xml:space="preserve">Corporate Services Expenses </t>
  </si>
  <si>
    <t>Schedule O.2 &lt;Accrual basis in accounting&gt;</t>
  </si>
  <si>
    <t>Item</t>
  </si>
  <si>
    <t>Corporate Administration</t>
  </si>
  <si>
    <t>Commitment to Customer</t>
  </si>
  <si>
    <t>Sustainability</t>
  </si>
  <si>
    <t>Internal Audit</t>
  </si>
  <si>
    <t>Human Resources</t>
  </si>
  <si>
    <t>Finance</t>
  </si>
  <si>
    <t>Environmental Compliance</t>
  </si>
  <si>
    <t>Information Technology</t>
  </si>
  <si>
    <t>Corporate Management</t>
  </si>
  <si>
    <t>Technology</t>
  </si>
  <si>
    <t>Corporate Accounting Services</t>
  </si>
  <si>
    <t>Service Square Miles</t>
  </si>
  <si>
    <t>Residential Population</t>
  </si>
  <si>
    <t>Residential Monthly Dwelling Unit Fee and/or Other Fees For Weekly Service</t>
  </si>
  <si>
    <t>Minimum Monthly Cost of Residential Trash Collection</t>
  </si>
  <si>
    <t>Volume of Minimum Monthly Residential Trash Collection (Gallons)</t>
  </si>
  <si>
    <t>Minimum Monthly Cost of Residential Recyclables Collection</t>
  </si>
  <si>
    <t>Volume of Minimum Monthly Residential Recyclables Collection (Gallons)</t>
  </si>
  <si>
    <t>Minimum Monthly Cost of Residential Compostables Collection</t>
  </si>
  <si>
    <t>Volume of Minimum Monthly Residential Compostables Collection (Gallons)</t>
  </si>
  <si>
    <t>Minimum Monthly Cost of Residential Trash, Recycling, and Compost Collection (Combined)</t>
  </si>
  <si>
    <t>Total Combined Volume of Minimum Monthly Residential Trash, Recycling, and Compost Collection (Gallons)</t>
  </si>
  <si>
    <t>Combined Monthly Residential Cost Per Gallon</t>
  </si>
  <si>
    <t>Schedule P.1</t>
  </si>
  <si>
    <t>Jurisdiction</t>
  </si>
  <si>
    <t xml:space="preserve"> - Recycling fee included in organics monthly rate.</t>
  </si>
  <si>
    <t>San Mateo County</t>
  </si>
  <si>
    <t xml:space="preserve"> - Recycling and compost fees included in trash rate.</t>
  </si>
  <si>
    <t>Alameda County</t>
  </si>
  <si>
    <t>Sacramento</t>
  </si>
  <si>
    <t>Fresno</t>
  </si>
  <si>
    <t>Los Angeles</t>
  </si>
  <si>
    <t xml:space="preserve"> - San Diego rates unavailable.</t>
  </si>
  <si>
    <t>San Diego</t>
  </si>
  <si>
    <t xml:space="preserve"> - Trash rate includes recycling.</t>
  </si>
  <si>
    <t>San Jose</t>
  </si>
  <si>
    <t xml:space="preserve"> - Recycling fee included in trash rate.  No organics services.</t>
  </si>
  <si>
    <t>Long Beach</t>
  </si>
  <si>
    <t>Santa Ana</t>
  </si>
  <si>
    <t>Anaheim</t>
  </si>
  <si>
    <t>Average</t>
  </si>
  <si>
    <t>Legend:</t>
  </si>
  <si>
    <t>DND: City does not disclose in public information</t>
  </si>
  <si>
    <t>Varies: Other fees vary on additional service type needed (e.g. distance, elevation, key charge, etc.)</t>
  </si>
  <si>
    <t>N/A: See comments for explanation</t>
  </si>
  <si>
    <t>Number of Businesses</t>
  </si>
  <si>
    <t>Monthly Service Fee and/or Other Fees For Once Weekly Service</t>
  </si>
  <si>
    <t>Minimum Monthly Cost of Commercial Trash Collection</t>
  </si>
  <si>
    <t>Volume of Minimum Monthly Commercial Trash Collection (Gallons)</t>
  </si>
  <si>
    <t>Minimum Monthly Cost of Commercial Recyclables Collection</t>
  </si>
  <si>
    <t>Volume of Minimum Monthly Commercial Recyclables Collection (Gallons)</t>
  </si>
  <si>
    <t>Minimum Monthly Cost of Commercial Compostables Collection</t>
  </si>
  <si>
    <t>Volume of Minimum Monthly Commercial Compostables Collection (Gallons)</t>
  </si>
  <si>
    <t>Minimum Monthly Cost of Commercial Trash, Recycling, and Compost Collection (Combined)</t>
  </si>
  <si>
    <t>Total Combined Volume of Minimum Monthly Commercial Trash, Recycling, and Compost Collection (Gallons)</t>
  </si>
  <si>
    <t>Combined Monthly Commercial Cost Per Gallon</t>
  </si>
  <si>
    <t>Schedule P.2</t>
  </si>
  <si>
    <t xml:space="preserve"> - Public rate sheet includes trach and recycling combined.  Compost is separate fee.</t>
  </si>
  <si>
    <t xml:space="preserve"> - Commercial customers get 1 96g recycling and 1 96g compost bin included in trash rate.</t>
  </si>
  <si>
    <t xml:space="preserve"> - N/A: Sacramento commercial service is 100% non-franchised.  Rates vary by Company.</t>
  </si>
  <si>
    <t xml:space="preserve"> - Recycling and compost mandatory for commercial services.</t>
  </si>
  <si>
    <t xml:space="preserve"> - Fee varies based on size of recycling and compost bins.  Used 96G (lowest available).</t>
  </si>
  <si>
    <t xml:space="preserve"> - Mandatory recycling and compost required.  Assumed included in trash rate.</t>
  </si>
  <si>
    <t xml:space="preserve"> - 1x week rate for a 2 yard, 1 yard not an option.</t>
  </si>
  <si>
    <t xml:space="preserve"> - Alternate option is $175 a month for any size trash and recycling 1x week.</t>
  </si>
  <si>
    <t>**: Number of business census data from September 2021, Actual 2023 business count may vary.</t>
  </si>
  <si>
    <t>Schedule C.2 &lt;insert accounting basis&gt;</t>
  </si>
  <si>
    <t>Number of Customers by Days of Pickup per Week</t>
  </si>
  <si>
    <t>Rates</t>
  </si>
  <si>
    <t>Current Rates</t>
  </si>
  <si>
    <t>Proposed Rates</t>
  </si>
  <si>
    <t>Revenue at Proposed Rates</t>
  </si>
  <si>
    <t>Average Collections per Week</t>
  </si>
  <si>
    <t>Commercial (Buildings &lt;600 Units)</t>
  </si>
  <si>
    <t>32 Gallons</t>
  </si>
  <si>
    <t>64 Gallons</t>
  </si>
  <si>
    <t>96 Gallons</t>
  </si>
  <si>
    <t>1 Yd</t>
  </si>
  <si>
    <t>1.5 Yd</t>
  </si>
  <si>
    <t>2 Yd</t>
  </si>
  <si>
    <t>2.5 Yd</t>
  </si>
  <si>
    <t>3 Yd</t>
  </si>
  <si>
    <t>4 Yd</t>
  </si>
  <si>
    <t>6 Yd</t>
  </si>
  <si>
    <t>7 Yd</t>
  </si>
  <si>
    <t>Compost</t>
  </si>
  <si>
    <t>RY-ending 6/30/2020 Actuals</t>
  </si>
  <si>
    <t>RY-ending 6/30/2021 Actuals</t>
  </si>
  <si>
    <t>RY-ending 6/30/2022 Actuals</t>
  </si>
  <si>
    <t>RY-ending 9/30/2022 Actuals</t>
  </si>
  <si>
    <t>Schedule C.3 &lt;insert accounting basis&gt;</t>
  </si>
  <si>
    <t>Total Customers</t>
  </si>
  <si>
    <t>Customers</t>
  </si>
  <si>
    <t>Distance</t>
  </si>
  <si>
    <t>Elevation</t>
  </si>
  <si>
    <t>Access</t>
  </si>
  <si>
    <t>Special Service Charges</t>
  </si>
  <si>
    <t>Credits</t>
  </si>
  <si>
    <t>Rebates</t>
  </si>
  <si>
    <t>Other Charges</t>
  </si>
  <si>
    <t>Commercial - Buildings (600+ Units)</t>
  </si>
  <si>
    <t>Single Family Home</t>
  </si>
  <si>
    <t>Base Charge</t>
  </si>
  <si>
    <t>Residential - Less than 5 units</t>
  </si>
  <si>
    <t>Residential - 5-599 Units</t>
  </si>
  <si>
    <t>Revenue Offsets</t>
  </si>
  <si>
    <t>Schedule D.2 &lt;insert accounting basis&gt;</t>
  </si>
  <si>
    <t>RYE 6/30/2022 Actuals</t>
  </si>
  <si>
    <t>Item 1</t>
  </si>
  <si>
    <t>Item 2</t>
  </si>
  <si>
    <t>Item 3</t>
  </si>
  <si>
    <t>Item 4</t>
  </si>
  <si>
    <t>Item 5</t>
  </si>
  <si>
    <t>Item 6</t>
  </si>
  <si>
    <t>Item 7</t>
  </si>
  <si>
    <t>Item 8</t>
  </si>
  <si>
    <t>Item 9</t>
  </si>
  <si>
    <t>Item 10</t>
  </si>
  <si>
    <t>Item 11</t>
  </si>
  <si>
    <t>Item 12</t>
  </si>
  <si>
    <t>2020 Actuals</t>
  </si>
  <si>
    <t>2021 Actuals</t>
  </si>
  <si>
    <t>Schedule E.1 &lt;insert accounting basis&gt;</t>
  </si>
  <si>
    <t>Contract Services</t>
  </si>
  <si>
    <t xml:space="preserve">Personnel </t>
  </si>
  <si>
    <t xml:space="preserve">  Wages</t>
  </si>
  <si>
    <t xml:space="preserve">  Benefits</t>
  </si>
  <si>
    <t xml:space="preserve">  Other</t>
  </si>
  <si>
    <t xml:space="preserve">     Subtotal - Personnel Costs</t>
  </si>
  <si>
    <t>Real Property</t>
  </si>
  <si>
    <t>Processing and Disposal</t>
  </si>
  <si>
    <t>Other Operating</t>
  </si>
  <si>
    <t>Non-Profit Margin Eliglible Expenses</t>
  </si>
  <si>
    <t xml:space="preserve">     Total Operating Expense</t>
  </si>
  <si>
    <t>Disposal/Transfer Station</t>
  </si>
  <si>
    <t>Disposal/Landfill Costs</t>
  </si>
  <si>
    <t xml:space="preserve">     OR-Eligible Operating Expense</t>
  </si>
  <si>
    <t>Schedule F.1 &lt;insert accounting basis&gt;</t>
  </si>
  <si>
    <t>in Tons</t>
  </si>
  <si>
    <t>Apportionment</t>
  </si>
  <si>
    <t>Schedule G.2 &lt;insert accounting basis&gt;</t>
  </si>
  <si>
    <t>Fixed or Variable Cost</t>
  </si>
  <si>
    <t>Personnel</t>
  </si>
  <si>
    <t>Salaries and Wages</t>
  </si>
  <si>
    <t>Payroll Taxes</t>
  </si>
  <si>
    <t>Pension and 401 (k)</t>
  </si>
  <si>
    <t>Workers' Compensation</t>
  </si>
  <si>
    <t>Postretirement benefits expense</t>
  </si>
  <si>
    <t xml:space="preserve">     Sub-Total Personnel</t>
  </si>
  <si>
    <t>Property rental</t>
  </si>
  <si>
    <t>Equipment Rental</t>
  </si>
  <si>
    <t>Buildings and facilities</t>
  </si>
  <si>
    <t xml:space="preserve">     Sub-Total Real Property</t>
  </si>
  <si>
    <t>Disposal charges</t>
  </si>
  <si>
    <t>Recycling processing</t>
  </si>
  <si>
    <t xml:space="preserve">     Sub-Total Processing and Disposal</t>
  </si>
  <si>
    <t>Other Profit Margin-Eligible Operating</t>
  </si>
  <si>
    <t>Advertising and promotion, donations, dues and subscriptions</t>
  </si>
  <si>
    <t>Amortization expense</t>
  </si>
  <si>
    <t>Business meals, travel and entertainment</t>
  </si>
  <si>
    <t>Corporate management fees</t>
  </si>
  <si>
    <t>Dues and subscriptions</t>
  </si>
  <si>
    <t>Freight</t>
  </si>
  <si>
    <t>Fuel and oil</t>
  </si>
  <si>
    <t>General and vehicle insurance</t>
  </si>
  <si>
    <t>Office expense</t>
  </si>
  <si>
    <t>Parts, tires, and tubes</t>
  </si>
  <si>
    <t>Postage</t>
  </si>
  <si>
    <t>Professional services</t>
  </si>
  <si>
    <t>Projects</t>
  </si>
  <si>
    <t>Provision for bad debt</t>
  </si>
  <si>
    <t>Regional management expense</t>
  </si>
  <si>
    <t>Repairs expense</t>
  </si>
  <si>
    <t>Security and janitorial</t>
  </si>
  <si>
    <t>Supplies</t>
  </si>
  <si>
    <t>Taxes</t>
  </si>
  <si>
    <t>Telephone</t>
  </si>
  <si>
    <t>Temporary labor and subcontractor costs</t>
  </si>
  <si>
    <t>Utilities</t>
  </si>
  <si>
    <t>Other expense</t>
  </si>
  <si>
    <t>Non-Profitability-Eligible Operating</t>
  </si>
  <si>
    <t>Licenses and permits</t>
  </si>
  <si>
    <t xml:space="preserve">     Sub-Total Non-Profit Margin-Eligible Operating</t>
  </si>
  <si>
    <t>Schedule G.3 &lt;insert accounting basis&gt;</t>
  </si>
  <si>
    <t>Equipment rental</t>
  </si>
  <si>
    <t>Non-Profit Margin-Eligible Operating</t>
  </si>
  <si>
    <t>Disposal / Transfer Station Facilities</t>
  </si>
  <si>
    <t>Schedule G.4 &lt;insert accounting basis&gt;</t>
  </si>
  <si>
    <t>Schedule G.6 &lt;insert accounting basis&gt;</t>
  </si>
  <si>
    <t>Schedule G.7 &lt;insert accounting basis&gt;</t>
  </si>
  <si>
    <t>Schedule G.8 &lt;insert accounting basis&gt;</t>
  </si>
  <si>
    <t>General And Administrative</t>
  </si>
  <si>
    <t>Schedule G.9 &lt;insert accounting basis&gt;</t>
  </si>
  <si>
    <t>Schedule G.10 &lt;insert accounting basis&gt;</t>
  </si>
  <si>
    <t>Number of Restaurants</t>
  </si>
  <si>
    <t>Monthly Service Fee and/or Other Fees For 3x Weekly Service</t>
  </si>
  <si>
    <t>Minimum Monthly Cost of Commercial Trash Collection 3x Weekly</t>
  </si>
  <si>
    <t>Minimum Monthly Cost of Commercial Recyclables Collection 3x Weekly</t>
  </si>
  <si>
    <t>Minimum Monthly Cost of Commercial Compostables Collection 3x Weekly</t>
  </si>
  <si>
    <t>Minimum Monthly Cost of Commercial Trash, Recycling, and Compost Collection 3x Weekly (Combined)</t>
  </si>
  <si>
    <t>Combined Monthly Commercial 3x Weekly Cost Per Gallon</t>
  </si>
  <si>
    <t>Candlestick</t>
  </si>
  <si>
    <t>City College</t>
  </si>
  <si>
    <t>Contract Accounts</t>
  </si>
  <si>
    <t>Dept of Transportation</t>
  </si>
  <si>
    <t>GGNRA</t>
  </si>
  <si>
    <t>GSA</t>
  </si>
  <si>
    <t>Presidio Trust</t>
  </si>
  <si>
    <t>SF Maritime</t>
  </si>
  <si>
    <t>SF State University</t>
  </si>
  <si>
    <t xml:space="preserve">S F H A </t>
  </si>
  <si>
    <t>SFUSD</t>
  </si>
  <si>
    <t>Treasure Island Job Corp</t>
  </si>
  <si>
    <t>UCSF</t>
  </si>
  <si>
    <t>US Mint</t>
  </si>
  <si>
    <t>Veterans Administration</t>
  </si>
  <si>
    <t>City Services</t>
  </si>
  <si>
    <t>Varies</t>
  </si>
  <si>
    <t>DND</t>
  </si>
  <si>
    <t>1 yd; 1x wk</t>
  </si>
  <si>
    <t>1yd; 1x wk</t>
  </si>
  <si>
    <t>96g; 1x wk</t>
  </si>
  <si>
    <t>2yd; 1x wk</t>
  </si>
  <si>
    <t>Any size; 1x wk</t>
  </si>
  <si>
    <t>Less Non-Rate Activity</t>
  </si>
  <si>
    <t>Less City Services Agreement</t>
  </si>
  <si>
    <t>RY 2024 Adjusted</t>
  </si>
  <si>
    <t>RY 2025 Adjusted</t>
  </si>
  <si>
    <t>Calculated Operating Ratio Expenses</t>
  </si>
  <si>
    <t>Programmatic Reserve</t>
  </si>
  <si>
    <t xml:space="preserve">  Allowed Operating Ratio</t>
  </si>
  <si>
    <t>Operating Expense with Operating Ratio</t>
  </si>
  <si>
    <t>Non Operating Ratio Expense</t>
  </si>
  <si>
    <t>Disposal Cost</t>
  </si>
  <si>
    <t>Processing Cost</t>
  </si>
  <si>
    <t>Impound Account</t>
  </si>
  <si>
    <t>License Expenses</t>
  </si>
  <si>
    <t>Non Rate Revenue</t>
  </si>
  <si>
    <t>Contamination Charges</t>
  </si>
  <si>
    <t>Net Revenue Requirement</t>
  </si>
  <si>
    <t>Revenue @ Current Rates</t>
  </si>
  <si>
    <t>Growth Rate</t>
  </si>
  <si>
    <t>Difference</t>
  </si>
  <si>
    <t>Rate Increase</t>
  </si>
  <si>
    <t>Rate Stabilization Fund</t>
  </si>
  <si>
    <t>RY 2023 ZWI Addback (4 Tiers)</t>
  </si>
  <si>
    <t>ZW Capital Reserve Fund</t>
  </si>
  <si>
    <t xml:space="preserve">Revenue Requirement Reduction </t>
  </si>
  <si>
    <t>RY 2024 &amp; RY 2025 Net Increase</t>
  </si>
  <si>
    <t>14563 - 12 LODAL/SPLIT</t>
  </si>
  <si>
    <t>14564 - 12 LODAL/SPLIT</t>
  </si>
  <si>
    <t>14566 - 12 LODAL/SPLIT</t>
  </si>
  <si>
    <t>14546 - 12 LODAL/SINGLE</t>
  </si>
  <si>
    <t>14549 - 12 LODAL/SINGLE</t>
  </si>
  <si>
    <t>14550 - 12 LODAL/SINGLE</t>
  </si>
  <si>
    <t>14551 - 12 LODAL/SINGLE</t>
  </si>
  <si>
    <t>14553 - 12 LODAL/SINGLE</t>
  </si>
  <si>
    <t>14555 - 12 LODAL/SINGLE</t>
  </si>
  <si>
    <t>14561 - 12 LODAL/SPLIT</t>
  </si>
  <si>
    <t>14562 - 12 LODAL/SPLIT</t>
  </si>
  <si>
    <t>14568 - 12 LODAL/SINGLE</t>
  </si>
  <si>
    <t>14528 - 12 LODAL/SPLIT</t>
  </si>
  <si>
    <t>14559 - 12 LODAL/SPLIT</t>
  </si>
  <si>
    <t>11317 - 13 AUTOCAR FEL</t>
  </si>
  <si>
    <t>11318 - 13 AUTOCAR FEL</t>
  </si>
  <si>
    <t>14387 - 09 LODAL/SPLIT</t>
  </si>
  <si>
    <t>14388 - 09 LODAL/SPLIT</t>
  </si>
  <si>
    <t>14394 - 10 AUTOCAR/SPLIT</t>
  </si>
  <si>
    <t>Fire Suppresion System</t>
  </si>
  <si>
    <t>CARB Compliance Vehicles</t>
  </si>
  <si>
    <t>64G Green Gravity Lock Carts</t>
  </si>
  <si>
    <t>Carts</t>
  </si>
  <si>
    <t>Containers</t>
  </si>
  <si>
    <t>Debris Boxes</t>
  </si>
  <si>
    <t>Scissor Lift</t>
  </si>
  <si>
    <t>Fall Protection Apparatus</t>
  </si>
  <si>
    <t>Set of Truck Lifts</t>
  </si>
  <si>
    <t xml:space="preserve">DriveCam </t>
  </si>
  <si>
    <t>Route Ware Cradles</t>
  </si>
  <si>
    <t>SPLIT SIDE LOADER</t>
  </si>
  <si>
    <t>SINGLE SIDE LOADER</t>
  </si>
  <si>
    <t>PICK UP</t>
  </si>
  <si>
    <t>STINGER TRUCK</t>
  </si>
  <si>
    <t>STEEL FLATBED</t>
  </si>
  <si>
    <t>REAR LOADER</t>
  </si>
  <si>
    <t>ROLL-OFF</t>
  </si>
  <si>
    <t>Van Truck a Axle, 24' w/Liftgate</t>
  </si>
  <si>
    <t>FEL Fire Supression System</t>
  </si>
  <si>
    <t>Truck lift for PM bay (Skylift)</t>
  </si>
  <si>
    <t>Drivecam</t>
  </si>
  <si>
    <t>Routeware Replacement Cradles</t>
  </si>
  <si>
    <t>F/L - 4 Ax 40 yd Cam,Axle Scale</t>
  </si>
  <si>
    <t>R/L 4 Axle 25 yd Single Stream/Compost</t>
  </si>
  <si>
    <t>R/L 4 Axle 25 yd Single Stream</t>
  </si>
  <si>
    <t>R/O Truck - 3 Axle 22 FT Rails</t>
  </si>
  <si>
    <t>PICK-UP 3/4 TON DIESEL</t>
  </si>
  <si>
    <t>R/O Truck - 4 Axle 22 FT Rails</t>
  </si>
  <si>
    <t>S/L 3 Axle, MANUAL 29YD Bridge</t>
  </si>
  <si>
    <t>Containers-Capital Lease Finan</t>
  </si>
  <si>
    <t>M &amp; E-Capital Lease Financed</t>
  </si>
  <si>
    <t>Trucks &amp; Autos</t>
  </si>
  <si>
    <t>Trucks-Capital Lease Financed</t>
  </si>
  <si>
    <t>Buildings &amp; Improvements</t>
  </si>
  <si>
    <t>Land Improvements</t>
  </si>
  <si>
    <t>Leasehold Improvements</t>
  </si>
  <si>
    <t>505 Tunnel Ave HVAC</t>
  </si>
  <si>
    <t>505 Roof Replacement</t>
  </si>
  <si>
    <t>Roof Overhang Cart Department</t>
  </si>
  <si>
    <t>Transfer Switch</t>
  </si>
  <si>
    <t>Roof Container Shop</t>
  </si>
  <si>
    <t>Asphalt Replacement</t>
  </si>
  <si>
    <t>Shop Windows Replacement</t>
  </si>
  <si>
    <t>Gutter Replacement</t>
  </si>
  <si>
    <t>Shop Offices Remodel &amp; 50 Beatty Roof Replacement</t>
  </si>
  <si>
    <t>505 Tunnel Electrical Upgrade</t>
  </si>
  <si>
    <t>3rd Eye Camera System</t>
  </si>
  <si>
    <t>401-409 TUNNEL AVE., S.F.</t>
  </si>
  <si>
    <t>465 WHEELER AVE., S.F. HOUSE</t>
  </si>
  <si>
    <t>501 TUNNEL AVENUE</t>
  </si>
  <si>
    <t>595 TUNNEL AVE. BRISBANE</t>
  </si>
  <si>
    <t>PARCELS A &amp; I (501 TUNNEL)</t>
  </si>
  <si>
    <t>WEST WING BUILDING</t>
  </si>
  <si>
    <t>Intercompany Processing and Disposal</t>
  </si>
  <si>
    <t>Other Commercial Revenues</t>
  </si>
  <si>
    <t>Recycling Revenues</t>
  </si>
  <si>
    <t>Percent Increase</t>
  </si>
  <si>
    <t>Current Tipping Charge per Ton</t>
  </si>
  <si>
    <t>Proposed Tipping Charge per Ton</t>
  </si>
  <si>
    <t>Adjusted Percent Increase</t>
  </si>
  <si>
    <t xml:space="preserve">  Adjusted Tipping Fee</t>
  </si>
  <si>
    <t>Total Revenue Tons</t>
  </si>
  <si>
    <t>Minimums for PRRA</t>
  </si>
  <si>
    <t>Intercompany Dirt, Inerts &amp; Other</t>
  </si>
  <si>
    <t>Rental Income</t>
  </si>
  <si>
    <t>Transfer Trailer 47' Possum Belly</t>
  </si>
  <si>
    <t>Transfer Trailer 50, live floor</t>
  </si>
  <si>
    <t>Transfer Truck 3 Axle w/wet kit</t>
  </si>
  <si>
    <t>6,000 # forklift W/rotator</t>
  </si>
  <si>
    <t>950 loader GP bucket</t>
  </si>
  <si>
    <t>Electric pallet jack delayed 2022</t>
  </si>
  <si>
    <t>Taylor Dunn Utility cart</t>
  </si>
  <si>
    <t>Trash takeaway conveyor</t>
  </si>
  <si>
    <t>Main Glass final Conveyor</t>
  </si>
  <si>
    <t>Optical Sorter for PET</t>
  </si>
  <si>
    <t>Main Infeed conveyor for UBC &amp; OCC</t>
  </si>
  <si>
    <t>Welder Pier 96</t>
  </si>
  <si>
    <t>Pressure washer Pier96</t>
  </si>
  <si>
    <t>CAT Loader - 938M -  w/Multi Purpose Bucket</t>
  </si>
  <si>
    <t>CAT 938K HiLift Bucket w/Clamp - 4.75 YD</t>
  </si>
  <si>
    <t>CAT DFP Replacement System</t>
  </si>
  <si>
    <t>Mobile Crane</t>
  </si>
  <si>
    <t>Dings Magnet for C&amp;D Main Line</t>
  </si>
  <si>
    <t>Dings Magnet for ADC</t>
  </si>
  <si>
    <t>Mobile Radios 450/470mhz</t>
  </si>
  <si>
    <t>40' Boom Lift</t>
  </si>
  <si>
    <t>AIR Mac</t>
  </si>
  <si>
    <t>Cameras</t>
  </si>
  <si>
    <t>Transfer Truck 3/Axle</t>
  </si>
  <si>
    <t>Transfer Truck 3Axle wet kit</t>
  </si>
  <si>
    <t xml:space="preserve">Live Floor Trailer </t>
  </si>
  <si>
    <t xml:space="preserve">End Dump Trailer </t>
  </si>
  <si>
    <t>Pick Up  1/2 ton gas</t>
  </si>
  <si>
    <t>Transfer Trailer 45' Flat Refuse</t>
  </si>
  <si>
    <t>Roll Off Truck 3/Alxle 22' rails</t>
  </si>
  <si>
    <t>6,000 # forklift with rotator</t>
  </si>
  <si>
    <t>CAT DOZER 8T</t>
  </si>
  <si>
    <t>Builtrite crane</t>
  </si>
  <si>
    <t>Forklift Hyster8,000 w/rotat</t>
  </si>
  <si>
    <t>6000 # forlklift with rotator &amp; clamp</t>
  </si>
  <si>
    <t>CAT 914 loader</t>
  </si>
  <si>
    <t>65' boom lift</t>
  </si>
  <si>
    <t>Steel conveyor feeding drum</t>
  </si>
  <si>
    <t>Infeed conveyor to A-1 line</t>
  </si>
  <si>
    <t>Infeed Conveyor to A2 line</t>
  </si>
  <si>
    <t>Relocate SSI Shredder at iMRF</t>
  </si>
  <si>
    <t>Replace iMRF fines screen with transfer conveyor</t>
  </si>
  <si>
    <t>Trommel Purchase</t>
  </si>
  <si>
    <t>Transfer Truck 3/Axle wet</t>
  </si>
  <si>
    <t>Pick Up 1/2 ton gas</t>
  </si>
  <si>
    <t>Roll Off Truck 3/Axle 22' rails</t>
  </si>
  <si>
    <t>Forklift Hyster 8,000 wrotat</t>
  </si>
  <si>
    <t>6,000 # forklift with rotator &amp; clamp</t>
  </si>
  <si>
    <t>20/30 scissor elect. scissor lift</t>
  </si>
  <si>
    <t>Cat Loader 938M</t>
  </si>
  <si>
    <t>incline conveyor from drum</t>
  </si>
  <si>
    <t>incline conveyor to pre-sort</t>
  </si>
  <si>
    <t>fluffer drum to sort line</t>
  </si>
  <si>
    <t>50 HP compressor feed Titechs</t>
  </si>
  <si>
    <t>Canopy for Tire Shop</t>
  </si>
  <si>
    <t>Asphalt Repair Tunnel beatty site</t>
  </si>
  <si>
    <t>Dust control for C&amp;D sorting line</t>
  </si>
  <si>
    <t>Grinder Pump Replacement (Pier)</t>
  </si>
  <si>
    <t>Pre-Treatment Screening (Pier)</t>
  </si>
  <si>
    <t>Fire Rover for PRRA</t>
  </si>
  <si>
    <t>Paving repairs at Pier 96</t>
  </si>
  <si>
    <t>Pollution Offset Credit</t>
  </si>
  <si>
    <t>Facility Conceptual Design</t>
  </si>
  <si>
    <t>Van Aresdale Land Swap</t>
  </si>
  <si>
    <t>Pier 96 Sea Wall Repairs</t>
  </si>
  <si>
    <t>PRRA Entrance Door</t>
  </si>
  <si>
    <t>PRRA &amp; Transfer Station Bathroom repairs</t>
  </si>
  <si>
    <t>PRRA Exhaust Fans</t>
  </si>
  <si>
    <t>TURF Roll up Door</t>
  </si>
  <si>
    <t>TURF Misting System Replacement</t>
  </si>
  <si>
    <t>Traffic Mangement, Signs &amp; Striping</t>
  </si>
  <si>
    <t>Security Booth Replacement</t>
  </si>
  <si>
    <t>Roof at crane deck</t>
  </si>
  <si>
    <t>High Speed Doors at Transfer Station</t>
  </si>
  <si>
    <t>Replacement Transfer Station Scale</t>
  </si>
  <si>
    <t>Replace Pier 96 shop floor</t>
  </si>
  <si>
    <t>Paving &amp; Repairs at Pier 96</t>
  </si>
  <si>
    <t>Tunnel Beatty (EIR Legal)</t>
  </si>
  <si>
    <t>EIR Consultant</t>
  </si>
  <si>
    <t>Roof at Welding Shop</t>
  </si>
  <si>
    <t>401 Tunnel Roof</t>
  </si>
  <si>
    <t>401 Tunnel Solar Panel Replacement</t>
  </si>
  <si>
    <t>PRRA Roof &amp; Gutters</t>
  </si>
  <si>
    <t>100 Alana Roof</t>
  </si>
  <si>
    <t>iMRF &amp; Scalehose restroom repairs</t>
  </si>
  <si>
    <t>Main Scale Roof replacement</t>
  </si>
  <si>
    <t>TURF Roof &amp; Gutters</t>
  </si>
  <si>
    <t>iMRF Gutters</t>
  </si>
  <si>
    <t>iMRF Entrance repair</t>
  </si>
  <si>
    <t>Grounds Repair Shop Fire Sprinkler rep.</t>
  </si>
  <si>
    <t>501 Tunnel Roof replacememnt</t>
  </si>
  <si>
    <t>Organics Film Screening system @ West Wing</t>
  </si>
  <si>
    <t>MSW to Hay Road</t>
  </si>
  <si>
    <t>Concrete to Hay Road</t>
  </si>
  <si>
    <t>iMRF/PRRA Sort lines (Processed fines)</t>
  </si>
  <si>
    <t>iMRF/PRRA Sort lines (Treated wood)</t>
  </si>
  <si>
    <t>Transfer Station Compostables</t>
  </si>
  <si>
    <t>Transfer Station Brush</t>
  </si>
  <si>
    <t>iMRF/PRRA Sort lines (Sheetrock)</t>
  </si>
  <si>
    <t>iMRF/PRRA Sort lines (Wood)</t>
  </si>
  <si>
    <t>Commercial Recycling</t>
  </si>
  <si>
    <t>Fantastic 3 Split</t>
  </si>
  <si>
    <t>Waste Zero Specialists &amp; Sales</t>
  </si>
  <si>
    <t>505 TUNNEL AVE. BLDG &amp; IMPROV</t>
  </si>
  <si>
    <t>900 7TH STREET / 575 BERRY</t>
  </si>
  <si>
    <t>900 7TH STREET UPRR EASEMENT</t>
  </si>
  <si>
    <t>Allowed Operating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</si>
</sst>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 #,##0.0_);_(* \(#,##0.0\);_(* &quot;-&quot;??_);_(@_)"/>
    <numFmt numFmtId="167" formatCode="#,##0.0_);[Red]\(#,##0.0\);_(* &quot;-&quot;?_)"/>
    <numFmt numFmtId="168" formatCode="_(&quot;$&quot;* #,##0_);_(&quot;$&quot;* \(#,##0\);_(&quot;$&quot;* &quot;-&quot;??_);_(@_)"/>
    <numFmt numFmtId="169" formatCode="0_);\(0\)"/>
    <numFmt numFmtId="170" formatCode="&quot;$&quot;#,##0"/>
    <numFmt numFmtId="171" formatCode="&quot;$&quot;#,##0.00"/>
    <numFmt numFmtId="172" formatCode="_(&quot;$&quot;* #,##0.0_);_(&quot;$&quot;* \(#,##0.0\);_(&quot;$&quot;* &quot;-&quot;??_);_(@_)"/>
    <numFmt numFmtId="173" formatCode="#,##0_);\(#,##0\);"/>
    <numFmt numFmtId="174" formatCode="0.0000%"/>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sz val="8"/>
      <color theme="1"/>
      <name val="Arial"/>
      <family val="2"/>
    </font>
    <font>
      <b/>
      <sz val="10"/>
      <color indexed="17"/>
      <name val="Arial"/>
      <family val="2"/>
    </font>
    <font>
      <i/>
      <sz val="10"/>
      <name val="Arial"/>
      <family val="2"/>
    </font>
    <font>
      <sz val="10"/>
      <color theme="1"/>
      <name val="Arial"/>
      <family val="2"/>
    </font>
    <font>
      <sz val="10"/>
      <name val="MS Sans Serif"/>
      <family val="2"/>
    </font>
    <font>
      <b/>
      <sz val="10"/>
      <color theme="1"/>
      <name val="Arial"/>
      <family val="2"/>
    </font>
    <font>
      <i/>
      <sz val="10"/>
      <color theme="1"/>
      <name val="Arial"/>
      <family val="2"/>
    </font>
    <font>
      <sz val="10"/>
      <color indexed="8"/>
      <name val="MS Sans Serif"/>
      <family val="2"/>
    </font>
    <font>
      <sz val="10"/>
      <color indexed="8"/>
      <name val="Arial"/>
      <family val="2"/>
    </font>
    <font>
      <i/>
      <sz val="10"/>
      <color indexed="8"/>
      <name val="Arial"/>
      <family val="2"/>
    </font>
    <font>
      <b/>
      <sz val="10"/>
      <color indexed="8"/>
      <name val="Arial"/>
      <family val="2"/>
    </font>
    <font>
      <sz val="9"/>
      <color indexed="8"/>
      <name val="Times New Roman"/>
      <family val="1"/>
    </font>
    <font>
      <i/>
      <sz val="11"/>
      <color theme="1"/>
      <name val="Calibri"/>
      <family val="2"/>
      <scheme val="minor"/>
    </font>
    <font>
      <b/>
      <i/>
      <sz val="11"/>
      <color theme="1"/>
      <name val="Calibri"/>
      <family val="2"/>
      <scheme val="minor"/>
    </font>
    <font>
      <sz val="11"/>
      <name val="Calibri"/>
      <family val="2"/>
    </font>
    <font>
      <b/>
      <sz val="11"/>
      <name val="Calibri"/>
      <family val="2"/>
    </font>
    <font>
      <b/>
      <i/>
      <sz val="11"/>
      <name val="Calibri"/>
      <family val="2"/>
    </font>
    <font>
      <b/>
      <sz val="11"/>
      <color theme="0"/>
      <name val="Calibri"/>
      <family val="2"/>
    </font>
    <font>
      <i/>
      <sz val="11"/>
      <name val="Calibri"/>
      <family val="2"/>
    </font>
    <font>
      <b/>
      <sz val="11"/>
      <name val="Calibri"/>
      <family val="2"/>
      <scheme val="minor"/>
    </font>
    <font>
      <sz val="11"/>
      <name val="Calibri"/>
      <family val="2"/>
      <scheme val="minor"/>
    </font>
    <font>
      <sz val="10"/>
      <name val="Arial"/>
      <family val="2"/>
    </font>
    <font>
      <sz val="10"/>
      <color theme="1"/>
      <name val="Arial"/>
      <family val="2"/>
    </font>
    <font>
      <b/>
      <sz val="10"/>
      <color theme="0"/>
      <name val="Arial"/>
      <family val="2"/>
    </font>
    <font>
      <sz val="10"/>
      <color theme="0"/>
      <name val="Arial"/>
      <family val="2"/>
    </font>
    <font>
      <b/>
      <sz val="11"/>
      <color indexed="8"/>
      <name val="Calibri"/>
      <family val="2"/>
      <scheme val="minor"/>
    </font>
    <font>
      <sz val="8"/>
      <name val="Calibri"/>
      <family val="2"/>
      <scheme val="minor"/>
    </font>
    <font>
      <b/>
      <sz val="10"/>
      <color rgb="FFFF0000"/>
      <name val="Arial"/>
      <family val="2"/>
    </font>
    <font>
      <b/>
      <i/>
      <sz val="10"/>
      <name val="Arial"/>
      <family val="2"/>
    </font>
    <font>
      <b/>
      <u/>
      <sz val="10"/>
      <name val="Arial"/>
      <family val="2"/>
    </font>
    <font>
      <sz val="12"/>
      <color theme="1"/>
      <name val="Times New Roman"/>
      <family val="1"/>
    </font>
    <font>
      <b/>
      <sz val="10"/>
      <name val="Arial"/>
    </font>
    <font>
      <sz val="10"/>
      <name val="Arial"/>
    </font>
    <font>
      <b/>
      <i/>
      <sz val="10"/>
      <name val="Arial"/>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
      <patternFill patternType="solid">
        <fgColor rgb="FFD9D9D9"/>
        <bgColor indexed="64"/>
      </patternFill>
    </fill>
    <fill>
      <patternFill patternType="solid">
        <fgColor theme="0" tint="-0.34998626667073579"/>
        <bgColor indexed="64"/>
      </patternFill>
    </fill>
  </fills>
  <borders count="68">
    <border>
      <left/>
      <right/>
      <top/>
      <bottom/>
      <diagonal/>
    </border>
    <border>
      <left/>
      <right/>
      <top/>
      <bottom style="thin">
        <color indexed="64"/>
      </bottom>
      <diagonal/>
    </border>
    <border>
      <left/>
      <right/>
      <top/>
      <bottom style="double">
        <color indexed="64"/>
      </bottom>
      <diagonal/>
    </border>
    <border>
      <left style="thin">
        <color indexed="64"/>
      </left>
      <right style="thin">
        <color auto="1"/>
      </right>
      <top/>
      <bottom/>
      <diagonal/>
    </border>
    <border>
      <left style="thin">
        <color auto="1"/>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rgb="FF000000"/>
      </bottom>
      <diagonal/>
    </border>
    <border>
      <left style="thin">
        <color indexed="64"/>
      </left>
      <right/>
      <top/>
      <bottom/>
      <diagonal/>
    </border>
    <border>
      <left/>
      <right/>
      <top style="thin">
        <color auto="1"/>
      </top>
      <bottom/>
      <diagonal/>
    </border>
    <border>
      <left style="thin">
        <color indexed="64"/>
      </left>
      <right/>
      <top/>
      <bottom style="double">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indexed="64"/>
      </left>
      <right style="thin">
        <color auto="1"/>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style="double">
        <color indexed="64"/>
      </top>
      <bottom/>
      <diagonal/>
    </border>
    <border>
      <left/>
      <right style="thin">
        <color auto="1"/>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auto="1"/>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rgb="FF000000"/>
      </bottom>
      <diagonal/>
    </border>
    <border>
      <left/>
      <right style="thin">
        <color indexed="64"/>
      </right>
      <top style="double">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rgb="FF000000"/>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style="thick">
        <color indexed="64"/>
      </left>
      <right style="thin">
        <color indexed="64"/>
      </right>
      <top/>
      <bottom style="medium">
        <color rgb="FF000000"/>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double">
        <color indexed="64"/>
      </bottom>
      <diagonal/>
    </border>
    <border>
      <left style="thick">
        <color indexed="64"/>
      </left>
      <right style="thin">
        <color indexed="64"/>
      </right>
      <top style="double">
        <color indexed="64"/>
      </top>
      <bottom/>
      <diagonal/>
    </border>
    <border>
      <left style="thin">
        <color indexed="64"/>
      </left>
      <right/>
      <top/>
      <bottom style="medium">
        <color rgb="FF000000"/>
      </bottom>
      <diagonal/>
    </border>
    <border>
      <left style="thin">
        <color indexed="64"/>
      </left>
      <right/>
      <top style="double">
        <color indexed="64"/>
      </top>
      <bottom/>
      <diagonal/>
    </border>
    <border>
      <left/>
      <right/>
      <top style="double">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style="medium">
        <color rgb="FF000000"/>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5" fillId="0" borderId="0"/>
    <xf numFmtId="43" fontId="7" fillId="0" borderId="0" applyFont="0" applyFill="0" applyBorder="0" applyAlignment="0" applyProtection="0"/>
    <xf numFmtId="42" fontId="5" fillId="0" borderId="0" applyFont="0" applyFill="0" applyBorder="0" applyAlignment="0" applyProtection="0"/>
    <xf numFmtId="44" fontId="7" fillId="0" borderId="0" applyFont="0" applyFill="0" applyBorder="0" applyAlignment="0" applyProtection="0"/>
    <xf numFmtId="0" fontId="5" fillId="0" borderId="0"/>
    <xf numFmtId="0" fontId="15" fillId="0" borderId="0"/>
    <xf numFmtId="4" fontId="12" fillId="0" borderId="0" applyFont="0" applyFill="0" applyBorder="0" applyAlignment="0" applyProtection="0">
      <alignment vertical="top"/>
    </xf>
    <xf numFmtId="43" fontId="19"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660">
    <xf numFmtId="0" fontId="0" fillId="0" borderId="0" xfId="0"/>
    <xf numFmtId="0" fontId="0" fillId="3" borderId="0" xfId="0" applyFill="1"/>
    <xf numFmtId="0" fontId="3" fillId="3" borderId="20" xfId="0" applyFont="1" applyFill="1" applyBorder="1"/>
    <xf numFmtId="0" fontId="3" fillId="3" borderId="0" xfId="0" applyFont="1" applyFill="1"/>
    <xf numFmtId="0" fontId="0" fillId="3" borderId="3" xfId="0" applyFill="1" applyBorder="1"/>
    <xf numFmtId="0" fontId="0" fillId="3" borderId="17" xfId="0" applyFill="1" applyBorder="1"/>
    <xf numFmtId="0" fontId="0" fillId="3" borderId="15" xfId="0" applyFill="1" applyBorder="1"/>
    <xf numFmtId="0" fontId="0" fillId="3" borderId="2" xfId="0" applyFill="1" applyBorder="1"/>
    <xf numFmtId="0" fontId="0" fillId="3" borderId="19" xfId="0" applyFill="1" applyBorder="1"/>
    <xf numFmtId="171" fontId="0" fillId="3" borderId="0" xfId="0" applyNumberFormat="1" applyFill="1"/>
    <xf numFmtId="171" fontId="0" fillId="3" borderId="3" xfId="0" applyNumberFormat="1" applyFill="1" applyBorder="1"/>
    <xf numFmtId="170" fontId="0" fillId="3" borderId="3" xfId="0" applyNumberFormat="1" applyFill="1" applyBorder="1"/>
    <xf numFmtId="170" fontId="3" fillId="3" borderId="3" xfId="0" applyNumberFormat="1" applyFont="1" applyFill="1" applyBorder="1"/>
    <xf numFmtId="0" fontId="0" fillId="3" borderId="24" xfId="0" applyFill="1" applyBorder="1"/>
    <xf numFmtId="0" fontId="0" fillId="4" borderId="2" xfId="0" applyFill="1" applyBorder="1"/>
    <xf numFmtId="0" fontId="3" fillId="4" borderId="21" xfId="0" applyFont="1" applyFill="1" applyBorder="1"/>
    <xf numFmtId="0" fontId="3" fillId="4" borderId="20" xfId="0" applyFont="1" applyFill="1" applyBorder="1"/>
    <xf numFmtId="0" fontId="0" fillId="4" borderId="17" xfId="0" applyFill="1" applyBorder="1"/>
    <xf numFmtId="0" fontId="0" fillId="4" borderId="0" xfId="0" applyFill="1"/>
    <xf numFmtId="0" fontId="0" fillId="4" borderId="19" xfId="0" applyFill="1" applyBorder="1"/>
    <xf numFmtId="0" fontId="3" fillId="4" borderId="17" xfId="0" applyFont="1" applyFill="1" applyBorder="1"/>
    <xf numFmtId="0" fontId="3" fillId="4" borderId="0" xfId="0" applyFont="1" applyFill="1"/>
    <xf numFmtId="0" fontId="3" fillId="4" borderId="21" xfId="0" applyFont="1" applyFill="1" applyBorder="1" applyAlignment="1">
      <alignment horizontal="center"/>
    </xf>
    <xf numFmtId="0" fontId="3" fillId="4" borderId="20" xfId="0" applyFont="1" applyFill="1" applyBorder="1" applyAlignment="1">
      <alignment horizontal="center"/>
    </xf>
    <xf numFmtId="0" fontId="3" fillId="4" borderId="22" xfId="0" applyFont="1" applyFill="1" applyBorder="1" applyAlignment="1">
      <alignment horizontal="center"/>
    </xf>
    <xf numFmtId="171" fontId="0" fillId="4" borderId="0" xfId="0" applyNumberFormat="1" applyFill="1"/>
    <xf numFmtId="171" fontId="0" fillId="4" borderId="2" xfId="0" applyNumberFormat="1" applyFill="1" applyBorder="1"/>
    <xf numFmtId="0" fontId="20" fillId="3" borderId="0" xfId="0" applyFont="1" applyFill="1"/>
    <xf numFmtId="0" fontId="3" fillId="3" borderId="20" xfId="0" applyFont="1" applyFill="1" applyBorder="1" applyAlignment="1">
      <alignment horizontal="center"/>
    </xf>
    <xf numFmtId="165" fontId="0" fillId="4" borderId="17" xfId="1" applyNumberFormat="1" applyFont="1" applyFill="1" applyBorder="1"/>
    <xf numFmtId="165" fontId="0" fillId="4" borderId="19" xfId="1" applyNumberFormat="1" applyFont="1" applyFill="1" applyBorder="1"/>
    <xf numFmtId="165" fontId="3" fillId="4" borderId="26" xfId="1" applyNumberFormat="1" applyFont="1" applyFill="1" applyBorder="1"/>
    <xf numFmtId="170" fontId="0" fillId="3" borderId="0" xfId="0" applyNumberFormat="1" applyFill="1"/>
    <xf numFmtId="165" fontId="3" fillId="4" borderId="17" xfId="1" applyNumberFormat="1" applyFont="1" applyFill="1" applyBorder="1"/>
    <xf numFmtId="165" fontId="0" fillId="4" borderId="0" xfId="1" applyNumberFormat="1" applyFont="1" applyFill="1" applyBorder="1"/>
    <xf numFmtId="165" fontId="0" fillId="4" borderId="2" xfId="1" applyNumberFormat="1" applyFont="1" applyFill="1" applyBorder="1"/>
    <xf numFmtId="0" fontId="0" fillId="2" borderId="0" xfId="0" applyFill="1"/>
    <xf numFmtId="0" fontId="4" fillId="2" borderId="17" xfId="0" applyFont="1" applyFill="1" applyBorder="1"/>
    <xf numFmtId="0" fontId="4" fillId="2" borderId="0" xfId="0" applyFont="1" applyFill="1"/>
    <xf numFmtId="0" fontId="4" fillId="2" borderId="13" xfId="0" applyFont="1" applyFill="1" applyBorder="1"/>
    <xf numFmtId="167" fontId="22" fillId="3" borderId="0" xfId="5" applyNumberFormat="1" applyFont="1" applyFill="1" applyBorder="1"/>
    <xf numFmtId="0" fontId="22" fillId="3" borderId="0" xfId="4" applyFont="1" applyFill="1"/>
    <xf numFmtId="165" fontId="22" fillId="3" borderId="0" xfId="5" applyNumberFormat="1" applyFont="1" applyFill="1" applyBorder="1" applyAlignment="1"/>
    <xf numFmtId="167" fontId="22" fillId="3" borderId="0" xfId="5" applyNumberFormat="1" applyFont="1" applyFill="1" applyBorder="1" applyAlignment="1"/>
    <xf numFmtId="166" fontId="22" fillId="3" borderId="0" xfId="5" applyNumberFormat="1" applyFont="1" applyFill="1" applyBorder="1" applyAlignment="1"/>
    <xf numFmtId="0" fontId="22" fillId="3" borderId="0" xfId="4" applyFont="1" applyFill="1" applyAlignment="1">
      <alignment horizontal="left"/>
    </xf>
    <xf numFmtId="166" fontId="25" fillId="2" borderId="17" xfId="5" applyNumberFormat="1" applyFont="1" applyFill="1" applyBorder="1" applyAlignment="1">
      <alignment horizontal="center"/>
    </xf>
    <xf numFmtId="166" fontId="25" fillId="2" borderId="0" xfId="5" applyNumberFormat="1" applyFont="1" applyFill="1" applyBorder="1" applyAlignment="1">
      <alignment horizontal="center"/>
    </xf>
    <xf numFmtId="0" fontId="3" fillId="3" borderId="22" xfId="0" applyFont="1" applyFill="1" applyBorder="1" applyAlignment="1">
      <alignment horizontal="center"/>
    </xf>
    <xf numFmtId="0" fontId="5" fillId="3" borderId="0" xfId="10" applyFill="1"/>
    <xf numFmtId="165" fontId="5" fillId="3" borderId="0" xfId="10" applyNumberFormat="1" applyFill="1"/>
    <xf numFmtId="0" fontId="5" fillId="3" borderId="0" xfId="4" applyFill="1"/>
    <xf numFmtId="171" fontId="5" fillId="4" borderId="13" xfId="14" applyNumberFormat="1" applyFill="1" applyBorder="1" applyAlignment="1">
      <alignment horizontal="right"/>
    </xf>
    <xf numFmtId="165" fontId="6" fillId="4" borderId="17" xfId="15" applyNumberFormat="1" applyFont="1" applyFill="1" applyBorder="1" applyAlignment="1">
      <alignment horizontal="left"/>
    </xf>
    <xf numFmtId="171" fontId="6" fillId="4" borderId="13" xfId="15" applyNumberFormat="1" applyFont="1" applyFill="1" applyBorder="1" applyAlignment="1">
      <alignment horizontal="right"/>
    </xf>
    <xf numFmtId="165" fontId="5" fillId="4" borderId="17" xfId="5" applyNumberFormat="1" applyFont="1" applyFill="1" applyBorder="1" applyAlignment="1">
      <alignment horizontal="left"/>
    </xf>
    <xf numFmtId="165" fontId="0" fillId="4" borderId="17" xfId="5" applyNumberFormat="1" applyFont="1" applyFill="1" applyBorder="1" applyAlignment="1">
      <alignment horizontal="left"/>
    </xf>
    <xf numFmtId="165" fontId="5" fillId="4" borderId="19" xfId="5" applyNumberFormat="1" applyFont="1" applyFill="1" applyBorder="1" applyAlignment="1">
      <alignment horizontal="left"/>
    </xf>
    <xf numFmtId="171" fontId="5" fillId="4" borderId="2" xfId="5" applyNumberFormat="1" applyFont="1" applyFill="1" applyBorder="1" applyAlignment="1">
      <alignment horizontal="right"/>
    </xf>
    <xf numFmtId="0" fontId="5" fillId="4" borderId="2" xfId="5" applyNumberFormat="1" applyFont="1" applyFill="1" applyBorder="1" applyAlignment="1">
      <alignment horizontal="right"/>
    </xf>
    <xf numFmtId="10" fontId="5" fillId="4" borderId="2" xfId="3" applyNumberFormat="1" applyFont="1" applyFill="1" applyBorder="1" applyAlignment="1">
      <alignment horizontal="right"/>
    </xf>
    <xf numFmtId="10" fontId="5" fillId="4" borderId="2" xfId="3" quotePrefix="1" applyNumberFormat="1" applyFont="1" applyFill="1" applyBorder="1" applyAlignment="1">
      <alignment horizontal="right"/>
    </xf>
    <xf numFmtId="3" fontId="6" fillId="4" borderId="17" xfId="15" applyNumberFormat="1" applyFont="1" applyFill="1" applyBorder="1" applyAlignment="1">
      <alignment horizontal="right"/>
    </xf>
    <xf numFmtId="171" fontId="5" fillId="4" borderId="2" xfId="14" applyNumberFormat="1" applyFill="1" applyBorder="1" applyAlignment="1">
      <alignment horizontal="right"/>
    </xf>
    <xf numFmtId="171" fontId="5" fillId="4" borderId="24" xfId="14" applyNumberFormat="1" applyFill="1" applyBorder="1" applyAlignment="1">
      <alignment horizontal="right"/>
    </xf>
    <xf numFmtId="171" fontId="6" fillId="4" borderId="13" xfId="15" quotePrefix="1" applyNumberFormat="1" applyFont="1" applyFill="1" applyBorder="1" applyAlignment="1">
      <alignment horizontal="right"/>
    </xf>
    <xf numFmtId="0" fontId="2" fillId="2" borderId="29" xfId="0" applyFont="1" applyFill="1" applyBorder="1" applyAlignment="1">
      <alignment horizontal="center"/>
    </xf>
    <xf numFmtId="0" fontId="2" fillId="2" borderId="28" xfId="0" applyFont="1" applyFill="1" applyBorder="1" applyAlignment="1">
      <alignment horizontal="center"/>
    </xf>
    <xf numFmtId="0" fontId="2" fillId="2" borderId="30" xfId="0" applyFont="1" applyFill="1" applyBorder="1" applyAlignment="1">
      <alignment horizontal="center"/>
    </xf>
    <xf numFmtId="171" fontId="3" fillId="4" borderId="21" xfId="0" applyNumberFormat="1" applyFont="1" applyFill="1" applyBorder="1" applyAlignment="1">
      <alignment horizontal="center"/>
    </xf>
    <xf numFmtId="171" fontId="3" fillId="4" borderId="20" xfId="0" applyNumberFormat="1" applyFont="1" applyFill="1" applyBorder="1" applyAlignment="1">
      <alignment horizontal="center"/>
    </xf>
    <xf numFmtId="0" fontId="2" fillId="2" borderId="0" xfId="0" applyFont="1" applyFill="1"/>
    <xf numFmtId="0" fontId="2" fillId="2" borderId="13" xfId="0" applyFont="1" applyFill="1" applyBorder="1"/>
    <xf numFmtId="0" fontId="2" fillId="2" borderId="17" xfId="0" applyFont="1" applyFill="1" applyBorder="1"/>
    <xf numFmtId="0" fontId="0" fillId="3" borderId="0" xfId="0" applyFill="1" applyAlignment="1">
      <alignment horizontal="center"/>
    </xf>
    <xf numFmtId="10" fontId="0" fillId="3" borderId="3" xfId="0" applyNumberFormat="1" applyFill="1" applyBorder="1"/>
    <xf numFmtId="0" fontId="3" fillId="3" borderId="31" xfId="0" applyFont="1" applyFill="1" applyBorder="1" applyAlignment="1">
      <alignment horizontal="center" wrapText="1"/>
    </xf>
    <xf numFmtId="0" fontId="3" fillId="3" borderId="16" xfId="0" applyFont="1" applyFill="1" applyBorder="1" applyAlignment="1">
      <alignment horizontal="center" wrapText="1"/>
    </xf>
    <xf numFmtId="9" fontId="3" fillId="3" borderId="0" xfId="3" applyFont="1" applyFill="1" applyBorder="1"/>
    <xf numFmtId="10" fontId="0" fillId="3" borderId="0" xfId="3" applyNumberFormat="1" applyFont="1" applyFill="1" applyBorder="1"/>
    <xf numFmtId="170" fontId="3" fillId="3" borderId="0" xfId="0" applyNumberFormat="1" applyFont="1" applyFill="1"/>
    <xf numFmtId="0" fontId="3" fillId="3" borderId="22" xfId="0" applyFont="1" applyFill="1" applyBorder="1"/>
    <xf numFmtId="171" fontId="4" fillId="2" borderId="0" xfId="0" applyNumberFormat="1" applyFont="1" applyFill="1"/>
    <xf numFmtId="167" fontId="28" fillId="3" borderId="0" xfId="5" applyNumberFormat="1" applyFont="1" applyFill="1"/>
    <xf numFmtId="166" fontId="28" fillId="3" borderId="0" xfId="5" applyNumberFormat="1" applyFont="1" applyFill="1"/>
    <xf numFmtId="166" fontId="2" fillId="2" borderId="17" xfId="5" applyNumberFormat="1" applyFont="1" applyFill="1" applyBorder="1" applyAlignment="1">
      <alignment horizontal="center"/>
    </xf>
    <xf numFmtId="0" fontId="0" fillId="3" borderId="0" xfId="0" applyFill="1" applyAlignment="1">
      <alignment wrapText="1"/>
    </xf>
    <xf numFmtId="0" fontId="0" fillId="3" borderId="13" xfId="0" applyFill="1" applyBorder="1"/>
    <xf numFmtId="44" fontId="0" fillId="3" borderId="3" xfId="0" applyNumberFormat="1" applyFill="1" applyBorder="1"/>
    <xf numFmtId="44" fontId="3" fillId="3" borderId="3" xfId="0" applyNumberFormat="1" applyFont="1" applyFill="1" applyBorder="1"/>
    <xf numFmtId="44" fontId="0" fillId="3" borderId="0" xfId="0" applyNumberFormat="1" applyFill="1"/>
    <xf numFmtId="44" fontId="0" fillId="3" borderId="1" xfId="0" applyNumberFormat="1" applyFill="1" applyBorder="1"/>
    <xf numFmtId="44" fontId="3" fillId="3" borderId="0" xfId="0" applyNumberFormat="1" applyFont="1" applyFill="1"/>
    <xf numFmtId="44" fontId="0" fillId="3" borderId="15" xfId="0" applyNumberFormat="1" applyFill="1" applyBorder="1"/>
    <xf numFmtId="44" fontId="0" fillId="3" borderId="2" xfId="0" applyNumberFormat="1" applyFill="1" applyBorder="1"/>
    <xf numFmtId="44" fontId="3" fillId="3" borderId="17" xfId="0" applyNumberFormat="1" applyFont="1" applyFill="1" applyBorder="1"/>
    <xf numFmtId="44" fontId="3" fillId="3" borderId="13" xfId="0" applyNumberFormat="1" applyFont="1" applyFill="1" applyBorder="1"/>
    <xf numFmtId="44" fontId="0" fillId="3" borderId="17" xfId="0" applyNumberFormat="1" applyFill="1" applyBorder="1"/>
    <xf numFmtId="44" fontId="0" fillId="3" borderId="13" xfId="0" applyNumberFormat="1" applyFill="1" applyBorder="1"/>
    <xf numFmtId="44" fontId="0" fillId="3" borderId="0" xfId="3" applyNumberFormat="1" applyFont="1" applyFill="1" applyBorder="1"/>
    <xf numFmtId="44" fontId="0" fillId="3" borderId="3" xfId="3" applyNumberFormat="1" applyFont="1" applyFill="1" applyBorder="1"/>
    <xf numFmtId="44" fontId="4" fillId="2" borderId="3" xfId="0" applyNumberFormat="1" applyFont="1" applyFill="1" applyBorder="1"/>
    <xf numFmtId="44" fontId="4" fillId="2" borderId="0" xfId="0" applyNumberFormat="1" applyFont="1" applyFill="1"/>
    <xf numFmtId="9" fontId="3" fillId="3" borderId="3" xfId="3" applyFont="1" applyFill="1" applyBorder="1"/>
    <xf numFmtId="0" fontId="0" fillId="3" borderId="4" xfId="0" applyFill="1" applyBorder="1"/>
    <xf numFmtId="0" fontId="3" fillId="3" borderId="4" xfId="0" applyFont="1" applyFill="1" applyBorder="1"/>
    <xf numFmtId="0" fontId="20" fillId="3" borderId="17" xfId="0" applyFont="1" applyFill="1" applyBorder="1"/>
    <xf numFmtId="0" fontId="0" fillId="3" borderId="12" xfId="0" applyFill="1" applyBorder="1"/>
    <xf numFmtId="0" fontId="0" fillId="3" borderId="22" xfId="0" applyFill="1" applyBorder="1"/>
    <xf numFmtId="0" fontId="3" fillId="3" borderId="17" xfId="0" applyFont="1" applyFill="1" applyBorder="1"/>
    <xf numFmtId="0" fontId="3" fillId="3" borderId="6" xfId="0" applyFont="1" applyFill="1" applyBorder="1"/>
    <xf numFmtId="44" fontId="3" fillId="3" borderId="14" xfId="0" applyNumberFormat="1" applyFont="1" applyFill="1" applyBorder="1"/>
    <xf numFmtId="0" fontId="3" fillId="3" borderId="4" xfId="0" applyFont="1" applyFill="1" applyBorder="1" applyAlignment="1">
      <alignment wrapText="1"/>
    </xf>
    <xf numFmtId="0" fontId="20" fillId="3" borderId="21" xfId="0" applyFont="1" applyFill="1" applyBorder="1" applyAlignment="1">
      <alignment wrapText="1"/>
    </xf>
    <xf numFmtId="0" fontId="3" fillId="3" borderId="17" xfId="0" applyFont="1" applyFill="1" applyBorder="1" applyAlignment="1">
      <alignment wrapText="1"/>
    </xf>
    <xf numFmtId="0" fontId="0" fillId="3" borderId="17" xfId="0" applyFill="1" applyBorder="1" applyAlignment="1">
      <alignment wrapText="1"/>
    </xf>
    <xf numFmtId="0" fontId="21" fillId="3" borderId="17" xfId="0" applyFont="1" applyFill="1" applyBorder="1" applyAlignment="1">
      <alignment wrapText="1"/>
    </xf>
    <xf numFmtId="0" fontId="0" fillId="3" borderId="6" xfId="0" applyFill="1" applyBorder="1" applyAlignment="1">
      <alignment wrapText="1"/>
    </xf>
    <xf numFmtId="10" fontId="0" fillId="3" borderId="14" xfId="0" applyNumberFormat="1" applyFill="1" applyBorder="1"/>
    <xf numFmtId="0" fontId="0" fillId="3" borderId="18" xfId="0" applyFill="1" applyBorder="1"/>
    <xf numFmtId="0" fontId="0" fillId="3" borderId="5" xfId="0" applyFill="1" applyBorder="1"/>
    <xf numFmtId="0" fontId="20" fillId="3" borderId="21" xfId="0" applyFont="1" applyFill="1" applyBorder="1"/>
    <xf numFmtId="0" fontId="21" fillId="3" borderId="17" xfId="0" applyFont="1" applyFill="1" applyBorder="1"/>
    <xf numFmtId="9" fontId="3" fillId="3" borderId="7" xfId="3" applyFont="1" applyFill="1" applyBorder="1"/>
    <xf numFmtId="0" fontId="3" fillId="3" borderId="23" xfId="0" applyFont="1" applyFill="1" applyBorder="1" applyAlignment="1">
      <alignment horizontal="center"/>
    </xf>
    <xf numFmtId="44" fontId="0" fillId="3" borderId="7" xfId="0" applyNumberFormat="1" applyFill="1" applyBorder="1"/>
    <xf numFmtId="0" fontId="0" fillId="3" borderId="6" xfId="0" applyFill="1" applyBorder="1"/>
    <xf numFmtId="171" fontId="0" fillId="3" borderId="6" xfId="0" applyNumberFormat="1" applyFill="1" applyBorder="1"/>
    <xf numFmtId="0" fontId="0" fillId="3" borderId="21" xfId="0" applyFill="1" applyBorder="1"/>
    <xf numFmtId="0" fontId="3" fillId="3" borderId="21" xfId="0" applyFont="1" applyFill="1" applyBorder="1" applyAlignment="1">
      <alignment horizontal="center"/>
    </xf>
    <xf numFmtId="0" fontId="3" fillId="3" borderId="0" xfId="0" applyFont="1" applyFill="1" applyAlignment="1">
      <alignment horizontal="center"/>
    </xf>
    <xf numFmtId="0" fontId="3" fillId="3" borderId="3" xfId="0" applyFont="1" applyFill="1" applyBorder="1" applyAlignment="1">
      <alignment horizontal="center"/>
    </xf>
    <xf numFmtId="170" fontId="0" fillId="3" borderId="3" xfId="0" applyNumberFormat="1" applyFill="1" applyBorder="1" applyAlignment="1">
      <alignment horizontal="right"/>
    </xf>
    <xf numFmtId="170" fontId="0" fillId="3" borderId="15" xfId="0" applyNumberFormat="1" applyFill="1" applyBorder="1" applyAlignment="1">
      <alignment horizontal="right"/>
    </xf>
    <xf numFmtId="170" fontId="2" fillId="2" borderId="3" xfId="0" applyNumberFormat="1" applyFont="1" applyFill="1" applyBorder="1" applyAlignment="1">
      <alignment horizontal="center"/>
    </xf>
    <xf numFmtId="0" fontId="20" fillId="3" borderId="22" xfId="0" applyFont="1" applyFill="1" applyBorder="1"/>
    <xf numFmtId="170" fontId="3" fillId="3" borderId="14" xfId="0" applyNumberFormat="1" applyFont="1" applyFill="1" applyBorder="1"/>
    <xf numFmtId="44" fontId="3" fillId="3" borderId="22" xfId="0" applyNumberFormat="1" applyFont="1" applyFill="1" applyBorder="1" applyAlignment="1">
      <alignment horizontal="center"/>
    </xf>
    <xf numFmtId="44" fontId="2" fillId="2" borderId="3" xfId="0" applyNumberFormat="1" applyFont="1" applyFill="1" applyBorder="1" applyAlignment="1">
      <alignment horizontal="center"/>
    </xf>
    <xf numFmtId="44" fontId="2" fillId="2" borderId="29" xfId="0" applyNumberFormat="1" applyFont="1" applyFill="1" applyBorder="1" applyAlignment="1">
      <alignment horizontal="center"/>
    </xf>
    <xf numFmtId="44" fontId="2" fillId="2" borderId="0" xfId="0" applyNumberFormat="1" applyFont="1" applyFill="1" applyAlignment="1">
      <alignment horizontal="center"/>
    </xf>
    <xf numFmtId="44" fontId="0" fillId="3" borderId="3" xfId="0" applyNumberFormat="1" applyFill="1" applyBorder="1" applyAlignment="1">
      <alignment horizontal="right"/>
    </xf>
    <xf numFmtId="44" fontId="0" fillId="3" borderId="15" xfId="0" applyNumberFormat="1" applyFill="1" applyBorder="1" applyAlignment="1">
      <alignment horizontal="right"/>
    </xf>
    <xf numFmtId="44" fontId="3" fillId="3" borderId="6" xfId="0" applyNumberFormat="1" applyFont="1" applyFill="1" applyBorder="1"/>
    <xf numFmtId="0" fontId="21" fillId="3" borderId="19" xfId="0" applyFont="1" applyFill="1" applyBorder="1"/>
    <xf numFmtId="44" fontId="3" fillId="3" borderId="17" xfId="0" applyNumberFormat="1" applyFont="1" applyFill="1" applyBorder="1" applyAlignment="1">
      <alignment horizontal="center"/>
    </xf>
    <xf numFmtId="44" fontId="3" fillId="3" borderId="0" xfId="0" applyNumberFormat="1" applyFont="1" applyFill="1" applyAlignment="1">
      <alignment horizontal="center"/>
    </xf>
    <xf numFmtId="44" fontId="3" fillId="3" borderId="13" xfId="0" applyNumberFormat="1" applyFont="1" applyFill="1" applyBorder="1" applyAlignment="1">
      <alignment horizontal="center"/>
    </xf>
    <xf numFmtId="44" fontId="2" fillId="2" borderId="0" xfId="0" applyNumberFormat="1" applyFont="1" applyFill="1"/>
    <xf numFmtId="44" fontId="2" fillId="2" borderId="13" xfId="0" applyNumberFormat="1" applyFont="1" applyFill="1" applyBorder="1"/>
    <xf numFmtId="44" fontId="0" fillId="3" borderId="24" xfId="0" applyNumberFormat="1" applyFill="1" applyBorder="1"/>
    <xf numFmtId="166" fontId="23" fillId="3" borderId="21" xfId="5" applyNumberFormat="1" applyFont="1" applyFill="1" applyBorder="1" applyAlignment="1">
      <alignment horizontal="center" wrapText="1"/>
    </xf>
    <xf numFmtId="165" fontId="23" fillId="3" borderId="0" xfId="5" applyNumberFormat="1" applyFont="1" applyFill="1" applyBorder="1" applyAlignment="1">
      <alignment horizontal="center"/>
    </xf>
    <xf numFmtId="166" fontId="23" fillId="3" borderId="17" xfId="5" applyNumberFormat="1" applyFont="1" applyFill="1" applyBorder="1" applyAlignment="1">
      <alignment horizontal="center"/>
    </xf>
    <xf numFmtId="166" fontId="23" fillId="3" borderId="0" xfId="5" applyNumberFormat="1" applyFont="1" applyFill="1" applyBorder="1" applyAlignment="1">
      <alignment horizontal="left"/>
    </xf>
    <xf numFmtId="167" fontId="22" fillId="3" borderId="17" xfId="5" applyNumberFormat="1" applyFont="1" applyFill="1" applyBorder="1" applyAlignment="1"/>
    <xf numFmtId="167" fontId="23" fillId="3" borderId="17" xfId="5" quotePrefix="1" applyNumberFormat="1" applyFont="1" applyFill="1" applyBorder="1" applyAlignment="1"/>
    <xf numFmtId="167" fontId="23" fillId="3" borderId="0" xfId="5" quotePrefix="1" applyNumberFormat="1" applyFont="1" applyFill="1" applyBorder="1" applyAlignment="1"/>
    <xf numFmtId="9" fontId="22" fillId="3" borderId="17" xfId="8" applyFont="1" applyFill="1" applyBorder="1"/>
    <xf numFmtId="9" fontId="22" fillId="3" borderId="0" xfId="8" applyFont="1" applyFill="1" applyBorder="1"/>
    <xf numFmtId="167" fontId="23" fillId="3" borderId="17" xfId="5" quotePrefix="1" applyNumberFormat="1" applyFont="1" applyFill="1" applyBorder="1" applyAlignment="1">
      <alignment horizontal="left"/>
    </xf>
    <xf numFmtId="167" fontId="23" fillId="3" borderId="0" xfId="5" quotePrefix="1" applyNumberFormat="1" applyFont="1" applyFill="1" applyBorder="1" applyAlignment="1">
      <alignment horizontal="left"/>
    </xf>
    <xf numFmtId="0" fontId="22" fillId="3" borderId="17" xfId="9" applyFont="1" applyFill="1" applyBorder="1"/>
    <xf numFmtId="0" fontId="22" fillId="3" borderId="0" xfId="9" applyFont="1" applyFill="1"/>
    <xf numFmtId="167" fontId="23" fillId="3" borderId="17" xfId="5" applyNumberFormat="1" applyFont="1" applyFill="1" applyBorder="1" applyAlignment="1">
      <alignment horizontal="left"/>
    </xf>
    <xf numFmtId="167" fontId="23" fillId="3" borderId="0" xfId="5" applyNumberFormat="1" applyFont="1" applyFill="1" applyBorder="1" applyAlignment="1">
      <alignment horizontal="left"/>
    </xf>
    <xf numFmtId="167" fontId="22" fillId="3" borderId="17" xfId="5" applyNumberFormat="1" applyFont="1" applyFill="1" applyBorder="1"/>
    <xf numFmtId="167" fontId="22" fillId="3" borderId="1" xfId="5" applyNumberFormat="1" applyFont="1" applyFill="1" applyBorder="1" applyAlignment="1"/>
    <xf numFmtId="166" fontId="23" fillId="3" borderId="20" xfId="5" applyNumberFormat="1" applyFont="1" applyFill="1" applyBorder="1" applyAlignment="1">
      <alignment horizontal="center" wrapText="1"/>
    </xf>
    <xf numFmtId="0" fontId="23" fillId="3" borderId="12" xfId="4" applyFont="1" applyFill="1" applyBorder="1" applyAlignment="1">
      <alignment horizontal="left"/>
    </xf>
    <xf numFmtId="0" fontId="26" fillId="3" borderId="22" xfId="4" applyFont="1" applyFill="1" applyBorder="1" applyAlignment="1">
      <alignment horizontal="left"/>
    </xf>
    <xf numFmtId="0" fontId="25" fillId="2" borderId="3" xfId="4" applyFont="1" applyFill="1" applyBorder="1" applyAlignment="1">
      <alignment horizontal="left"/>
    </xf>
    <xf numFmtId="0" fontId="24" fillId="3" borderId="3" xfId="4" applyFont="1" applyFill="1" applyBorder="1" applyAlignment="1">
      <alignment horizontal="left"/>
    </xf>
    <xf numFmtId="0" fontId="22" fillId="3" borderId="3" xfId="4" applyFont="1" applyFill="1" applyBorder="1" applyAlignment="1">
      <alignment horizontal="left"/>
    </xf>
    <xf numFmtId="0" fontId="23" fillId="3" borderId="3" xfId="4" applyFont="1" applyFill="1" applyBorder="1" applyAlignment="1">
      <alignment horizontal="left"/>
    </xf>
    <xf numFmtId="167" fontId="23" fillId="3" borderId="1" xfId="5" quotePrefix="1" applyNumberFormat="1" applyFont="1" applyFill="1" applyBorder="1" applyAlignment="1"/>
    <xf numFmtId="167" fontId="23" fillId="3" borderId="6" xfId="5" quotePrefix="1" applyNumberFormat="1" applyFont="1" applyFill="1" applyBorder="1" applyAlignment="1"/>
    <xf numFmtId="0" fontId="23" fillId="3" borderId="14" xfId="4" applyFont="1" applyFill="1" applyBorder="1" applyAlignment="1">
      <alignment horizontal="left"/>
    </xf>
    <xf numFmtId="166" fontId="23" fillId="4" borderId="21" xfId="5" applyNumberFormat="1" applyFont="1" applyFill="1" applyBorder="1" applyAlignment="1">
      <alignment horizontal="center" wrapText="1"/>
    </xf>
    <xf numFmtId="44" fontId="3" fillId="4" borderId="0" xfId="0" applyNumberFormat="1" applyFont="1" applyFill="1" applyAlignment="1">
      <alignment horizontal="center"/>
    </xf>
    <xf numFmtId="44" fontId="3" fillId="4" borderId="13" xfId="0" applyNumberFormat="1" applyFont="1" applyFill="1" applyBorder="1" applyAlignment="1">
      <alignment horizontal="center"/>
    </xf>
    <xf numFmtId="0" fontId="26" fillId="3" borderId="3" xfId="4" applyFont="1" applyFill="1" applyBorder="1" applyAlignment="1">
      <alignment horizontal="left"/>
    </xf>
    <xf numFmtId="167" fontId="26" fillId="3" borderId="0" xfId="5" applyNumberFormat="1" applyFont="1" applyFill="1" applyBorder="1" applyAlignment="1"/>
    <xf numFmtId="0" fontId="26" fillId="3" borderId="0" xfId="4" applyFont="1" applyFill="1"/>
    <xf numFmtId="44" fontId="3" fillId="4" borderId="21" xfId="0" applyNumberFormat="1" applyFont="1" applyFill="1" applyBorder="1" applyAlignment="1">
      <alignment horizontal="center"/>
    </xf>
    <xf numFmtId="44" fontId="0" fillId="3" borderId="12" xfId="0" applyNumberFormat="1" applyFill="1" applyBorder="1"/>
    <xf numFmtId="44" fontId="0" fillId="3" borderId="18" xfId="0" applyNumberFormat="1" applyFill="1" applyBorder="1"/>
    <xf numFmtId="44" fontId="0" fillId="4" borderId="12" xfId="0" applyNumberFormat="1" applyFill="1" applyBorder="1"/>
    <xf numFmtId="44" fontId="0" fillId="4" borderId="3" xfId="0" applyNumberFormat="1" applyFill="1" applyBorder="1"/>
    <xf numFmtId="0" fontId="3" fillId="3" borderId="21" xfId="0" applyFont="1" applyFill="1" applyBorder="1" applyAlignment="1">
      <alignment horizontal="left"/>
    </xf>
    <xf numFmtId="44" fontId="3" fillId="4" borderId="22" xfId="0" applyNumberFormat="1" applyFont="1" applyFill="1" applyBorder="1" applyAlignment="1">
      <alignment horizontal="center"/>
    </xf>
    <xf numFmtId="0" fontId="3" fillId="3" borderId="21" xfId="0" applyFont="1" applyFill="1" applyBorder="1"/>
    <xf numFmtId="43" fontId="0" fillId="3" borderId="17" xfId="0" applyNumberFormat="1" applyFill="1" applyBorder="1"/>
    <xf numFmtId="43" fontId="0" fillId="3" borderId="13" xfId="0" applyNumberFormat="1" applyFill="1" applyBorder="1"/>
    <xf numFmtId="43" fontId="0" fillId="3" borderId="0" xfId="0" applyNumberFormat="1" applyFill="1"/>
    <xf numFmtId="43" fontId="0" fillId="3" borderId="6" xfId="0" applyNumberFormat="1" applyFill="1" applyBorder="1"/>
    <xf numFmtId="43" fontId="0" fillId="3" borderId="7" xfId="0" applyNumberFormat="1" applyFill="1" applyBorder="1"/>
    <xf numFmtId="43" fontId="0" fillId="3" borderId="1" xfId="0" applyNumberFormat="1" applyFill="1" applyBorder="1"/>
    <xf numFmtId="165" fontId="5" fillId="3" borderId="0" xfId="5" applyNumberFormat="1" applyFont="1" applyFill="1" applyBorder="1"/>
    <xf numFmtId="0" fontId="6" fillId="3" borderId="11" xfId="4" quotePrefix="1" applyFont="1" applyFill="1" applyBorder="1" applyAlignment="1">
      <alignment horizontal="center"/>
    </xf>
    <xf numFmtId="0" fontId="5" fillId="3" borderId="4" xfId="4" applyFill="1" applyBorder="1"/>
    <xf numFmtId="168" fontId="5" fillId="3" borderId="12" xfId="7" applyNumberFormat="1" applyFont="1" applyFill="1" applyBorder="1"/>
    <xf numFmtId="165" fontId="5" fillId="3" borderId="3" xfId="5" applyNumberFormat="1" applyFont="1" applyFill="1" applyBorder="1"/>
    <xf numFmtId="0" fontId="6" fillId="3" borderId="14" xfId="4" applyFont="1" applyFill="1" applyBorder="1"/>
    <xf numFmtId="0" fontId="6" fillId="4" borderId="11" xfId="4" quotePrefix="1" applyFont="1" applyFill="1" applyBorder="1" applyAlignment="1">
      <alignment horizontal="center"/>
    </xf>
    <xf numFmtId="0" fontId="6" fillId="3" borderId="6" xfId="4" applyFont="1" applyFill="1" applyBorder="1"/>
    <xf numFmtId="0" fontId="6" fillId="3" borderId="10" xfId="4" quotePrefix="1" applyFont="1" applyFill="1" applyBorder="1" applyAlignment="1">
      <alignment horizontal="center"/>
    </xf>
    <xf numFmtId="168" fontId="5" fillId="3" borderId="5" xfId="7" applyNumberFormat="1" applyFont="1" applyFill="1" applyBorder="1"/>
    <xf numFmtId="165" fontId="5" fillId="3" borderId="13" xfId="5" applyNumberFormat="1" applyFont="1" applyFill="1" applyBorder="1"/>
    <xf numFmtId="165" fontId="5" fillId="3" borderId="5" xfId="5" applyNumberFormat="1" applyFont="1" applyFill="1" applyBorder="1"/>
    <xf numFmtId="168" fontId="6" fillId="3" borderId="7" xfId="4" applyNumberFormat="1" applyFont="1" applyFill="1" applyBorder="1"/>
    <xf numFmtId="165" fontId="5" fillId="3" borderId="4" xfId="5" applyNumberFormat="1" applyFont="1" applyFill="1" applyBorder="1"/>
    <xf numFmtId="165" fontId="5" fillId="3" borderId="18" xfId="5" applyNumberFormat="1" applyFont="1" applyFill="1" applyBorder="1"/>
    <xf numFmtId="165" fontId="5" fillId="3" borderId="17" xfId="5" applyNumberFormat="1" applyFont="1" applyFill="1" applyBorder="1"/>
    <xf numFmtId="0" fontId="6" fillId="3" borderId="8" xfId="4" quotePrefix="1" applyFont="1" applyFill="1" applyBorder="1" applyAlignment="1">
      <alignment horizontal="center"/>
    </xf>
    <xf numFmtId="168" fontId="5" fillId="3" borderId="4" xfId="7" applyNumberFormat="1" applyFont="1" applyFill="1" applyBorder="1"/>
    <xf numFmtId="168" fontId="6" fillId="3" borderId="6" xfId="4" applyNumberFormat="1" applyFont="1" applyFill="1" applyBorder="1"/>
    <xf numFmtId="0" fontId="5" fillId="3" borderId="18" xfId="4" applyFill="1" applyBorder="1"/>
    <xf numFmtId="0" fontId="6" fillId="4" borderId="10" xfId="4" quotePrefix="1" applyFont="1" applyFill="1" applyBorder="1" applyAlignment="1">
      <alignment horizontal="center"/>
    </xf>
    <xf numFmtId="0" fontId="6" fillId="4" borderId="8" xfId="4" quotePrefix="1" applyFont="1" applyFill="1" applyBorder="1" applyAlignment="1">
      <alignment horizontal="center"/>
    </xf>
    <xf numFmtId="0" fontId="5" fillId="4" borderId="4" xfId="4" applyFill="1" applyBorder="1"/>
    <xf numFmtId="0" fontId="5" fillId="4" borderId="18" xfId="4" applyFill="1" applyBorder="1"/>
    <xf numFmtId="165" fontId="5" fillId="4" borderId="5" xfId="5" applyNumberFormat="1" applyFont="1" applyFill="1" applyBorder="1"/>
    <xf numFmtId="0" fontId="5" fillId="3" borderId="12" xfId="4" applyFill="1" applyBorder="1"/>
    <xf numFmtId="0" fontId="5" fillId="3" borderId="3" xfId="4" applyFill="1" applyBorder="1"/>
    <xf numFmtId="37" fontId="5" fillId="3" borderId="3" xfId="4" applyNumberFormat="1" applyFill="1" applyBorder="1"/>
    <xf numFmtId="49" fontId="6" fillId="3" borderId="12" xfId="5" applyNumberFormat="1" applyFont="1" applyFill="1" applyBorder="1" applyAlignment="1">
      <alignment horizontal="left"/>
    </xf>
    <xf numFmtId="49" fontId="20" fillId="3" borderId="3" xfId="5" quotePrefix="1" applyNumberFormat="1" applyFont="1" applyFill="1" applyBorder="1" applyAlignment="1">
      <alignment horizontal="left"/>
    </xf>
    <xf numFmtId="1" fontId="6" fillId="3" borderId="11" xfId="5" applyNumberFormat="1" applyFont="1" applyFill="1" applyBorder="1" applyAlignment="1" applyProtection="1">
      <alignment horizontal="left" wrapText="1"/>
    </xf>
    <xf numFmtId="7" fontId="0" fillId="3" borderId="17" xfId="4" quotePrefix="1" applyNumberFormat="1" applyFont="1" applyFill="1" applyBorder="1" applyAlignment="1">
      <alignment horizontal="left"/>
    </xf>
    <xf numFmtId="7" fontId="5" fillId="3" borderId="17" xfId="4" applyNumberFormat="1" applyFill="1" applyBorder="1" applyAlignment="1">
      <alignment horizontal="left"/>
    </xf>
    <xf numFmtId="3" fontId="6" fillId="3" borderId="4" xfId="5" applyNumberFormat="1" applyFont="1" applyFill="1" applyBorder="1" applyAlignment="1">
      <alignment horizontal="left"/>
    </xf>
    <xf numFmtId="49" fontId="20" fillId="3" borderId="17" xfId="5" quotePrefix="1" applyNumberFormat="1" applyFont="1" applyFill="1" applyBorder="1" applyAlignment="1">
      <alignment horizontal="left"/>
    </xf>
    <xf numFmtId="0" fontId="0" fillId="4" borderId="12" xfId="0" applyFill="1" applyBorder="1"/>
    <xf numFmtId="171" fontId="0" fillId="3" borderId="14" xfId="0" applyNumberFormat="1" applyFill="1" applyBorder="1"/>
    <xf numFmtId="0" fontId="3" fillId="3" borderId="12" xfId="0" applyFont="1" applyFill="1" applyBorder="1" applyAlignment="1">
      <alignment horizontal="center"/>
    </xf>
    <xf numFmtId="171" fontId="0" fillId="3" borderId="17" xfId="0" applyNumberFormat="1" applyFill="1" applyBorder="1"/>
    <xf numFmtId="171" fontId="0" fillId="3" borderId="13" xfId="0" applyNumberFormat="1" applyFill="1" applyBorder="1"/>
    <xf numFmtId="171" fontId="3" fillId="3" borderId="21" xfId="0" applyNumberFormat="1" applyFont="1" applyFill="1" applyBorder="1" applyAlignment="1">
      <alignment horizontal="center"/>
    </xf>
    <xf numFmtId="171" fontId="3" fillId="3" borderId="20" xfId="0" applyNumberFormat="1" applyFont="1" applyFill="1" applyBorder="1" applyAlignment="1">
      <alignment horizontal="center"/>
    </xf>
    <xf numFmtId="171" fontId="3" fillId="3" borderId="23" xfId="0" applyNumberFormat="1" applyFont="1" applyFill="1" applyBorder="1" applyAlignment="1">
      <alignment horizontal="center"/>
    </xf>
    <xf numFmtId="171" fontId="0" fillId="3" borderId="4" xfId="0" applyNumberFormat="1" applyFill="1" applyBorder="1"/>
    <xf numFmtId="171" fontId="0" fillId="3" borderId="18" xfId="0" applyNumberFormat="1" applyFill="1" applyBorder="1"/>
    <xf numFmtId="171" fontId="0" fillId="3" borderId="5" xfId="0" applyNumberFormat="1" applyFill="1" applyBorder="1"/>
    <xf numFmtId="171" fontId="0" fillId="4" borderId="4" xfId="0" applyNumberFormat="1" applyFill="1" applyBorder="1"/>
    <xf numFmtId="171" fontId="0" fillId="4" borderId="18" xfId="0" applyNumberFormat="1" applyFill="1" applyBorder="1"/>
    <xf numFmtId="171" fontId="0" fillId="4" borderId="5" xfId="0" applyNumberFormat="1" applyFill="1" applyBorder="1"/>
    <xf numFmtId="171" fontId="3" fillId="4" borderId="23" xfId="0" applyNumberFormat="1" applyFont="1" applyFill="1" applyBorder="1" applyAlignment="1">
      <alignment horizontal="center"/>
    </xf>
    <xf numFmtId="0" fontId="0" fillId="4" borderId="4" xfId="0" applyFill="1" applyBorder="1"/>
    <xf numFmtId="0" fontId="0" fillId="4" borderId="18" xfId="0" applyFill="1" applyBorder="1"/>
    <xf numFmtId="0" fontId="0" fillId="4" borderId="5" xfId="0" applyFill="1" applyBorder="1"/>
    <xf numFmtId="43" fontId="3" fillId="3" borderId="17" xfId="0" applyNumberFormat="1" applyFont="1" applyFill="1" applyBorder="1"/>
    <xf numFmtId="43" fontId="3" fillId="3" borderId="0" xfId="0" applyNumberFormat="1" applyFont="1" applyFill="1"/>
    <xf numFmtId="43" fontId="3" fillId="3" borderId="13" xfId="0" applyNumberFormat="1" applyFont="1" applyFill="1" applyBorder="1"/>
    <xf numFmtId="9" fontId="3" fillId="3" borderId="6" xfId="3" applyFont="1" applyFill="1" applyBorder="1"/>
    <xf numFmtId="9" fontId="3" fillId="3" borderId="1" xfId="3" applyFont="1" applyFill="1" applyBorder="1"/>
    <xf numFmtId="0" fontId="5" fillId="3" borderId="17" xfId="4" applyFill="1" applyBorder="1"/>
    <xf numFmtId="168" fontId="5" fillId="3" borderId="0" xfId="4" applyNumberFormat="1" applyFill="1"/>
    <xf numFmtId="165" fontId="5" fillId="3" borderId="0" xfId="5" applyNumberFormat="1" applyFont="1" applyFill="1"/>
    <xf numFmtId="3" fontId="6" fillId="3" borderId="4" xfId="4" applyNumberFormat="1" applyFont="1" applyFill="1" applyBorder="1" applyAlignment="1">
      <alignment horizontal="left"/>
    </xf>
    <xf numFmtId="3" fontId="10" fillId="3" borderId="21" xfId="4" quotePrefix="1" applyNumberFormat="1" applyFont="1" applyFill="1" applyBorder="1" applyAlignment="1">
      <alignment horizontal="left"/>
    </xf>
    <xf numFmtId="0" fontId="6" fillId="3" borderId="17" xfId="4" applyFont="1" applyFill="1" applyBorder="1" applyAlignment="1">
      <alignment horizontal="left"/>
    </xf>
    <xf numFmtId="0" fontId="5" fillId="3" borderId="17" xfId="4" quotePrefix="1" applyFill="1" applyBorder="1" applyAlignment="1">
      <alignment horizontal="left"/>
    </xf>
    <xf numFmtId="0" fontId="5" fillId="3" borderId="19" xfId="4" quotePrefix="1" applyFill="1" applyBorder="1" applyAlignment="1">
      <alignment horizontal="left"/>
    </xf>
    <xf numFmtId="0" fontId="5" fillId="3" borderId="19" xfId="4" applyFill="1" applyBorder="1"/>
    <xf numFmtId="0" fontId="5" fillId="4" borderId="5" xfId="4" applyFill="1" applyBorder="1"/>
    <xf numFmtId="0" fontId="6" fillId="3" borderId="17" xfId="4" applyFont="1" applyFill="1" applyBorder="1" applyAlignment="1">
      <alignment horizontal="center"/>
    </xf>
    <xf numFmtId="3" fontId="10" fillId="3" borderId="17" xfId="4" quotePrefix="1" applyNumberFormat="1" applyFont="1" applyFill="1" applyBorder="1" applyAlignment="1">
      <alignment horizontal="left"/>
    </xf>
    <xf numFmtId="0" fontId="6" fillId="3" borderId="0" xfId="4" applyFont="1" applyFill="1" applyAlignment="1">
      <alignment horizontal="center"/>
    </xf>
    <xf numFmtId="0" fontId="6" fillId="3" borderId="13" xfId="4" applyFont="1" applyFill="1" applyBorder="1" applyAlignment="1">
      <alignment horizontal="center"/>
    </xf>
    <xf numFmtId="2" fontId="11" fillId="3" borderId="17" xfId="0" applyNumberFormat="1" applyFont="1" applyFill="1" applyBorder="1"/>
    <xf numFmtId="2" fontId="11" fillId="3" borderId="19" xfId="0" applyNumberFormat="1" applyFont="1" applyFill="1" applyBorder="1"/>
    <xf numFmtId="44" fontId="5" fillId="3" borderId="2" xfId="13" applyNumberFormat="1" applyFont="1" applyFill="1" applyBorder="1" applyAlignment="1">
      <alignment horizontal="left"/>
    </xf>
    <xf numFmtId="44" fontId="5" fillId="3" borderId="0" xfId="13" applyNumberFormat="1" applyFont="1" applyFill="1" applyBorder="1" applyAlignment="1">
      <alignment horizontal="left"/>
    </xf>
    <xf numFmtId="2" fontId="11" fillId="3" borderId="0" xfId="0" applyNumberFormat="1" applyFont="1" applyFill="1"/>
    <xf numFmtId="44" fontId="11" fillId="3" borderId="0" xfId="0" applyNumberFormat="1" applyFont="1" applyFill="1"/>
    <xf numFmtId="0" fontId="6" fillId="4" borderId="17" xfId="4" applyFont="1" applyFill="1" applyBorder="1" applyAlignment="1">
      <alignment horizontal="center"/>
    </xf>
    <xf numFmtId="0" fontId="6" fillId="4" borderId="0" xfId="4" applyFont="1" applyFill="1" applyAlignment="1">
      <alignment horizontal="center"/>
    </xf>
    <xf numFmtId="1" fontId="6" fillId="3" borderId="0" xfId="5" applyNumberFormat="1" applyFont="1" applyFill="1" applyBorder="1" applyAlignment="1" applyProtection="1">
      <alignment horizontal="center" wrapText="1"/>
    </xf>
    <xf numFmtId="1" fontId="6" fillId="3" borderId="30" xfId="5" applyNumberFormat="1" applyFont="1" applyFill="1" applyBorder="1" applyAlignment="1" applyProtection="1">
      <alignment horizontal="center"/>
    </xf>
    <xf numFmtId="165" fontId="5" fillId="3" borderId="17" xfId="5" applyNumberFormat="1" applyFont="1" applyFill="1" applyBorder="1" applyAlignment="1">
      <alignment horizontal="left"/>
    </xf>
    <xf numFmtId="165" fontId="5" fillId="3" borderId="19" xfId="5" applyNumberFormat="1" applyFont="1" applyFill="1" applyBorder="1" applyAlignment="1">
      <alignment horizontal="left"/>
    </xf>
    <xf numFmtId="3" fontId="6" fillId="3" borderId="18" xfId="4" applyNumberFormat="1" applyFont="1" applyFill="1" applyBorder="1" applyAlignment="1">
      <alignment horizontal="left"/>
    </xf>
    <xf numFmtId="0" fontId="5" fillId="3" borderId="17" xfId="4" applyFill="1" applyBorder="1" applyAlignment="1">
      <alignment horizontal="left"/>
    </xf>
    <xf numFmtId="0" fontId="11" fillId="3" borderId="19" xfId="4" quotePrefix="1" applyFont="1" applyFill="1" applyBorder="1" applyAlignment="1">
      <alignment horizontal="left"/>
    </xf>
    <xf numFmtId="0" fontId="6" fillId="3" borderId="17" xfId="4" applyFont="1" applyFill="1" applyBorder="1"/>
    <xf numFmtId="0" fontId="6" fillId="3" borderId="6" xfId="4" applyFont="1" applyFill="1" applyBorder="1" applyAlignment="1">
      <alignment horizontal="left" wrapText="1"/>
    </xf>
    <xf numFmtId="3" fontId="6" fillId="3" borderId="4" xfId="4" applyNumberFormat="1" applyFont="1" applyFill="1" applyBorder="1" applyAlignment="1">
      <alignment horizontal="left" wrapText="1"/>
    </xf>
    <xf numFmtId="44" fontId="5" fillId="3" borderId="0" xfId="7" applyFont="1" applyFill="1" applyBorder="1"/>
    <xf numFmtId="0" fontId="6" fillId="3" borderId="20" xfId="4" quotePrefix="1" applyFont="1" applyFill="1" applyBorder="1" applyAlignment="1">
      <alignment horizontal="center" wrapText="1"/>
    </xf>
    <xf numFmtId="168" fontId="6" fillId="3" borderId="1" xfId="4" applyNumberFormat="1" applyFont="1" applyFill="1" applyBorder="1"/>
    <xf numFmtId="3" fontId="6" fillId="3" borderId="0" xfId="10" quotePrefix="1" applyNumberFormat="1" applyFont="1" applyFill="1" applyAlignment="1">
      <alignment horizontal="left"/>
    </xf>
    <xf numFmtId="0" fontId="10" fillId="3" borderId="0" xfId="4" applyFont="1" applyFill="1" applyAlignment="1">
      <alignment horizontal="right"/>
    </xf>
    <xf numFmtId="10" fontId="5" fillId="3" borderId="0" xfId="10" applyNumberFormat="1" applyFill="1"/>
    <xf numFmtId="0" fontId="6" fillId="3" borderId="12" xfId="4" applyFont="1" applyFill="1" applyBorder="1" applyAlignment="1">
      <alignment horizontal="center"/>
    </xf>
    <xf numFmtId="41" fontId="6" fillId="3" borderId="14" xfId="4" applyNumberFormat="1" applyFont="1" applyFill="1" applyBorder="1" applyAlignment="1">
      <alignment horizontal="center"/>
    </xf>
    <xf numFmtId="41" fontId="6" fillId="3" borderId="3" xfId="4" quotePrefix="1" applyNumberFormat="1" applyFont="1" applyFill="1" applyBorder="1" applyAlignment="1">
      <alignment horizontal="center"/>
    </xf>
    <xf numFmtId="41" fontId="6" fillId="3" borderId="3" xfId="4" applyNumberFormat="1" applyFont="1" applyFill="1" applyBorder="1" applyAlignment="1">
      <alignment horizontal="center"/>
    </xf>
    <xf numFmtId="165" fontId="5" fillId="3" borderId="3" xfId="11" applyNumberFormat="1" applyFont="1" applyFill="1" applyBorder="1"/>
    <xf numFmtId="0" fontId="5" fillId="3" borderId="4" xfId="10" applyFill="1" applyBorder="1" applyAlignment="1">
      <alignment horizontal="left" wrapText="1"/>
    </xf>
    <xf numFmtId="165" fontId="5" fillId="3" borderId="12" xfId="11" applyNumberFormat="1" applyFont="1" applyFill="1" applyBorder="1"/>
    <xf numFmtId="165" fontId="11" fillId="3" borderId="12" xfId="11" applyNumberFormat="1" applyFont="1" applyFill="1" applyBorder="1"/>
    <xf numFmtId="0" fontId="6" fillId="3" borderId="6" xfId="18" applyFont="1" applyFill="1" applyBorder="1"/>
    <xf numFmtId="42" fontId="6" fillId="3" borderId="14" xfId="10" applyNumberFormat="1" applyFont="1" applyFill="1" applyBorder="1"/>
    <xf numFmtId="42" fontId="13" fillId="3" borderId="14" xfId="10" applyNumberFormat="1" applyFont="1" applyFill="1" applyBorder="1"/>
    <xf numFmtId="0" fontId="5" fillId="3" borderId="17" xfId="10" applyFill="1" applyBorder="1"/>
    <xf numFmtId="0" fontId="6" fillId="3" borderId="6" xfId="18" applyFont="1" applyFill="1" applyBorder="1" applyAlignment="1">
      <alignment horizontal="left"/>
    </xf>
    <xf numFmtId="0" fontId="5" fillId="3" borderId="4" xfId="10" applyFill="1" applyBorder="1"/>
    <xf numFmtId="168" fontId="5" fillId="3" borderId="12" xfId="12" applyNumberFormat="1" applyFont="1" applyFill="1" applyBorder="1"/>
    <xf numFmtId="41" fontId="11" fillId="3" borderId="3" xfId="12" applyNumberFormat="1" applyFont="1" applyFill="1" applyBorder="1"/>
    <xf numFmtId="41" fontId="5" fillId="3" borderId="3" xfId="12" applyNumberFormat="1" applyFont="1" applyFill="1" applyBorder="1"/>
    <xf numFmtId="0" fontId="6" fillId="3" borderId="6" xfId="18" quotePrefix="1" applyFont="1" applyFill="1" applyBorder="1" applyAlignment="1">
      <alignment horizontal="left"/>
    </xf>
    <xf numFmtId="168" fontId="6" fillId="3" borderId="14" xfId="12" applyNumberFormat="1" applyFont="1" applyFill="1" applyBorder="1"/>
    <xf numFmtId="168" fontId="13" fillId="3" borderId="14" xfId="12" applyNumberFormat="1" applyFont="1" applyFill="1" applyBorder="1"/>
    <xf numFmtId="0" fontId="5" fillId="3" borderId="4" xfId="18" applyFill="1" applyBorder="1"/>
    <xf numFmtId="0" fontId="0" fillId="3" borderId="4" xfId="10" applyFont="1" applyFill="1" applyBorder="1" applyAlignment="1">
      <alignment vertical="top" wrapText="1"/>
    </xf>
    <xf numFmtId="0" fontId="11" fillId="3" borderId="12" xfId="12" applyNumberFormat="1" applyFont="1" applyFill="1" applyBorder="1" applyAlignment="1">
      <alignment horizontal="center"/>
    </xf>
    <xf numFmtId="0" fontId="0" fillId="3" borderId="17" xfId="10" applyFont="1" applyFill="1" applyBorder="1" applyAlignment="1">
      <alignment vertical="top"/>
    </xf>
    <xf numFmtId="0" fontId="11" fillId="3" borderId="3" xfId="12" applyNumberFormat="1" applyFont="1" applyFill="1" applyBorder="1" applyAlignment="1">
      <alignment horizontal="center"/>
    </xf>
    <xf numFmtId="0" fontId="5" fillId="3" borderId="17" xfId="10" applyFill="1" applyBorder="1" applyAlignment="1">
      <alignment horizontal="left" wrapText="1"/>
    </xf>
    <xf numFmtId="0" fontId="5" fillId="3" borderId="6" xfId="10" applyFill="1" applyBorder="1"/>
    <xf numFmtId="41" fontId="5" fillId="3" borderId="14" xfId="12" applyNumberFormat="1" applyFont="1" applyFill="1" applyBorder="1"/>
    <xf numFmtId="41" fontId="11" fillId="3" borderId="14" xfId="12" applyNumberFormat="1" applyFont="1" applyFill="1" applyBorder="1"/>
    <xf numFmtId="0" fontId="5" fillId="3" borderId="8" xfId="18" applyFill="1" applyBorder="1"/>
    <xf numFmtId="0" fontId="5" fillId="3" borderId="9" xfId="10" applyFill="1" applyBorder="1"/>
    <xf numFmtId="168" fontId="5" fillId="2" borderId="1" xfId="12" applyNumberFormat="1" applyFont="1" applyFill="1" applyBorder="1"/>
    <xf numFmtId="168" fontId="11" fillId="2" borderId="1" xfId="12" applyNumberFormat="1" applyFont="1" applyFill="1" applyBorder="1"/>
    <xf numFmtId="0" fontId="31" fillId="2" borderId="6" xfId="18" applyFont="1" applyFill="1" applyBorder="1" applyAlignment="1">
      <alignment horizontal="left"/>
    </xf>
    <xf numFmtId="0" fontId="31" fillId="2" borderId="6" xfId="18" quotePrefix="1" applyFont="1" applyFill="1" applyBorder="1" applyAlignment="1">
      <alignment horizontal="left"/>
    </xf>
    <xf numFmtId="168" fontId="32" fillId="2" borderId="1" xfId="12" applyNumberFormat="1" applyFont="1" applyFill="1" applyBorder="1"/>
    <xf numFmtId="0" fontId="5" fillId="3" borderId="3" xfId="10" applyFill="1" applyBorder="1" applyAlignment="1">
      <alignment horizontal="left" vertical="top" wrapText="1"/>
    </xf>
    <xf numFmtId="0" fontId="5" fillId="3" borderId="3" xfId="10" applyFill="1" applyBorder="1" applyAlignment="1">
      <alignment horizontal="left" wrapText="1"/>
    </xf>
    <xf numFmtId="168" fontId="32" fillId="2" borderId="7" xfId="12" applyNumberFormat="1" applyFont="1" applyFill="1" applyBorder="1"/>
    <xf numFmtId="3" fontId="5" fillId="3" borderId="7" xfId="10" quotePrefix="1" applyNumberFormat="1" applyFill="1" applyBorder="1" applyAlignment="1">
      <alignment horizontal="left"/>
    </xf>
    <xf numFmtId="0" fontId="3" fillId="4" borderId="23" xfId="0" applyFont="1" applyFill="1" applyBorder="1" applyAlignment="1">
      <alignment horizontal="center"/>
    </xf>
    <xf numFmtId="41" fontId="6" fillId="3" borderId="11" xfId="4" quotePrefix="1" applyNumberFormat="1" applyFont="1" applyFill="1" applyBorder="1" applyAlignment="1">
      <alignment horizontal="center" wrapText="1"/>
    </xf>
    <xf numFmtId="41" fontId="6" fillId="4" borderId="11" xfId="4" quotePrefix="1" applyNumberFormat="1" applyFont="1" applyFill="1" applyBorder="1" applyAlignment="1">
      <alignment horizontal="center" wrapText="1"/>
    </xf>
    <xf numFmtId="41" fontId="6" fillId="4" borderId="3" xfId="4" quotePrefix="1" applyNumberFormat="1" applyFont="1" applyFill="1" applyBorder="1" applyAlignment="1">
      <alignment horizontal="center"/>
    </xf>
    <xf numFmtId="165" fontId="5" fillId="4" borderId="12" xfId="11" applyNumberFormat="1" applyFont="1" applyFill="1" applyBorder="1"/>
    <xf numFmtId="42" fontId="6" fillId="4" borderId="14" xfId="10" applyNumberFormat="1" applyFont="1" applyFill="1" applyBorder="1"/>
    <xf numFmtId="41" fontId="5" fillId="4" borderId="3" xfId="12" applyNumberFormat="1" applyFont="1" applyFill="1" applyBorder="1"/>
    <xf numFmtId="41" fontId="5" fillId="4" borderId="14" xfId="12" applyNumberFormat="1" applyFont="1" applyFill="1" applyBorder="1"/>
    <xf numFmtId="168" fontId="6" fillId="4" borderId="14" xfId="12" applyNumberFormat="1" applyFont="1" applyFill="1" applyBorder="1"/>
    <xf numFmtId="42" fontId="5" fillId="4" borderId="3" xfId="11" applyNumberFormat="1" applyFont="1" applyFill="1" applyBorder="1"/>
    <xf numFmtId="165" fontId="5" fillId="4" borderId="12" xfId="10" applyNumberFormat="1" applyFill="1" applyBorder="1"/>
    <xf numFmtId="1" fontId="6" fillId="3" borderId="11" xfId="5" applyNumberFormat="1" applyFont="1" applyFill="1" applyBorder="1" applyAlignment="1" applyProtection="1">
      <alignment horizontal="center" wrapText="1"/>
    </xf>
    <xf numFmtId="37" fontId="5" fillId="3" borderId="4" xfId="4" applyNumberFormat="1" applyFill="1" applyBorder="1"/>
    <xf numFmtId="0" fontId="0" fillId="3" borderId="17" xfId="4" applyFont="1" applyFill="1" applyBorder="1"/>
    <xf numFmtId="37" fontId="31" fillId="2" borderId="6" xfId="4" quotePrefix="1" applyNumberFormat="1" applyFont="1" applyFill="1" applyBorder="1" applyAlignment="1">
      <alignment horizontal="left"/>
    </xf>
    <xf numFmtId="165" fontId="32" fillId="2" borderId="1" xfId="5" applyNumberFormat="1" applyFont="1" applyFill="1" applyBorder="1"/>
    <xf numFmtId="0" fontId="32" fillId="2" borderId="7" xfId="4" applyFont="1" applyFill="1" applyBorder="1"/>
    <xf numFmtId="37" fontId="31" fillId="2" borderId="11" xfId="4" applyNumberFormat="1" applyFont="1" applyFill="1" applyBorder="1" applyAlignment="1">
      <alignment horizontal="left"/>
    </xf>
    <xf numFmtId="44" fontId="3" fillId="3" borderId="22" xfId="0" applyNumberFormat="1" applyFont="1" applyFill="1" applyBorder="1" applyAlignment="1">
      <alignment horizontal="center" wrapText="1"/>
    </xf>
    <xf numFmtId="44" fontId="3" fillId="4" borderId="22" xfId="0" applyNumberFormat="1" applyFont="1" applyFill="1" applyBorder="1" applyAlignment="1">
      <alignment horizontal="center" wrapText="1"/>
    </xf>
    <xf numFmtId="165" fontId="10" fillId="3" borderId="1" xfId="5" applyNumberFormat="1" applyFont="1" applyFill="1" applyBorder="1"/>
    <xf numFmtId="42" fontId="18" fillId="3" borderId="0" xfId="20" applyNumberFormat="1" applyFont="1" applyFill="1" applyBorder="1" applyAlignment="1" applyProtection="1"/>
    <xf numFmtId="41" fontId="18" fillId="3" borderId="0" xfId="20" applyNumberFormat="1" applyFont="1" applyFill="1" applyBorder="1" applyAlignment="1" applyProtection="1"/>
    <xf numFmtId="44" fontId="18" fillId="3" borderId="13" xfId="21" applyNumberFormat="1" applyFont="1" applyFill="1" applyBorder="1" applyAlignment="1" applyProtection="1"/>
    <xf numFmtId="41" fontId="16" fillId="3" borderId="17" xfId="20" applyNumberFormat="1" applyFont="1" applyFill="1" applyBorder="1" applyAlignment="1" applyProtection="1"/>
    <xf numFmtId="41" fontId="16" fillId="3" borderId="0" xfId="20" applyNumberFormat="1" applyFont="1" applyFill="1" applyBorder="1" applyAlignment="1" applyProtection="1"/>
    <xf numFmtId="44" fontId="16" fillId="3" borderId="13" xfId="19" applyNumberFormat="1" applyFont="1" applyFill="1" applyBorder="1"/>
    <xf numFmtId="0" fontId="16" fillId="3" borderId="0" xfId="19" applyFont="1" applyFill="1"/>
    <xf numFmtId="44" fontId="18" fillId="3" borderId="0" xfId="21" applyNumberFormat="1" applyFont="1" applyFill="1" applyBorder="1" applyAlignment="1" applyProtection="1"/>
    <xf numFmtId="44" fontId="16" fillId="3" borderId="0" xfId="19" applyNumberFormat="1" applyFont="1" applyFill="1"/>
    <xf numFmtId="169" fontId="6" fillId="3" borderId="20" xfId="4" quotePrefix="1" applyNumberFormat="1" applyFont="1" applyFill="1" applyBorder="1" applyAlignment="1">
      <alignment horizontal="center" wrapText="1"/>
    </xf>
    <xf numFmtId="42" fontId="18" fillId="3" borderId="1" xfId="20" applyNumberFormat="1" applyFont="1" applyFill="1" applyBorder="1" applyAlignment="1" applyProtection="1"/>
    <xf numFmtId="3" fontId="18" fillId="3" borderId="1" xfId="20" applyNumberFormat="1" applyFont="1" applyFill="1" applyBorder="1" applyAlignment="1" applyProtection="1"/>
    <xf numFmtId="44" fontId="18" fillId="3" borderId="1" xfId="21" applyNumberFormat="1" applyFont="1" applyFill="1" applyBorder="1" applyAlignment="1" applyProtection="1"/>
    <xf numFmtId="42" fontId="18" fillId="3" borderId="17" xfId="20" applyNumberFormat="1" applyFont="1" applyFill="1" applyBorder="1" applyAlignment="1" applyProtection="1"/>
    <xf numFmtId="42" fontId="18" fillId="3" borderId="6" xfId="20" applyNumberFormat="1" applyFont="1" applyFill="1" applyBorder="1" applyAlignment="1" applyProtection="1"/>
    <xf numFmtId="44" fontId="18" fillId="3" borderId="7" xfId="21" applyNumberFormat="1" applyFont="1" applyFill="1" applyBorder="1" applyAlignment="1" applyProtection="1"/>
    <xf numFmtId="165" fontId="29" fillId="3" borderId="0" xfId="5" applyNumberFormat="1" applyFont="1" applyFill="1"/>
    <xf numFmtId="0" fontId="3" fillId="3" borderId="35" xfId="0" applyFont="1" applyFill="1" applyBorder="1" applyAlignment="1">
      <alignment horizontal="center" wrapText="1"/>
    </xf>
    <xf numFmtId="0" fontId="3" fillId="3" borderId="32" xfId="0" applyFont="1" applyFill="1" applyBorder="1" applyAlignment="1">
      <alignment horizontal="center" wrapText="1"/>
    </xf>
    <xf numFmtId="0" fontId="3" fillId="3" borderId="34" xfId="0" applyFont="1" applyFill="1" applyBorder="1" applyAlignment="1">
      <alignment horizontal="center" wrapText="1"/>
    </xf>
    <xf numFmtId="0" fontId="0" fillId="3" borderId="1" xfId="0" applyFill="1" applyBorder="1"/>
    <xf numFmtId="0" fontId="2" fillId="2" borderId="4" xfId="0" applyFont="1" applyFill="1" applyBorder="1"/>
    <xf numFmtId="0" fontId="4" fillId="2" borderId="18" xfId="0" applyFont="1" applyFill="1" applyBorder="1"/>
    <xf numFmtId="0" fontId="4" fillId="2" borderId="5" xfId="0" applyFont="1" applyFill="1" applyBorder="1"/>
    <xf numFmtId="0" fontId="3" fillId="3" borderId="33" xfId="0" applyFont="1" applyFill="1" applyBorder="1" applyAlignment="1">
      <alignment horizontal="center" wrapText="1"/>
    </xf>
    <xf numFmtId="0" fontId="13" fillId="3" borderId="4" xfId="0" applyFont="1" applyFill="1" applyBorder="1"/>
    <xf numFmtId="0" fontId="11" fillId="3" borderId="0" xfId="0" applyFont="1" applyFill="1"/>
    <xf numFmtId="0" fontId="11" fillId="3" borderId="17" xfId="0" applyFont="1" applyFill="1" applyBorder="1"/>
    <xf numFmtId="44" fontId="11" fillId="3" borderId="12" xfId="0" applyNumberFormat="1" applyFont="1" applyFill="1" applyBorder="1"/>
    <xf numFmtId="44" fontId="13" fillId="3" borderId="38" xfId="0" applyNumberFormat="1" applyFont="1" applyFill="1" applyBorder="1"/>
    <xf numFmtId="0" fontId="13" fillId="3" borderId="39" xfId="0" applyFont="1" applyFill="1" applyBorder="1"/>
    <xf numFmtId="0" fontId="0" fillId="3" borderId="14" xfId="0" applyFill="1" applyBorder="1"/>
    <xf numFmtId="0" fontId="3" fillId="3" borderId="20" xfId="0" applyFont="1" applyFill="1" applyBorder="1" applyAlignment="1">
      <alignment horizontal="center" wrapText="1"/>
    </xf>
    <xf numFmtId="0" fontId="11" fillId="3" borderId="18" xfId="0" applyFont="1" applyFill="1" applyBorder="1"/>
    <xf numFmtId="171" fontId="4" fillId="2" borderId="13" xfId="0" applyNumberFormat="1" applyFont="1" applyFill="1" applyBorder="1"/>
    <xf numFmtId="171" fontId="0" fillId="4" borderId="13" xfId="0" applyNumberFormat="1" applyFill="1" applyBorder="1"/>
    <xf numFmtId="171" fontId="0" fillId="4" borderId="24" xfId="0" applyNumberFormat="1" applyFill="1" applyBorder="1"/>
    <xf numFmtId="10" fontId="0" fillId="4" borderId="13" xfId="3" applyNumberFormat="1" applyFont="1" applyFill="1" applyBorder="1"/>
    <xf numFmtId="0" fontId="3" fillId="3" borderId="13" xfId="0" applyFont="1" applyFill="1" applyBorder="1"/>
    <xf numFmtId="171" fontId="0" fillId="3" borderId="2" xfId="0" applyNumberFormat="1" applyFill="1" applyBorder="1"/>
    <xf numFmtId="171" fontId="0" fillId="3" borderId="24" xfId="0" applyNumberFormat="1" applyFill="1" applyBorder="1"/>
    <xf numFmtId="0" fontId="3" fillId="4" borderId="20" xfId="0" applyFont="1" applyFill="1" applyBorder="1" applyAlignment="1">
      <alignment horizontal="center" wrapText="1"/>
    </xf>
    <xf numFmtId="171" fontId="3" fillId="4" borderId="20" xfId="0" applyNumberFormat="1" applyFont="1" applyFill="1" applyBorder="1" applyAlignment="1">
      <alignment horizontal="center" wrapText="1"/>
    </xf>
    <xf numFmtId="171" fontId="3" fillId="4" borderId="23" xfId="0" applyNumberFormat="1" applyFont="1" applyFill="1" applyBorder="1" applyAlignment="1">
      <alignment horizontal="center" wrapText="1"/>
    </xf>
    <xf numFmtId="0" fontId="3" fillId="4" borderId="13" xfId="0" applyFont="1" applyFill="1" applyBorder="1"/>
    <xf numFmtId="0" fontId="0" fillId="2" borderId="13" xfId="0" applyFill="1" applyBorder="1"/>
    <xf numFmtId="0" fontId="0" fillId="4" borderId="13" xfId="0" applyFill="1" applyBorder="1"/>
    <xf numFmtId="164" fontId="0" fillId="4" borderId="13" xfId="3" applyNumberFormat="1" applyFont="1" applyFill="1" applyBorder="1"/>
    <xf numFmtId="164" fontId="0" fillId="4" borderId="24" xfId="3" applyNumberFormat="1" applyFont="1" applyFill="1" applyBorder="1"/>
    <xf numFmtId="165" fontId="0" fillId="3" borderId="17" xfId="1" applyNumberFormat="1" applyFont="1" applyFill="1" applyBorder="1"/>
    <xf numFmtId="165" fontId="0" fillId="3" borderId="0" xfId="1" applyNumberFormat="1" applyFont="1" applyFill="1" applyBorder="1"/>
    <xf numFmtId="164" fontId="0" fillId="3" borderId="13" xfId="3" applyNumberFormat="1" applyFont="1" applyFill="1" applyBorder="1"/>
    <xf numFmtId="165" fontId="0" fillId="3" borderId="19" xfId="1" applyNumberFormat="1" applyFont="1" applyFill="1" applyBorder="1"/>
    <xf numFmtId="165" fontId="0" fillId="3" borderId="2" xfId="1" applyNumberFormat="1" applyFont="1" applyFill="1" applyBorder="1"/>
    <xf numFmtId="164" fontId="0" fillId="3" borderId="24" xfId="3" applyNumberFormat="1" applyFont="1" applyFill="1" applyBorder="1"/>
    <xf numFmtId="165" fontId="0" fillId="3" borderId="0" xfId="0" applyNumberFormat="1" applyFill="1"/>
    <xf numFmtId="42" fontId="5" fillId="4" borderId="13" xfId="5" applyNumberFormat="1" applyFont="1" applyFill="1" applyBorder="1"/>
    <xf numFmtId="42" fontId="5" fillId="4" borderId="7" xfId="5" applyNumberFormat="1" applyFont="1" applyFill="1" applyBorder="1"/>
    <xf numFmtId="3" fontId="6" fillId="3" borderId="12" xfId="4" quotePrefix="1" applyNumberFormat="1" applyFont="1" applyFill="1" applyBorder="1" applyAlignment="1">
      <alignment horizontal="left"/>
    </xf>
    <xf numFmtId="3" fontId="10" fillId="3" borderId="22" xfId="4" quotePrefix="1" applyNumberFormat="1" applyFont="1" applyFill="1" applyBorder="1" applyAlignment="1">
      <alignment horizontal="left"/>
    </xf>
    <xf numFmtId="0" fontId="5" fillId="3" borderId="14" xfId="4" applyFill="1" applyBorder="1"/>
    <xf numFmtId="170" fontId="0" fillId="3" borderId="13" xfId="0" applyNumberFormat="1" applyFill="1" applyBorder="1"/>
    <xf numFmtId="170" fontId="0" fillId="3" borderId="24" xfId="0" applyNumberFormat="1" applyFill="1" applyBorder="1"/>
    <xf numFmtId="165" fontId="3" fillId="3" borderId="26" xfId="1" applyNumberFormat="1" applyFont="1" applyFill="1" applyBorder="1"/>
    <xf numFmtId="171" fontId="3" fillId="3" borderId="25" xfId="0" applyNumberFormat="1" applyFont="1" applyFill="1" applyBorder="1"/>
    <xf numFmtId="170" fontId="3" fillId="3" borderId="25" xfId="0" applyNumberFormat="1" applyFont="1" applyFill="1" applyBorder="1"/>
    <xf numFmtId="170" fontId="3" fillId="3" borderId="27" xfId="0" applyNumberFormat="1" applyFont="1" applyFill="1" applyBorder="1"/>
    <xf numFmtId="165" fontId="3" fillId="3" borderId="17" xfId="1" applyNumberFormat="1" applyFont="1" applyFill="1" applyBorder="1"/>
    <xf numFmtId="170" fontId="0" fillId="4" borderId="13" xfId="0" applyNumberFormat="1" applyFill="1" applyBorder="1"/>
    <xf numFmtId="170" fontId="0" fillId="4" borderId="24" xfId="0" applyNumberFormat="1" applyFill="1" applyBorder="1"/>
    <xf numFmtId="171" fontId="3" fillId="4" borderId="25" xfId="0" applyNumberFormat="1" applyFont="1" applyFill="1" applyBorder="1"/>
    <xf numFmtId="170" fontId="3" fillId="4" borderId="27" xfId="0" applyNumberFormat="1" applyFont="1" applyFill="1" applyBorder="1"/>
    <xf numFmtId="0" fontId="3" fillId="3" borderId="23" xfId="0" applyFont="1" applyFill="1" applyBorder="1"/>
    <xf numFmtId="170" fontId="0" fillId="3" borderId="2" xfId="0" applyNumberFormat="1" applyFill="1" applyBorder="1"/>
    <xf numFmtId="170" fontId="3" fillId="3" borderId="13" xfId="0" applyNumberFormat="1" applyFont="1" applyFill="1" applyBorder="1"/>
    <xf numFmtId="165" fontId="3" fillId="3" borderId="0" xfId="1" applyNumberFormat="1" applyFont="1" applyFill="1" applyBorder="1"/>
    <xf numFmtId="1" fontId="0" fillId="3" borderId="15" xfId="0" applyNumberFormat="1" applyFill="1" applyBorder="1"/>
    <xf numFmtId="9" fontId="0" fillId="3" borderId="15" xfId="0" applyNumberFormat="1" applyFill="1" applyBorder="1"/>
    <xf numFmtId="44" fontId="3" fillId="3" borderId="21" xfId="0" applyNumberFormat="1" applyFont="1" applyFill="1" applyBorder="1" applyAlignment="1">
      <alignment horizontal="center" wrapText="1"/>
    </xf>
    <xf numFmtId="0" fontId="0" fillId="4" borderId="3" xfId="0" applyFill="1" applyBorder="1"/>
    <xf numFmtId="171" fontId="0" fillId="4" borderId="3" xfId="0" applyNumberFormat="1" applyFill="1" applyBorder="1" applyAlignment="1">
      <alignment horizontal="right"/>
    </xf>
    <xf numFmtId="0" fontId="0" fillId="4" borderId="15" xfId="0" applyFill="1" applyBorder="1"/>
    <xf numFmtId="170" fontId="3" fillId="4" borderId="3" xfId="0" applyNumberFormat="1" applyFont="1" applyFill="1" applyBorder="1"/>
    <xf numFmtId="1" fontId="0" fillId="4" borderId="15" xfId="0" applyNumberFormat="1" applyFill="1" applyBorder="1"/>
    <xf numFmtId="170" fontId="0" fillId="4" borderId="3" xfId="0" applyNumberFormat="1" applyFill="1" applyBorder="1"/>
    <xf numFmtId="9" fontId="0" fillId="4" borderId="15" xfId="0" applyNumberFormat="1" applyFill="1" applyBorder="1"/>
    <xf numFmtId="0" fontId="5" fillId="3" borderId="3" xfId="10" applyFill="1" applyBorder="1"/>
    <xf numFmtId="0" fontId="6" fillId="3" borderId="17" xfId="10" quotePrefix="1" applyFont="1" applyFill="1" applyBorder="1" applyAlignment="1">
      <alignment horizontal="left"/>
    </xf>
    <xf numFmtId="0" fontId="6" fillId="3" borderId="3" xfId="10" quotePrefix="1" applyFont="1" applyFill="1" applyBorder="1" applyAlignment="1">
      <alignment horizontal="left"/>
    </xf>
    <xf numFmtId="171" fontId="5" fillId="3" borderId="2" xfId="5" applyNumberFormat="1" applyFont="1" applyFill="1" applyBorder="1" applyAlignment="1">
      <alignment horizontal="right"/>
    </xf>
    <xf numFmtId="0" fontId="5" fillId="3" borderId="0" xfId="14" applyFill="1"/>
    <xf numFmtId="171" fontId="5" fillId="3" borderId="0" xfId="14" applyNumberFormat="1" applyFill="1" applyAlignment="1">
      <alignment horizontal="right"/>
    </xf>
    <xf numFmtId="171" fontId="5" fillId="3" borderId="13" xfId="14" applyNumberFormat="1" applyFill="1" applyBorder="1" applyAlignment="1">
      <alignment horizontal="right"/>
    </xf>
    <xf numFmtId="165" fontId="6" fillId="3" borderId="17" xfId="15" applyNumberFormat="1" applyFont="1" applyFill="1" applyBorder="1" applyAlignment="1">
      <alignment horizontal="left"/>
    </xf>
    <xf numFmtId="171" fontId="6" fillId="3" borderId="0" xfId="15" applyNumberFormat="1" applyFont="1" applyFill="1" applyBorder="1" applyAlignment="1">
      <alignment horizontal="right"/>
    </xf>
    <xf numFmtId="0" fontId="6" fillId="3" borderId="0" xfId="15" applyNumberFormat="1" applyFont="1" applyFill="1" applyBorder="1" applyAlignment="1">
      <alignment horizontal="left"/>
    </xf>
    <xf numFmtId="10" fontId="6" fillId="3" borderId="0" xfId="3" applyNumberFormat="1" applyFont="1" applyFill="1" applyBorder="1" applyAlignment="1">
      <alignment horizontal="left"/>
    </xf>
    <xf numFmtId="171" fontId="6" fillId="3" borderId="13" xfId="15" applyNumberFormat="1" applyFont="1" applyFill="1" applyBorder="1" applyAlignment="1">
      <alignment horizontal="right"/>
    </xf>
    <xf numFmtId="171" fontId="5" fillId="3" borderId="0" xfId="5" applyNumberFormat="1" applyFont="1" applyFill="1" applyBorder="1" applyAlignment="1">
      <alignment horizontal="right"/>
    </xf>
    <xf numFmtId="171" fontId="5" fillId="3" borderId="0" xfId="16" quotePrefix="1" applyNumberFormat="1" applyFont="1" applyFill="1" applyBorder="1" applyAlignment="1">
      <alignment horizontal="right"/>
    </xf>
    <xf numFmtId="0" fontId="5" fillId="3" borderId="0" xfId="16" quotePrefix="1" applyNumberFormat="1" applyFont="1" applyFill="1" applyBorder="1" applyAlignment="1">
      <alignment horizontal="right"/>
    </xf>
    <xf numFmtId="10" fontId="5" fillId="3" borderId="0" xfId="3" quotePrefix="1" applyNumberFormat="1" applyFont="1" applyFill="1" applyBorder="1" applyAlignment="1">
      <alignment horizontal="right"/>
    </xf>
    <xf numFmtId="171" fontId="5" fillId="3" borderId="13" xfId="16" quotePrefix="1" applyNumberFormat="1" applyFont="1" applyFill="1" applyBorder="1" applyAlignment="1">
      <alignment horizontal="right"/>
    </xf>
    <xf numFmtId="171" fontId="5" fillId="3" borderId="0" xfId="16" applyNumberFormat="1" applyFont="1" applyFill="1" applyBorder="1" applyAlignment="1">
      <alignment horizontal="right"/>
    </xf>
    <xf numFmtId="0" fontId="5" fillId="3" borderId="0" xfId="16" applyNumberFormat="1" applyFont="1" applyFill="1" applyBorder="1" applyAlignment="1">
      <alignment horizontal="right"/>
    </xf>
    <xf numFmtId="10" fontId="5" fillId="3" borderId="0" xfId="3" applyNumberFormat="1" applyFont="1" applyFill="1" applyBorder="1" applyAlignment="1">
      <alignment horizontal="right"/>
    </xf>
    <xf numFmtId="171" fontId="5" fillId="3" borderId="13" xfId="16" applyNumberFormat="1" applyFont="1" applyFill="1" applyBorder="1" applyAlignment="1">
      <alignment horizontal="right"/>
    </xf>
    <xf numFmtId="0" fontId="5" fillId="3" borderId="0" xfId="5" applyNumberFormat="1" applyFont="1" applyFill="1" applyBorder="1" applyAlignment="1">
      <alignment horizontal="right"/>
    </xf>
    <xf numFmtId="165" fontId="0" fillId="3" borderId="17" xfId="5" applyNumberFormat="1" applyFont="1" applyFill="1" applyBorder="1" applyAlignment="1">
      <alignment horizontal="left"/>
    </xf>
    <xf numFmtId="0" fontId="5" fillId="3" borderId="2" xfId="5" applyNumberFormat="1" applyFont="1" applyFill="1" applyBorder="1" applyAlignment="1">
      <alignment horizontal="right"/>
    </xf>
    <xf numFmtId="10" fontId="5" fillId="3" borderId="2" xfId="3" applyNumberFormat="1" applyFont="1" applyFill="1" applyBorder="1" applyAlignment="1">
      <alignment horizontal="right"/>
    </xf>
    <xf numFmtId="10" fontId="5" fillId="3" borderId="2" xfId="3" quotePrefix="1" applyNumberFormat="1" applyFont="1" applyFill="1" applyBorder="1" applyAlignment="1">
      <alignment horizontal="right"/>
    </xf>
    <xf numFmtId="171" fontId="5" fillId="3" borderId="24" xfId="16" quotePrefix="1" applyNumberFormat="1" applyFont="1" applyFill="1" applyBorder="1" applyAlignment="1">
      <alignment horizontal="right"/>
    </xf>
    <xf numFmtId="171" fontId="5" fillId="3" borderId="24" xfId="16" applyNumberFormat="1" applyFont="1" applyFill="1" applyBorder="1" applyAlignment="1">
      <alignment horizontal="right"/>
    </xf>
    <xf numFmtId="3" fontId="6" fillId="3" borderId="17" xfId="15" applyNumberFormat="1" applyFont="1" applyFill="1" applyBorder="1" applyAlignment="1">
      <alignment horizontal="right"/>
    </xf>
    <xf numFmtId="171" fontId="6" fillId="3" borderId="0" xfId="15" quotePrefix="1" applyNumberFormat="1" applyFont="1" applyFill="1" applyBorder="1" applyAlignment="1">
      <alignment horizontal="right"/>
    </xf>
    <xf numFmtId="171" fontId="6" fillId="3" borderId="0" xfId="17" applyNumberFormat="1" applyFont="1" applyFill="1" applyBorder="1" applyAlignment="1">
      <alignment horizontal="right"/>
    </xf>
    <xf numFmtId="0" fontId="6" fillId="3" borderId="0" xfId="17" applyNumberFormat="1" applyFont="1" applyFill="1" applyBorder="1" applyAlignment="1">
      <alignment horizontal="right"/>
    </xf>
    <xf numFmtId="10" fontId="6" fillId="3" borderId="0" xfId="3" applyNumberFormat="1" applyFont="1" applyFill="1" applyBorder="1" applyAlignment="1">
      <alignment horizontal="right"/>
    </xf>
    <xf numFmtId="165" fontId="6" fillId="3" borderId="17" xfId="15" quotePrefix="1" applyNumberFormat="1" applyFont="1" applyFill="1" applyBorder="1" applyAlignment="1">
      <alignment horizontal="left"/>
    </xf>
    <xf numFmtId="0" fontId="6" fillId="3" borderId="0" xfId="15" quotePrefix="1" applyNumberFormat="1" applyFont="1" applyFill="1" applyBorder="1" applyAlignment="1">
      <alignment horizontal="left"/>
    </xf>
    <xf numFmtId="10" fontId="6" fillId="3" borderId="0" xfId="3" quotePrefix="1" applyNumberFormat="1" applyFont="1" applyFill="1" applyBorder="1" applyAlignment="1">
      <alignment horizontal="left"/>
    </xf>
    <xf numFmtId="171" fontId="6" fillId="3" borderId="13" xfId="15" quotePrefix="1" applyNumberFormat="1" applyFont="1" applyFill="1" applyBorder="1" applyAlignment="1">
      <alignment horizontal="right"/>
    </xf>
    <xf numFmtId="0" fontId="5" fillId="3" borderId="17" xfId="14" applyFill="1" applyBorder="1" applyAlignment="1">
      <alignment horizontal="left"/>
    </xf>
    <xf numFmtId="10" fontId="5" fillId="3" borderId="0" xfId="3" applyNumberFormat="1" applyFont="1" applyFill="1" applyBorder="1" applyAlignment="1">
      <alignment horizontal="left"/>
    </xf>
    <xf numFmtId="0" fontId="5" fillId="3" borderId="19" xfId="14" applyFill="1" applyBorder="1" applyAlignment="1">
      <alignment horizontal="left"/>
    </xf>
    <xf numFmtId="171" fontId="5" fillId="3" borderId="2" xfId="14" applyNumberFormat="1" applyFill="1" applyBorder="1" applyAlignment="1">
      <alignment horizontal="right"/>
    </xf>
    <xf numFmtId="10" fontId="5" fillId="3" borderId="2" xfId="3" applyNumberFormat="1" applyFont="1" applyFill="1" applyBorder="1" applyAlignment="1">
      <alignment horizontal="left"/>
    </xf>
    <xf numFmtId="171" fontId="5" fillId="3" borderId="24" xfId="14" applyNumberFormat="1" applyFill="1" applyBorder="1" applyAlignment="1">
      <alignment horizontal="right"/>
    </xf>
    <xf numFmtId="0" fontId="5" fillId="3" borderId="2" xfId="14" applyFill="1" applyBorder="1" applyAlignment="1">
      <alignment horizontal="left"/>
    </xf>
    <xf numFmtId="165" fontId="5" fillId="3" borderId="17" xfId="15" applyNumberFormat="1" applyFont="1" applyFill="1" applyBorder="1"/>
    <xf numFmtId="171" fontId="5" fillId="3" borderId="0" xfId="15" applyNumberFormat="1" applyFont="1" applyFill="1" applyBorder="1" applyAlignment="1">
      <alignment horizontal="right"/>
    </xf>
    <xf numFmtId="0" fontId="5" fillId="3" borderId="0" xfId="15" applyNumberFormat="1" applyFont="1" applyFill="1" applyBorder="1"/>
    <xf numFmtId="10" fontId="5" fillId="3" borderId="0" xfId="3" applyNumberFormat="1" applyFont="1" applyFill="1" applyBorder="1"/>
    <xf numFmtId="171" fontId="5" fillId="3" borderId="13" xfId="15" applyNumberFormat="1" applyFont="1" applyFill="1" applyBorder="1" applyAlignment="1">
      <alignment horizontal="right"/>
    </xf>
    <xf numFmtId="165" fontId="5" fillId="3" borderId="19" xfId="15" applyNumberFormat="1" applyFont="1" applyFill="1" applyBorder="1"/>
    <xf numFmtId="171" fontId="5" fillId="3" borderId="2" xfId="15" applyNumberFormat="1" applyFont="1" applyFill="1" applyBorder="1" applyAlignment="1">
      <alignment horizontal="right"/>
    </xf>
    <xf numFmtId="0" fontId="5" fillId="3" borderId="2" xfId="15" applyNumberFormat="1" applyFont="1" applyFill="1" applyBorder="1"/>
    <xf numFmtId="10" fontId="5" fillId="3" borderId="2" xfId="3" applyNumberFormat="1" applyFont="1" applyFill="1" applyBorder="1"/>
    <xf numFmtId="171" fontId="5" fillId="3" borderId="24" xfId="15" applyNumberFormat="1" applyFont="1" applyFill="1" applyBorder="1" applyAlignment="1">
      <alignment horizontal="right"/>
    </xf>
    <xf numFmtId="171" fontId="5" fillId="4" borderId="13" xfId="16" applyNumberFormat="1" applyFont="1" applyFill="1" applyBorder="1" applyAlignment="1">
      <alignment horizontal="right"/>
    </xf>
    <xf numFmtId="171" fontId="5" fillId="4" borderId="24" xfId="16" applyNumberFormat="1" applyFont="1" applyFill="1" applyBorder="1" applyAlignment="1">
      <alignment horizontal="right"/>
    </xf>
    <xf numFmtId="0" fontId="5" fillId="4" borderId="17" xfId="14" applyFill="1" applyBorder="1" applyAlignment="1">
      <alignment horizontal="left"/>
    </xf>
    <xf numFmtId="0" fontId="5" fillId="4" borderId="19" xfId="14" applyFill="1" applyBorder="1" applyAlignment="1">
      <alignment horizontal="left"/>
    </xf>
    <xf numFmtId="0" fontId="5" fillId="4" borderId="2" xfId="14" applyFill="1" applyBorder="1" applyAlignment="1">
      <alignment horizontal="left"/>
    </xf>
    <xf numFmtId="10" fontId="5" fillId="4" borderId="2" xfId="3" applyNumberFormat="1" applyFont="1" applyFill="1" applyBorder="1" applyAlignment="1">
      <alignment horizontal="left"/>
    </xf>
    <xf numFmtId="165" fontId="5" fillId="4" borderId="17" xfId="15" applyNumberFormat="1" applyFont="1" applyFill="1" applyBorder="1"/>
    <xf numFmtId="171" fontId="5" fillId="4" borderId="13" xfId="15" applyNumberFormat="1" applyFont="1" applyFill="1" applyBorder="1" applyAlignment="1">
      <alignment horizontal="right"/>
    </xf>
    <xf numFmtId="165" fontId="5" fillId="4" borderId="19" xfId="15" applyNumberFormat="1" applyFont="1" applyFill="1" applyBorder="1"/>
    <xf numFmtId="171" fontId="5" fillId="4" borderId="2" xfId="15" applyNumberFormat="1" applyFont="1" applyFill="1" applyBorder="1" applyAlignment="1">
      <alignment horizontal="right"/>
    </xf>
    <xf numFmtId="0" fontId="5" fillId="4" borderId="2" xfId="15" applyNumberFormat="1" applyFont="1" applyFill="1" applyBorder="1"/>
    <xf numFmtId="10" fontId="5" fillId="4" borderId="2" xfId="3" applyNumberFormat="1" applyFont="1" applyFill="1" applyBorder="1"/>
    <xf numFmtId="171" fontId="5" fillId="4" borderId="24" xfId="15" applyNumberFormat="1" applyFont="1" applyFill="1" applyBorder="1" applyAlignment="1">
      <alignment horizontal="right"/>
    </xf>
    <xf numFmtId="171" fontId="0" fillId="3" borderId="7" xfId="0" applyNumberFormat="1" applyFill="1" applyBorder="1"/>
    <xf numFmtId="171" fontId="0" fillId="3" borderId="1" xfId="0" applyNumberFormat="1" applyFill="1" applyBorder="1"/>
    <xf numFmtId="0" fontId="0" fillId="4" borderId="6" xfId="0" applyFill="1" applyBorder="1"/>
    <xf numFmtId="0" fontId="0" fillId="4" borderId="1" xfId="0" applyFill="1" applyBorder="1"/>
    <xf numFmtId="171" fontId="0" fillId="4" borderId="1" xfId="0" applyNumberFormat="1" applyFill="1" applyBorder="1"/>
    <xf numFmtId="171" fontId="0" fillId="4" borderId="7" xfId="0" applyNumberFormat="1" applyFill="1" applyBorder="1"/>
    <xf numFmtId="0" fontId="3" fillId="4" borderId="23" xfId="0" applyFont="1" applyFill="1" applyBorder="1"/>
    <xf numFmtId="170" fontId="3" fillId="4" borderId="13" xfId="0" applyNumberFormat="1" applyFont="1" applyFill="1" applyBorder="1"/>
    <xf numFmtId="165" fontId="3" fillId="3" borderId="6" xfId="1" applyNumberFormat="1" applyFont="1" applyFill="1" applyBorder="1"/>
    <xf numFmtId="170" fontId="3" fillId="3" borderId="7" xfId="0" applyNumberFormat="1" applyFont="1" applyFill="1" applyBorder="1"/>
    <xf numFmtId="170" fontId="3" fillId="3" borderId="1" xfId="0" applyNumberFormat="1" applyFont="1" applyFill="1" applyBorder="1"/>
    <xf numFmtId="165" fontId="3" fillId="3" borderId="1" xfId="1" applyNumberFormat="1" applyFont="1" applyFill="1" applyBorder="1"/>
    <xf numFmtId="165" fontId="3" fillId="4" borderId="6" xfId="1" applyNumberFormat="1" applyFont="1" applyFill="1" applyBorder="1"/>
    <xf numFmtId="170" fontId="3" fillId="4" borderId="7" xfId="0" applyNumberFormat="1" applyFont="1" applyFill="1" applyBorder="1"/>
    <xf numFmtId="165" fontId="0" fillId="3" borderId="1" xfId="1" applyNumberFormat="1" applyFont="1" applyFill="1" applyBorder="1"/>
    <xf numFmtId="164" fontId="0" fillId="3" borderId="7" xfId="3" applyNumberFormat="1" applyFont="1" applyFill="1" applyBorder="1"/>
    <xf numFmtId="165" fontId="0" fillId="4" borderId="1" xfId="1" applyNumberFormat="1" applyFont="1" applyFill="1" applyBorder="1"/>
    <xf numFmtId="164" fontId="0" fillId="4" borderId="7" xfId="3" applyNumberFormat="1" applyFont="1" applyFill="1" applyBorder="1"/>
    <xf numFmtId="49" fontId="6" fillId="3" borderId="4" xfId="5" quotePrefix="1" applyNumberFormat="1" applyFont="1" applyFill="1" applyBorder="1" applyAlignment="1">
      <alignment horizontal="left"/>
    </xf>
    <xf numFmtId="0" fontId="6" fillId="3" borderId="4" xfId="10" applyFont="1" applyFill="1" applyBorder="1"/>
    <xf numFmtId="3" fontId="9" fillId="3" borderId="4" xfId="10" applyNumberFormat="1" applyFont="1" applyFill="1" applyBorder="1"/>
    <xf numFmtId="3" fontId="9" fillId="3" borderId="12" xfId="10" applyNumberFormat="1" applyFont="1" applyFill="1" applyBorder="1"/>
    <xf numFmtId="0" fontId="10" fillId="3" borderId="21" xfId="10" applyFont="1" applyFill="1" applyBorder="1"/>
    <xf numFmtId="0" fontId="6" fillId="3" borderId="17" xfId="10" applyFont="1" applyFill="1" applyBorder="1" applyAlignment="1">
      <alignment horizontal="left"/>
    </xf>
    <xf numFmtId="0" fontId="5" fillId="4" borderId="13" xfId="10" applyFill="1" applyBorder="1"/>
    <xf numFmtId="168" fontId="5" fillId="4" borderId="13" xfId="12" applyNumberFormat="1" applyFont="1" applyFill="1" applyBorder="1"/>
    <xf numFmtId="0" fontId="0" fillId="3" borderId="17" xfId="10" quotePrefix="1" applyFont="1" applyFill="1" applyBorder="1" applyAlignment="1">
      <alignment horizontal="left"/>
    </xf>
    <xf numFmtId="0" fontId="0" fillId="3" borderId="17" xfId="10" applyFont="1" applyFill="1" applyBorder="1" applyAlignment="1">
      <alignment horizontal="left"/>
    </xf>
    <xf numFmtId="0" fontId="5" fillId="3" borderId="19" xfId="10" applyFill="1" applyBorder="1" applyAlignment="1">
      <alignment horizontal="left"/>
    </xf>
    <xf numFmtId="3" fontId="13" fillId="3" borderId="17" xfId="10" applyNumberFormat="1" applyFont="1" applyFill="1" applyBorder="1"/>
    <xf numFmtId="0" fontId="6" fillId="3" borderId="6" xfId="10" quotePrefix="1" applyFont="1" applyFill="1" applyBorder="1" applyAlignment="1">
      <alignment horizontal="left"/>
    </xf>
    <xf numFmtId="0" fontId="5" fillId="4" borderId="5" xfId="10" applyFill="1" applyBorder="1"/>
    <xf numFmtId="44" fontId="3" fillId="4" borderId="23" xfId="0" applyNumberFormat="1" applyFont="1" applyFill="1" applyBorder="1" applyAlignment="1">
      <alignment horizontal="center"/>
    </xf>
    <xf numFmtId="0" fontId="5" fillId="4" borderId="12" xfId="10" applyFill="1" applyBorder="1"/>
    <xf numFmtId="0" fontId="5" fillId="4" borderId="3" xfId="10" applyFill="1" applyBorder="1"/>
    <xf numFmtId="168" fontId="5" fillId="4" borderId="3" xfId="12" applyNumberFormat="1" applyFont="1" applyFill="1" applyBorder="1"/>
    <xf numFmtId="0" fontId="5" fillId="3" borderId="12" xfId="10" applyFill="1" applyBorder="1"/>
    <xf numFmtId="168" fontId="5" fillId="3" borderId="3" xfId="12" applyNumberFormat="1" applyFont="1" applyFill="1" applyBorder="1"/>
    <xf numFmtId="3" fontId="6" fillId="3" borderId="4" xfId="14" applyNumberFormat="1" applyFont="1" applyFill="1" applyBorder="1" applyAlignment="1">
      <alignment horizontal="left"/>
    </xf>
    <xf numFmtId="3" fontId="5" fillId="3" borderId="18" xfId="14" quotePrefix="1" applyNumberFormat="1" applyFill="1" applyBorder="1" applyAlignment="1">
      <alignment horizontal="left"/>
    </xf>
    <xf numFmtId="171" fontId="5" fillId="3" borderId="18" xfId="14" quotePrefix="1" applyNumberFormat="1" applyFill="1" applyBorder="1" applyAlignment="1">
      <alignment horizontal="right"/>
    </xf>
    <xf numFmtId="10" fontId="5" fillId="3" borderId="18" xfId="3" quotePrefix="1" applyNumberFormat="1" applyFont="1" applyFill="1" applyBorder="1" applyAlignment="1">
      <alignment horizontal="left"/>
    </xf>
    <xf numFmtId="0" fontId="5" fillId="3" borderId="18" xfId="14" applyFill="1" applyBorder="1"/>
    <xf numFmtId="171" fontId="5" fillId="3" borderId="18" xfId="14" applyNumberFormat="1" applyFill="1" applyBorder="1" applyAlignment="1">
      <alignment horizontal="right"/>
    </xf>
    <xf numFmtId="0" fontId="5" fillId="3" borderId="4" xfId="14" applyFill="1" applyBorder="1"/>
    <xf numFmtId="171" fontId="5" fillId="3" borderId="5" xfId="14" applyNumberFormat="1" applyFill="1" applyBorder="1" applyAlignment="1">
      <alignment horizontal="right"/>
    </xf>
    <xf numFmtId="0" fontId="5" fillId="4" borderId="4" xfId="14" applyFill="1" applyBorder="1"/>
    <xf numFmtId="171" fontId="5" fillId="4" borderId="18" xfId="14" applyNumberFormat="1" applyFill="1" applyBorder="1" applyAlignment="1">
      <alignment horizontal="right"/>
    </xf>
    <xf numFmtId="0" fontId="5" fillId="4" borderId="18" xfId="14" applyFill="1" applyBorder="1"/>
    <xf numFmtId="171" fontId="5" fillId="4" borderId="5" xfId="14" applyNumberFormat="1" applyFill="1" applyBorder="1" applyAlignment="1">
      <alignment horizontal="right"/>
    </xf>
    <xf numFmtId="3" fontId="10" fillId="3" borderId="17" xfId="14" quotePrefix="1" applyNumberFormat="1" applyFont="1" applyFill="1" applyBorder="1" applyAlignment="1">
      <alignment horizontal="left"/>
    </xf>
    <xf numFmtId="0" fontId="3" fillId="3" borderId="17" xfId="14" applyFont="1" applyFill="1" applyBorder="1" applyAlignment="1">
      <alignment horizontal="left"/>
    </xf>
    <xf numFmtId="171" fontId="6" fillId="4" borderId="0" xfId="15" applyNumberFormat="1" applyFont="1" applyFill="1" applyBorder="1" applyAlignment="1">
      <alignment horizontal="right"/>
    </xf>
    <xf numFmtId="0" fontId="6" fillId="4" borderId="0" xfId="15" applyNumberFormat="1" applyFont="1" applyFill="1" applyBorder="1" applyAlignment="1">
      <alignment horizontal="left"/>
    </xf>
    <xf numFmtId="10" fontId="6" fillId="4" borderId="0" xfId="3" applyNumberFormat="1" applyFont="1" applyFill="1" applyBorder="1" applyAlignment="1">
      <alignment horizontal="left"/>
    </xf>
    <xf numFmtId="0" fontId="0" fillId="3" borderId="17" xfId="14" applyFont="1" applyFill="1" applyBorder="1" applyAlignment="1">
      <alignment horizontal="left"/>
    </xf>
    <xf numFmtId="171" fontId="5" fillId="4" borderId="0" xfId="5" applyNumberFormat="1" applyFont="1" applyFill="1" applyBorder="1" applyAlignment="1">
      <alignment horizontal="right"/>
    </xf>
    <xf numFmtId="171" fontId="5" fillId="4" borderId="0" xfId="16" applyNumberFormat="1" applyFont="1" applyFill="1" applyBorder="1" applyAlignment="1">
      <alignment horizontal="right"/>
    </xf>
    <xf numFmtId="0" fontId="5" fillId="4" borderId="0" xfId="16" applyNumberFormat="1" applyFont="1" applyFill="1" applyBorder="1" applyAlignment="1">
      <alignment horizontal="right"/>
    </xf>
    <xf numFmtId="10" fontId="5" fillId="4" borderId="0" xfId="3" applyNumberFormat="1" applyFont="1" applyFill="1" applyBorder="1" applyAlignment="1">
      <alignment horizontal="right"/>
    </xf>
    <xf numFmtId="10" fontId="5" fillId="4" borderId="0" xfId="3" quotePrefix="1" applyNumberFormat="1" applyFont="1" applyFill="1" applyBorder="1" applyAlignment="1">
      <alignment horizontal="right"/>
    </xf>
    <xf numFmtId="0" fontId="5" fillId="4" borderId="0" xfId="5" applyNumberFormat="1" applyFont="1" applyFill="1" applyBorder="1" applyAlignment="1">
      <alignment horizontal="right"/>
    </xf>
    <xf numFmtId="0" fontId="0" fillId="3" borderId="19" xfId="14" applyFont="1" applyFill="1" applyBorder="1" applyAlignment="1">
      <alignment horizontal="left"/>
    </xf>
    <xf numFmtId="171" fontId="6" fillId="4" borderId="0" xfId="15" quotePrefix="1" applyNumberFormat="1" applyFont="1" applyFill="1" applyBorder="1" applyAlignment="1">
      <alignment horizontal="right"/>
    </xf>
    <xf numFmtId="171" fontId="6" fillId="4" borderId="0" xfId="17" applyNumberFormat="1" applyFont="1" applyFill="1" applyBorder="1" applyAlignment="1">
      <alignment horizontal="right"/>
    </xf>
    <xf numFmtId="0" fontId="6" fillId="4" borderId="0" xfId="17" applyNumberFormat="1" applyFont="1" applyFill="1" applyBorder="1" applyAlignment="1">
      <alignment horizontal="right"/>
    </xf>
    <xf numFmtId="10" fontId="6" fillId="4" borderId="0" xfId="3" applyNumberFormat="1" applyFont="1" applyFill="1" applyBorder="1" applyAlignment="1">
      <alignment horizontal="right"/>
    </xf>
    <xf numFmtId="10" fontId="5" fillId="4" borderId="0" xfId="3" applyNumberFormat="1" applyFont="1" applyFill="1" applyBorder="1" applyAlignment="1">
      <alignment horizontal="left"/>
    </xf>
    <xf numFmtId="171" fontId="5" fillId="4" borderId="0" xfId="15" applyNumberFormat="1" applyFont="1" applyFill="1" applyBorder="1" applyAlignment="1">
      <alignment horizontal="right"/>
    </xf>
    <xf numFmtId="0" fontId="5" fillId="4" borderId="0" xfId="15" applyNumberFormat="1" applyFont="1" applyFill="1" applyBorder="1"/>
    <xf numFmtId="10" fontId="5" fillId="4" borderId="0" xfId="3" applyNumberFormat="1" applyFont="1" applyFill="1" applyBorder="1"/>
    <xf numFmtId="0" fontId="3" fillId="3" borderId="6" xfId="14" applyFont="1" applyFill="1" applyBorder="1" applyAlignment="1">
      <alignment horizontal="left"/>
    </xf>
    <xf numFmtId="165" fontId="6" fillId="3" borderId="6" xfId="15" applyNumberFormat="1" applyFont="1" applyFill="1" applyBorder="1"/>
    <xf numFmtId="171" fontId="6" fillId="3" borderId="1" xfId="15" applyNumberFormat="1" applyFont="1" applyFill="1" applyBorder="1" applyAlignment="1">
      <alignment horizontal="right"/>
    </xf>
    <xf numFmtId="0" fontId="6" fillId="3" borderId="1" xfId="15" applyNumberFormat="1" applyFont="1" applyFill="1" applyBorder="1"/>
    <xf numFmtId="10" fontId="6" fillId="3" borderId="1" xfId="3" applyNumberFormat="1" applyFont="1" applyFill="1" applyBorder="1"/>
    <xf numFmtId="171" fontId="6" fillId="3" borderId="7" xfId="15" applyNumberFormat="1" applyFont="1" applyFill="1" applyBorder="1" applyAlignment="1">
      <alignment horizontal="right"/>
    </xf>
    <xf numFmtId="165" fontId="6" fillId="4" borderId="6" xfId="15" applyNumberFormat="1" applyFont="1" applyFill="1" applyBorder="1"/>
    <xf numFmtId="171" fontId="6" fillId="4" borderId="1" xfId="15" applyNumberFormat="1" applyFont="1" applyFill="1" applyBorder="1" applyAlignment="1">
      <alignment horizontal="right"/>
    </xf>
    <xf numFmtId="0" fontId="6" fillId="4" borderId="1" xfId="15" applyNumberFormat="1" applyFont="1" applyFill="1" applyBorder="1"/>
    <xf numFmtId="10" fontId="6" fillId="4" borderId="1" xfId="3" applyNumberFormat="1" applyFont="1" applyFill="1" applyBorder="1"/>
    <xf numFmtId="171" fontId="6" fillId="4" borderId="7" xfId="15" applyNumberFormat="1" applyFont="1" applyFill="1" applyBorder="1" applyAlignment="1">
      <alignment horizontal="right"/>
    </xf>
    <xf numFmtId="0" fontId="3" fillId="3" borderId="26" xfId="0" applyFont="1" applyFill="1" applyBorder="1"/>
    <xf numFmtId="171" fontId="3" fillId="3" borderId="1" xfId="0" applyNumberFormat="1" applyFont="1" applyFill="1" applyBorder="1"/>
    <xf numFmtId="171" fontId="3" fillId="4" borderId="1" xfId="0" applyNumberFormat="1" applyFont="1" applyFill="1" applyBorder="1"/>
    <xf numFmtId="0" fontId="2" fillId="2" borderId="30" xfId="0" applyFont="1" applyFill="1" applyBorder="1"/>
    <xf numFmtId="0" fontId="3" fillId="3" borderId="19" xfId="0" applyFont="1" applyFill="1" applyBorder="1"/>
    <xf numFmtId="170" fontId="3" fillId="4" borderId="14" xfId="0" applyNumberFormat="1" applyFont="1" applyFill="1" applyBorder="1"/>
    <xf numFmtId="0" fontId="3" fillId="5" borderId="17" xfId="0" applyFont="1" applyFill="1" applyBorder="1" applyAlignment="1">
      <alignment horizontal="center"/>
    </xf>
    <xf numFmtId="0" fontId="3" fillId="4" borderId="0" xfId="0" applyFont="1" applyFill="1" applyAlignment="1">
      <alignment horizontal="center"/>
    </xf>
    <xf numFmtId="0" fontId="3" fillId="4" borderId="13" xfId="0" applyFont="1" applyFill="1" applyBorder="1" applyAlignment="1">
      <alignment horizontal="center"/>
    </xf>
    <xf numFmtId="0" fontId="3" fillId="3" borderId="18" xfId="0" applyFont="1" applyFill="1" applyBorder="1" applyAlignment="1">
      <alignment horizontal="center"/>
    </xf>
    <xf numFmtId="0" fontId="3" fillId="4" borderId="18" xfId="0" applyFont="1" applyFill="1" applyBorder="1" applyAlignment="1">
      <alignment horizontal="center"/>
    </xf>
    <xf numFmtId="0" fontId="3" fillId="4" borderId="5" xfId="0" applyFont="1" applyFill="1" applyBorder="1" applyAlignment="1">
      <alignment horizontal="center"/>
    </xf>
    <xf numFmtId="0" fontId="3" fillId="3" borderId="4" xfId="0" applyFont="1" applyFill="1" applyBorder="1" applyAlignment="1">
      <alignment horizontal="center"/>
    </xf>
    <xf numFmtId="0" fontId="3" fillId="3" borderId="13" xfId="0" applyFont="1" applyFill="1" applyBorder="1" applyAlignment="1">
      <alignment horizontal="center"/>
    </xf>
    <xf numFmtId="0" fontId="30" fillId="3" borderId="0" xfId="0" applyFont="1" applyFill="1"/>
    <xf numFmtId="165" fontId="27" fillId="4" borderId="7" xfId="5" applyNumberFormat="1" applyFont="1" applyFill="1" applyBorder="1" applyAlignment="1">
      <alignment horizontal="center" wrapText="1"/>
    </xf>
    <xf numFmtId="171" fontId="0" fillId="3" borderId="17" xfId="0" applyNumberFormat="1" applyFill="1" applyBorder="1" applyAlignment="1">
      <alignment horizontal="right"/>
    </xf>
    <xf numFmtId="171" fontId="0" fillId="3" borderId="0" xfId="0" applyNumberFormat="1" applyFill="1" applyAlignment="1">
      <alignment horizontal="right"/>
    </xf>
    <xf numFmtId="0" fontId="6" fillId="4" borderId="13" xfId="4" applyFont="1" applyFill="1" applyBorder="1" applyAlignment="1">
      <alignment horizontal="center"/>
    </xf>
    <xf numFmtId="44" fontId="3" fillId="3" borderId="23" xfId="0" applyNumberFormat="1" applyFont="1" applyFill="1" applyBorder="1" applyAlignment="1">
      <alignment horizontal="center" wrapText="1"/>
    </xf>
    <xf numFmtId="171" fontId="0" fillId="3" borderId="13" xfId="0" applyNumberFormat="1" applyFill="1" applyBorder="1" applyAlignment="1">
      <alignment horizontal="right"/>
    </xf>
    <xf numFmtId="44" fontId="3" fillId="3" borderId="25" xfId="0" applyNumberFormat="1" applyFont="1" applyFill="1" applyBorder="1"/>
    <xf numFmtId="44" fontId="3" fillId="3" borderId="27" xfId="0" applyNumberFormat="1" applyFont="1" applyFill="1" applyBorder="1"/>
    <xf numFmtId="0" fontId="5" fillId="3" borderId="6" xfId="4" applyFill="1" applyBorder="1"/>
    <xf numFmtId="3" fontId="31" fillId="2" borderId="8" xfId="4" quotePrefix="1" applyNumberFormat="1" applyFont="1" applyFill="1" applyBorder="1" applyAlignment="1">
      <alignment horizontal="left"/>
    </xf>
    <xf numFmtId="0" fontId="6" fillId="2" borderId="8" xfId="4" applyFont="1" applyFill="1" applyBorder="1" applyAlignment="1">
      <alignment horizontal="center"/>
    </xf>
    <xf numFmtId="0" fontId="6" fillId="2" borderId="9" xfId="4" applyFont="1" applyFill="1" applyBorder="1" applyAlignment="1">
      <alignment horizontal="center"/>
    </xf>
    <xf numFmtId="0" fontId="6" fillId="2" borderId="10" xfId="4" applyFont="1" applyFill="1" applyBorder="1" applyAlignment="1">
      <alignment horizontal="center"/>
    </xf>
    <xf numFmtId="2" fontId="13" fillId="3" borderId="3" xfId="0" applyNumberFormat="1" applyFont="1" applyFill="1" applyBorder="1"/>
    <xf numFmtId="2" fontId="13" fillId="5" borderId="3" xfId="0" applyNumberFormat="1" applyFont="1" applyFill="1" applyBorder="1"/>
    <xf numFmtId="1" fontId="31" fillId="2" borderId="12" xfId="5" applyNumberFormat="1" applyFont="1" applyFill="1" applyBorder="1" applyAlignment="1" applyProtection="1">
      <alignment horizontal="left" wrapText="1"/>
    </xf>
    <xf numFmtId="0" fontId="31" fillId="2" borderId="12" xfId="4" quotePrefix="1" applyFont="1" applyFill="1" applyBorder="1" applyAlignment="1">
      <alignment horizontal="center"/>
    </xf>
    <xf numFmtId="0" fontId="31" fillId="2" borderId="5" xfId="4" quotePrefix="1" applyFont="1" applyFill="1" applyBorder="1" applyAlignment="1">
      <alignment horizontal="center"/>
    </xf>
    <xf numFmtId="0" fontId="31" fillId="2" borderId="4" xfId="4" quotePrefix="1" applyFont="1" applyFill="1" applyBorder="1" applyAlignment="1">
      <alignment horizontal="center"/>
    </xf>
    <xf numFmtId="0" fontId="6" fillId="3" borderId="3" xfId="4" applyFont="1" applyFill="1" applyBorder="1"/>
    <xf numFmtId="168" fontId="6" fillId="3" borderId="3" xfId="4" applyNumberFormat="1" applyFont="1" applyFill="1" applyBorder="1"/>
    <xf numFmtId="168" fontId="6" fillId="3" borderId="13" xfId="4" applyNumberFormat="1" applyFont="1" applyFill="1" applyBorder="1"/>
    <xf numFmtId="168" fontId="6" fillId="3" borderId="17" xfId="4" applyNumberFormat="1" applyFont="1" applyFill="1" applyBorder="1"/>
    <xf numFmtId="0" fontId="5" fillId="3" borderId="15" xfId="4" applyFill="1" applyBorder="1"/>
    <xf numFmtId="165" fontId="5" fillId="3" borderId="15" xfId="5" applyNumberFormat="1" applyFont="1" applyFill="1" applyBorder="1"/>
    <xf numFmtId="165" fontId="5" fillId="3" borderId="24" xfId="5" applyNumberFormat="1" applyFont="1" applyFill="1" applyBorder="1"/>
    <xf numFmtId="165" fontId="5" fillId="3" borderId="19" xfId="5" applyNumberFormat="1" applyFont="1" applyFill="1" applyBorder="1"/>
    <xf numFmtId="0" fontId="5" fillId="3" borderId="5" xfId="7" applyNumberFormat="1" applyFont="1" applyFill="1" applyBorder="1"/>
    <xf numFmtId="169" fontId="31" fillId="2" borderId="17" xfId="4" quotePrefix="1" applyNumberFormat="1" applyFont="1" applyFill="1" applyBorder="1" applyAlignment="1">
      <alignment horizontal="center" wrapText="1"/>
    </xf>
    <xf numFmtId="169" fontId="31" fillId="2" borderId="0" xfId="4" quotePrefix="1" applyNumberFormat="1" applyFont="1" applyFill="1" applyAlignment="1">
      <alignment horizontal="center" wrapText="1"/>
    </xf>
    <xf numFmtId="169" fontId="31" fillId="2" borderId="13" xfId="4" quotePrefix="1" applyNumberFormat="1" applyFont="1" applyFill="1" applyBorder="1" applyAlignment="1">
      <alignment horizontal="center" wrapText="1"/>
    </xf>
    <xf numFmtId="169" fontId="31" fillId="2" borderId="0" xfId="4" applyNumberFormat="1" applyFont="1" applyFill="1" applyAlignment="1">
      <alignment horizontal="center" wrapText="1"/>
    </xf>
    <xf numFmtId="169" fontId="31" fillId="2" borderId="17" xfId="4" applyNumberFormat="1" applyFont="1" applyFill="1" applyBorder="1" applyAlignment="1">
      <alignment horizontal="center" wrapText="1"/>
    </xf>
    <xf numFmtId="0" fontId="16" fillId="3" borderId="18" xfId="19" applyFont="1" applyFill="1" applyBorder="1"/>
    <xf numFmtId="0" fontId="16" fillId="3" borderId="1" xfId="19" applyFont="1" applyFill="1" applyBorder="1"/>
    <xf numFmtId="0" fontId="17" fillId="3" borderId="1" xfId="19" applyFont="1" applyFill="1" applyBorder="1"/>
    <xf numFmtId="44" fontId="3" fillId="4" borderId="23" xfId="0" applyNumberFormat="1" applyFont="1" applyFill="1" applyBorder="1" applyAlignment="1">
      <alignment horizontal="center" wrapText="1"/>
    </xf>
    <xf numFmtId="1" fontId="31" fillId="2" borderId="12" xfId="5" applyNumberFormat="1" applyFont="1" applyFill="1" applyBorder="1" applyAlignment="1">
      <alignment horizontal="left" wrapText="1"/>
    </xf>
    <xf numFmtId="0" fontId="6" fillId="2" borderId="4" xfId="4" quotePrefix="1" applyFont="1" applyFill="1" applyBorder="1" applyAlignment="1">
      <alignment horizontal="center"/>
    </xf>
    <xf numFmtId="0" fontId="6" fillId="2" borderId="12" xfId="4" quotePrefix="1" applyFont="1" applyFill="1" applyBorder="1" applyAlignment="1">
      <alignment horizontal="center"/>
    </xf>
    <xf numFmtId="0" fontId="6" fillId="2" borderId="5" xfId="4" quotePrefix="1" applyFont="1" applyFill="1" applyBorder="1" applyAlignment="1">
      <alignment horizontal="center"/>
    </xf>
    <xf numFmtId="0" fontId="6" fillId="3" borderId="4" xfId="4" applyFont="1" applyFill="1" applyBorder="1"/>
    <xf numFmtId="1" fontId="31" fillId="2" borderId="11" xfId="5" applyNumberFormat="1" applyFont="1" applyFill="1" applyBorder="1" applyAlignment="1">
      <alignment horizontal="left" wrapText="1"/>
    </xf>
    <xf numFmtId="0" fontId="6" fillId="2" borderId="4" xfId="4" applyFont="1" applyFill="1" applyBorder="1" applyAlignment="1">
      <alignment horizontal="center"/>
    </xf>
    <xf numFmtId="0" fontId="6" fillId="2" borderId="12" xfId="4" applyFont="1" applyFill="1" applyBorder="1" applyAlignment="1">
      <alignment horizontal="center"/>
    </xf>
    <xf numFmtId="0" fontId="6" fillId="2" borderId="5" xfId="4" applyFont="1" applyFill="1" applyBorder="1" applyAlignment="1">
      <alignment horizontal="center"/>
    </xf>
    <xf numFmtId="0" fontId="31" fillId="2" borderId="0" xfId="4" quotePrefix="1" applyFont="1" applyFill="1" applyAlignment="1">
      <alignment horizontal="center" wrapText="1"/>
    </xf>
    <xf numFmtId="165" fontId="31" fillId="2" borderId="13" xfId="5" applyNumberFormat="1" applyFont="1" applyFill="1" applyBorder="1" applyAlignment="1">
      <alignment wrapText="1"/>
    </xf>
    <xf numFmtId="0" fontId="3" fillId="3" borderId="12" xfId="0" applyFont="1" applyFill="1" applyBorder="1"/>
    <xf numFmtId="0" fontId="3" fillId="3" borderId="3" xfId="0" applyFont="1" applyFill="1" applyBorder="1"/>
    <xf numFmtId="0" fontId="3" fillId="3" borderId="14" xfId="0" applyFont="1" applyFill="1" applyBorder="1"/>
    <xf numFmtId="165" fontId="3" fillId="4" borderId="0" xfId="1" applyNumberFormat="1" applyFont="1" applyFill="1" applyBorder="1"/>
    <xf numFmtId="165" fontId="3" fillId="4" borderId="1" xfId="1" applyNumberFormat="1" applyFont="1" applyFill="1" applyBorder="1"/>
    <xf numFmtId="0" fontId="2" fillId="2" borderId="3" xfId="0" applyFont="1" applyFill="1" applyBorder="1"/>
    <xf numFmtId="0" fontId="3" fillId="4" borderId="35" xfId="0" applyFont="1" applyFill="1" applyBorder="1" applyAlignment="1">
      <alignment horizontal="center" wrapText="1"/>
    </xf>
    <xf numFmtId="0" fontId="3" fillId="4" borderId="32" xfId="0" applyFont="1" applyFill="1" applyBorder="1" applyAlignment="1">
      <alignment horizontal="center" wrapText="1"/>
    </xf>
    <xf numFmtId="0" fontId="3" fillId="4" borderId="34" xfId="0" applyFont="1" applyFill="1" applyBorder="1" applyAlignment="1">
      <alignment horizontal="center" wrapText="1"/>
    </xf>
    <xf numFmtId="44" fontId="0" fillId="4" borderId="13" xfId="0" applyNumberFormat="1" applyFill="1" applyBorder="1"/>
    <xf numFmtId="44" fontId="0" fillId="4" borderId="7" xfId="0" applyNumberFormat="1" applyFill="1" applyBorder="1"/>
    <xf numFmtId="165" fontId="27" fillId="3" borderId="1" xfId="5" quotePrefix="1" applyNumberFormat="1" applyFont="1" applyFill="1" applyBorder="1" applyAlignment="1">
      <alignment horizontal="center" wrapText="1"/>
    </xf>
    <xf numFmtId="165" fontId="27" fillId="4" borderId="14" xfId="5" applyNumberFormat="1" applyFont="1" applyFill="1" applyBorder="1" applyAlignment="1">
      <alignment horizontal="center" wrapText="1"/>
    </xf>
    <xf numFmtId="165" fontId="27" fillId="3" borderId="1" xfId="5" applyNumberFormat="1" applyFont="1" applyFill="1" applyBorder="1" applyAlignment="1">
      <alignment horizontal="center" wrapText="1"/>
    </xf>
    <xf numFmtId="0" fontId="20" fillId="3" borderId="3" xfId="0" applyFont="1" applyFill="1" applyBorder="1"/>
    <xf numFmtId="0" fontId="21" fillId="3" borderId="3" xfId="0" applyFont="1" applyFill="1" applyBorder="1"/>
    <xf numFmtId="165" fontId="27" fillId="3" borderId="17" xfId="5" applyNumberFormat="1" applyFont="1" applyFill="1" applyBorder="1" applyAlignment="1">
      <alignment horizontal="center" wrapText="1"/>
    </xf>
    <xf numFmtId="165" fontId="27" fillId="3" borderId="3" xfId="5" quotePrefix="1" applyNumberFormat="1" applyFont="1" applyFill="1" applyBorder="1" applyAlignment="1">
      <alignment horizontal="center" wrapText="1"/>
    </xf>
    <xf numFmtId="0" fontId="11" fillId="3" borderId="4" xfId="0" applyFont="1" applyFill="1" applyBorder="1"/>
    <xf numFmtId="0" fontId="11" fillId="4" borderId="12" xfId="0" applyFont="1" applyFill="1" applyBorder="1"/>
    <xf numFmtId="0" fontId="14" fillId="3" borderId="14" xfId="0" applyFont="1" applyFill="1" applyBorder="1"/>
    <xf numFmtId="7" fontId="5" fillId="3" borderId="19" xfId="4" applyNumberFormat="1" applyFill="1" applyBorder="1" applyAlignment="1">
      <alignment horizontal="left"/>
    </xf>
    <xf numFmtId="0" fontId="11" fillId="4" borderId="3" xfId="0" applyFont="1" applyFill="1" applyBorder="1"/>
    <xf numFmtId="44" fontId="3" fillId="4" borderId="17" xfId="0" applyNumberFormat="1" applyFont="1" applyFill="1" applyBorder="1"/>
    <xf numFmtId="171" fontId="0" fillId="4" borderId="17" xfId="0" applyNumberFormat="1" applyFill="1" applyBorder="1"/>
    <xf numFmtId="44" fontId="0" fillId="4" borderId="0" xfId="0" applyNumberFormat="1" applyFill="1"/>
    <xf numFmtId="44" fontId="0" fillId="4" borderId="2" xfId="0" applyNumberFormat="1" applyFill="1" applyBorder="1"/>
    <xf numFmtId="44" fontId="3" fillId="4" borderId="0" xfId="0" applyNumberFormat="1" applyFont="1" applyFill="1"/>
    <xf numFmtId="44" fontId="3" fillId="4" borderId="6" xfId="0" applyNumberFormat="1" applyFont="1" applyFill="1" applyBorder="1"/>
    <xf numFmtId="43" fontId="0" fillId="4" borderId="17" xfId="0" applyNumberFormat="1" applyFill="1" applyBorder="1"/>
    <xf numFmtId="43" fontId="0" fillId="4" borderId="0" xfId="0" applyNumberFormat="1" applyFill="1"/>
    <xf numFmtId="43" fontId="0" fillId="4" borderId="6" xfId="0" applyNumberFormat="1" applyFill="1" applyBorder="1"/>
    <xf numFmtId="43" fontId="0" fillId="4" borderId="1" xfId="0" applyNumberFormat="1" applyFill="1" applyBorder="1"/>
    <xf numFmtId="43" fontId="3" fillId="4" borderId="17" xfId="0" applyNumberFormat="1" applyFont="1" applyFill="1" applyBorder="1"/>
    <xf numFmtId="43" fontId="3" fillId="4" borderId="0" xfId="0" applyNumberFormat="1" applyFont="1" applyFill="1"/>
    <xf numFmtId="9" fontId="3" fillId="4" borderId="6" xfId="3" applyFont="1" applyFill="1" applyBorder="1"/>
    <xf numFmtId="9" fontId="3" fillId="4" borderId="1" xfId="3" applyFont="1" applyFill="1" applyBorder="1"/>
    <xf numFmtId="44" fontId="0" fillId="4" borderId="1" xfId="0" applyNumberFormat="1" applyFill="1" applyBorder="1"/>
    <xf numFmtId="44" fontId="3" fillId="4" borderId="25" xfId="0" applyNumberFormat="1" applyFont="1" applyFill="1" applyBorder="1"/>
    <xf numFmtId="166" fontId="23" fillId="4" borderId="17" xfId="5" applyNumberFormat="1" applyFont="1" applyFill="1" applyBorder="1" applyAlignment="1">
      <alignment horizontal="left"/>
    </xf>
    <xf numFmtId="166" fontId="27" fillId="4" borderId="17" xfId="5" applyNumberFormat="1" applyFont="1" applyFill="1" applyBorder="1" applyAlignment="1">
      <alignment horizontal="left"/>
    </xf>
    <xf numFmtId="167" fontId="22" fillId="4" borderId="17" xfId="5" applyNumberFormat="1" applyFont="1" applyFill="1" applyBorder="1" applyAlignment="1"/>
    <xf numFmtId="167" fontId="22" fillId="4" borderId="1" xfId="5" applyNumberFormat="1" applyFont="1" applyFill="1" applyBorder="1" applyAlignment="1"/>
    <xf numFmtId="167" fontId="23" fillId="4" borderId="17" xfId="5" quotePrefix="1" applyNumberFormat="1" applyFont="1" applyFill="1" applyBorder="1" applyAlignment="1"/>
    <xf numFmtId="167" fontId="27" fillId="4" borderId="17" xfId="5" applyNumberFormat="1" applyFont="1" applyFill="1" applyBorder="1"/>
    <xf numFmtId="9" fontId="22" fillId="4" borderId="17" xfId="8" applyFont="1" applyFill="1" applyBorder="1"/>
    <xf numFmtId="9" fontId="28" fillId="4" borderId="17" xfId="8" applyFont="1" applyFill="1" applyBorder="1"/>
    <xf numFmtId="167" fontId="23" fillId="4" borderId="17" xfId="5" quotePrefix="1" applyNumberFormat="1" applyFont="1" applyFill="1" applyBorder="1" applyAlignment="1">
      <alignment horizontal="left"/>
    </xf>
    <xf numFmtId="167" fontId="27" fillId="4" borderId="17" xfId="5" applyNumberFormat="1" applyFont="1" applyFill="1" applyBorder="1" applyAlignment="1">
      <alignment horizontal="left"/>
    </xf>
    <xf numFmtId="0" fontId="22" fillId="4" borderId="17" xfId="9" applyFont="1" applyFill="1" applyBorder="1"/>
    <xf numFmtId="0" fontId="28" fillId="4" borderId="17" xfId="9" applyFont="1" applyFill="1" applyBorder="1"/>
    <xf numFmtId="167" fontId="23" fillId="4" borderId="17" xfId="5" applyNumberFormat="1" applyFont="1" applyFill="1" applyBorder="1" applyAlignment="1">
      <alignment horizontal="left"/>
    </xf>
    <xf numFmtId="167" fontId="22" fillId="4" borderId="17" xfId="5" applyNumberFormat="1" applyFont="1" applyFill="1" applyBorder="1"/>
    <xf numFmtId="167" fontId="28" fillId="4" borderId="17" xfId="5" applyNumberFormat="1" applyFont="1" applyFill="1" applyBorder="1"/>
    <xf numFmtId="167" fontId="23" fillId="4" borderId="6" xfId="5" quotePrefix="1" applyNumberFormat="1" applyFont="1" applyFill="1" applyBorder="1" applyAlignment="1"/>
    <xf numFmtId="167" fontId="27" fillId="4" borderId="6" xfId="5" applyNumberFormat="1" applyFont="1" applyFill="1" applyBorder="1"/>
    <xf numFmtId="167" fontId="22" fillId="4" borderId="6" xfId="5" applyNumberFormat="1" applyFont="1" applyFill="1" applyBorder="1" applyAlignment="1"/>
    <xf numFmtId="167" fontId="26" fillId="4" borderId="0" xfId="5" applyNumberFormat="1" applyFont="1" applyFill="1" applyBorder="1" applyAlignment="1"/>
    <xf numFmtId="167" fontId="26" fillId="4" borderId="17" xfId="5" applyNumberFormat="1" applyFont="1" applyFill="1" applyBorder="1" applyAlignment="1"/>
    <xf numFmtId="44" fontId="0" fillId="4" borderId="15" xfId="0" applyNumberFormat="1" applyFill="1" applyBorder="1"/>
    <xf numFmtId="0" fontId="6" fillId="3" borderId="22" xfId="4" quotePrefix="1" applyFont="1" applyFill="1" applyBorder="1" applyAlignment="1">
      <alignment horizontal="center"/>
    </xf>
    <xf numFmtId="0" fontId="6" fillId="3" borderId="20" xfId="4" quotePrefix="1" applyFont="1" applyFill="1" applyBorder="1" applyAlignment="1">
      <alignment horizontal="center"/>
    </xf>
    <xf numFmtId="42" fontId="5" fillId="3" borderId="17" xfId="5" applyNumberFormat="1" applyFont="1" applyFill="1" applyBorder="1"/>
    <xf numFmtId="42" fontId="5" fillId="3" borderId="13" xfId="5" applyNumberFormat="1" applyFont="1" applyFill="1" applyBorder="1"/>
    <xf numFmtId="42" fontId="5" fillId="3" borderId="6" xfId="5" applyNumberFormat="1" applyFont="1" applyFill="1" applyBorder="1"/>
    <xf numFmtId="0" fontId="6" fillId="3" borderId="21" xfId="4" quotePrefix="1" applyFont="1" applyFill="1" applyBorder="1" applyAlignment="1">
      <alignment horizontal="center"/>
    </xf>
    <xf numFmtId="0" fontId="6" fillId="4" borderId="21" xfId="4" quotePrefix="1" applyFont="1" applyFill="1" applyBorder="1" applyAlignment="1">
      <alignment horizontal="center"/>
    </xf>
    <xf numFmtId="168" fontId="5" fillId="4" borderId="12" xfId="7" applyNumberFormat="1" applyFont="1" applyFill="1" applyBorder="1"/>
    <xf numFmtId="168" fontId="6" fillId="4" borderId="14" xfId="4" applyNumberFormat="1" applyFont="1" applyFill="1" applyBorder="1"/>
    <xf numFmtId="168" fontId="6" fillId="4" borderId="7" xfId="4" applyNumberFormat="1" applyFont="1" applyFill="1" applyBorder="1"/>
    <xf numFmtId="37" fontId="10" fillId="4" borderId="5" xfId="4" applyNumberFormat="1" applyFont="1" applyFill="1" applyBorder="1" applyAlignment="1">
      <alignment horizontal="center" wrapText="1"/>
    </xf>
    <xf numFmtId="164" fontId="10" fillId="4" borderId="7" xfId="8" applyNumberFormat="1" applyFont="1" applyFill="1" applyBorder="1" applyAlignment="1">
      <alignment horizontal="center"/>
    </xf>
    <xf numFmtId="164" fontId="10" fillId="4" borderId="7" xfId="4" applyNumberFormat="1" applyFont="1" applyFill="1" applyBorder="1" applyAlignment="1">
      <alignment horizontal="center"/>
    </xf>
    <xf numFmtId="0" fontId="16" fillId="4" borderId="18" xfId="19" applyFont="1" applyFill="1" applyBorder="1"/>
    <xf numFmtId="0" fontId="16" fillId="4" borderId="1" xfId="19" applyFont="1" applyFill="1" applyBorder="1"/>
    <xf numFmtId="44" fontId="18" fillId="4" borderId="13" xfId="21" applyNumberFormat="1" applyFont="1" applyFill="1" applyBorder="1" applyAlignment="1" applyProtection="1"/>
    <xf numFmtId="0" fontId="16" fillId="3" borderId="12" xfId="19" applyFont="1" applyFill="1" applyBorder="1"/>
    <xf numFmtId="49" fontId="5" fillId="3" borderId="14" xfId="5" quotePrefix="1" applyNumberFormat="1" applyFont="1" applyFill="1" applyBorder="1" applyAlignment="1">
      <alignment horizontal="left"/>
    </xf>
    <xf numFmtId="49" fontId="6" fillId="3" borderId="3" xfId="5" applyNumberFormat="1" applyFont="1" applyFill="1" applyBorder="1" applyAlignment="1">
      <alignment horizontal="left"/>
    </xf>
    <xf numFmtId="49" fontId="5" fillId="3" borderId="22" xfId="5" quotePrefix="1" applyNumberFormat="1" applyFont="1" applyFill="1" applyBorder="1" applyAlignment="1">
      <alignment horizontal="left"/>
    </xf>
    <xf numFmtId="49" fontId="31" fillId="2" borderId="3" xfId="5" quotePrefix="1" applyNumberFormat="1" applyFont="1" applyFill="1" applyBorder="1" applyAlignment="1">
      <alignment horizontal="left"/>
    </xf>
    <xf numFmtId="0" fontId="16" fillId="3" borderId="3" xfId="19" applyFont="1" applyFill="1" applyBorder="1" applyAlignment="1">
      <alignment wrapText="1"/>
    </xf>
    <xf numFmtId="0" fontId="16" fillId="3" borderId="3" xfId="19" applyFont="1" applyFill="1" applyBorder="1"/>
    <xf numFmtId="0" fontId="16" fillId="3" borderId="22" xfId="19" applyFont="1" applyFill="1" applyBorder="1"/>
    <xf numFmtId="0" fontId="18" fillId="3" borderId="3" xfId="19" applyFont="1" applyFill="1" applyBorder="1"/>
    <xf numFmtId="0" fontId="18" fillId="3" borderId="14" xfId="19" applyFont="1" applyFill="1" applyBorder="1"/>
    <xf numFmtId="0" fontId="17" fillId="0" borderId="5" xfId="19" applyFont="1" applyBorder="1" applyAlignment="1">
      <alignment horizontal="center"/>
    </xf>
    <xf numFmtId="10" fontId="14" fillId="0" borderId="7" xfId="8" applyNumberFormat="1" applyFont="1" applyFill="1" applyBorder="1" applyAlignment="1" applyProtection="1">
      <alignment horizontal="center"/>
    </xf>
    <xf numFmtId="0" fontId="6" fillId="3" borderId="23" xfId="4" quotePrefix="1" applyFont="1" applyFill="1" applyBorder="1" applyAlignment="1">
      <alignment horizontal="center" wrapText="1"/>
    </xf>
    <xf numFmtId="0" fontId="31" fillId="2" borderId="13" xfId="4" quotePrefix="1" applyFont="1" applyFill="1" applyBorder="1" applyAlignment="1">
      <alignment horizontal="center" wrapText="1"/>
    </xf>
    <xf numFmtId="165" fontId="6" fillId="4" borderId="23" xfId="5" applyNumberFormat="1" applyFont="1" applyFill="1" applyBorder="1" applyAlignment="1">
      <alignment horizontal="center" wrapText="1"/>
    </xf>
    <xf numFmtId="165" fontId="5" fillId="4" borderId="3" xfId="5" applyNumberFormat="1" applyFont="1" applyFill="1" applyBorder="1"/>
    <xf numFmtId="165" fontId="5" fillId="4" borderId="15" xfId="5" applyNumberFormat="1" applyFont="1" applyFill="1" applyBorder="1"/>
    <xf numFmtId="168" fontId="6" fillId="4" borderId="6" xfId="4" applyNumberFormat="1" applyFont="1" applyFill="1" applyBorder="1"/>
    <xf numFmtId="171" fontId="0" fillId="4" borderId="3" xfId="0" applyNumberFormat="1" applyFill="1" applyBorder="1"/>
    <xf numFmtId="10" fontId="0" fillId="4" borderId="3" xfId="0" applyNumberFormat="1" applyFill="1" applyBorder="1"/>
    <xf numFmtId="10" fontId="0" fillId="4" borderId="14" xfId="0" applyNumberFormat="1" applyFill="1" applyBorder="1"/>
    <xf numFmtId="0" fontId="3" fillId="4" borderId="12" xfId="0" applyFont="1" applyFill="1" applyBorder="1" applyAlignment="1">
      <alignment horizontal="center"/>
    </xf>
    <xf numFmtId="0" fontId="3" fillId="4" borderId="31" xfId="0" applyFont="1" applyFill="1" applyBorder="1" applyAlignment="1">
      <alignment horizontal="center" wrapText="1"/>
    </xf>
    <xf numFmtId="0" fontId="3" fillId="4" borderId="43" xfId="0" applyFont="1" applyFill="1" applyBorder="1" applyAlignment="1">
      <alignment horizontal="center" wrapText="1"/>
    </xf>
    <xf numFmtId="0" fontId="3" fillId="3" borderId="43" xfId="0" applyFont="1" applyFill="1" applyBorder="1" applyAlignment="1">
      <alignment horizontal="center" wrapText="1"/>
    </xf>
    <xf numFmtId="0" fontId="0" fillId="3" borderId="46" xfId="0" applyFill="1" applyBorder="1"/>
    <xf numFmtId="0" fontId="3" fillId="3" borderId="47" xfId="0" applyFont="1" applyFill="1" applyBorder="1" applyAlignment="1">
      <alignment horizontal="center" wrapText="1"/>
    </xf>
    <xf numFmtId="44" fontId="4" fillId="2" borderId="48" xfId="0" applyNumberFormat="1" applyFont="1" applyFill="1" applyBorder="1"/>
    <xf numFmtId="9" fontId="3" fillId="4" borderId="13" xfId="3" applyFont="1" applyFill="1" applyBorder="1"/>
    <xf numFmtId="9" fontId="3" fillId="4" borderId="3" xfId="3" applyFont="1" applyFill="1" applyBorder="1"/>
    <xf numFmtId="0" fontId="3" fillId="4" borderId="50" xfId="0" applyFont="1" applyFill="1" applyBorder="1" applyAlignment="1">
      <alignment horizontal="center" wrapText="1"/>
    </xf>
    <xf numFmtId="44" fontId="4" fillId="2" borderId="51" xfId="0" applyNumberFormat="1" applyFont="1" applyFill="1" applyBorder="1"/>
    <xf numFmtId="44" fontId="0" fillId="4" borderId="3" xfId="0" applyNumberFormat="1" applyFill="1" applyBorder="1" applyAlignment="1">
      <alignment horizontal="right"/>
    </xf>
    <xf numFmtId="44" fontId="0" fillId="4" borderId="15" xfId="0" applyNumberFormat="1" applyFill="1" applyBorder="1" applyAlignment="1">
      <alignment horizontal="right"/>
    </xf>
    <xf numFmtId="0" fontId="3" fillId="3" borderId="18" xfId="0" applyFont="1" applyFill="1" applyBorder="1"/>
    <xf numFmtId="1" fontId="3" fillId="3" borderId="18" xfId="0" applyNumberFormat="1" applyFont="1" applyFill="1" applyBorder="1" applyAlignment="1">
      <alignment horizontal="center"/>
    </xf>
    <xf numFmtId="1" fontId="3" fillId="3" borderId="18" xfId="0" applyNumberFormat="1" applyFont="1" applyFill="1" applyBorder="1" applyAlignment="1">
      <alignment horizontal="center" wrapText="1"/>
    </xf>
    <xf numFmtId="171" fontId="3" fillId="4" borderId="0" xfId="0" applyNumberFormat="1" applyFont="1" applyFill="1" applyAlignment="1">
      <alignment horizontal="center" wrapText="1"/>
    </xf>
    <xf numFmtId="171" fontId="3" fillId="4" borderId="13" xfId="0" applyNumberFormat="1" applyFont="1" applyFill="1" applyBorder="1" applyAlignment="1">
      <alignment horizontal="center" wrapText="1"/>
    </xf>
    <xf numFmtId="171" fontId="3" fillId="3" borderId="6" xfId="0" applyNumberFormat="1" applyFont="1" applyFill="1" applyBorder="1" applyAlignment="1">
      <alignment horizontal="center"/>
    </xf>
    <xf numFmtId="171" fontId="3" fillId="3" borderId="7" xfId="0" applyNumberFormat="1" applyFont="1" applyFill="1" applyBorder="1" applyAlignment="1">
      <alignment horizontal="center"/>
    </xf>
    <xf numFmtId="171" fontId="0" fillId="3" borderId="19" xfId="0" applyNumberFormat="1" applyFill="1" applyBorder="1"/>
    <xf numFmtId="0" fontId="0" fillId="3" borderId="7" xfId="0" applyFill="1" applyBorder="1"/>
    <xf numFmtId="0" fontId="2" fillId="4" borderId="0" xfId="0" applyFont="1" applyFill="1"/>
    <xf numFmtId="171" fontId="4" fillId="4" borderId="0" xfId="0" applyNumberFormat="1" applyFont="1" applyFill="1"/>
    <xf numFmtId="171" fontId="0" fillId="4" borderId="6" xfId="0" applyNumberFormat="1" applyFill="1" applyBorder="1"/>
    <xf numFmtId="171" fontId="0" fillId="4" borderId="19" xfId="0" applyNumberFormat="1" applyFill="1" applyBorder="1"/>
    <xf numFmtId="171" fontId="3" fillId="4" borderId="17" xfId="0" applyNumberFormat="1" applyFont="1" applyFill="1" applyBorder="1" applyAlignment="1">
      <alignment horizontal="center" wrapText="1"/>
    </xf>
    <xf numFmtId="171" fontId="4" fillId="2" borderId="17" xfId="0" applyNumberFormat="1" applyFont="1" applyFill="1" applyBorder="1"/>
    <xf numFmtId="1" fontId="3" fillId="4" borderId="0" xfId="0" applyNumberFormat="1" applyFont="1" applyFill="1" applyAlignment="1">
      <alignment horizontal="center"/>
    </xf>
    <xf numFmtId="1" fontId="3" fillId="4" borderId="0" xfId="0" applyNumberFormat="1" applyFont="1" applyFill="1" applyAlignment="1">
      <alignment horizontal="center" wrapText="1"/>
    </xf>
    <xf numFmtId="10" fontId="0" fillId="4" borderId="0" xfId="3" applyNumberFormat="1" applyFont="1" applyFill="1" applyBorder="1"/>
    <xf numFmtId="171" fontId="3" fillId="3" borderId="0" xfId="0" applyNumberFormat="1" applyFont="1" applyFill="1" applyAlignment="1">
      <alignment horizontal="center" wrapText="1"/>
    </xf>
    <xf numFmtId="171" fontId="4" fillId="3" borderId="0" xfId="0" applyNumberFormat="1" applyFont="1" applyFill="1"/>
    <xf numFmtId="0" fontId="3" fillId="3" borderId="55" xfId="0" applyFont="1" applyFill="1" applyBorder="1" applyAlignment="1">
      <alignment horizontal="center" wrapText="1"/>
    </xf>
    <xf numFmtId="44" fontId="0" fillId="3" borderId="17" xfId="3" applyNumberFormat="1" applyFont="1" applyFill="1" applyBorder="1"/>
    <xf numFmtId="0" fontId="3" fillId="4" borderId="51" xfId="0" applyFont="1" applyFill="1" applyBorder="1" applyAlignment="1">
      <alignment horizontal="center"/>
    </xf>
    <xf numFmtId="0" fontId="3" fillId="3" borderId="5" xfId="0" applyFont="1" applyFill="1" applyBorder="1"/>
    <xf numFmtId="0" fontId="31" fillId="2" borderId="17" xfId="4" applyFont="1" applyFill="1" applyBorder="1" applyAlignment="1">
      <alignment horizontal="left"/>
    </xf>
    <xf numFmtId="0" fontId="31" fillId="2" borderId="3" xfId="4" applyFont="1" applyFill="1" applyBorder="1" applyAlignment="1">
      <alignment horizontal="left"/>
    </xf>
    <xf numFmtId="3" fontId="6" fillId="3" borderId="12" xfId="5" applyNumberFormat="1" applyFont="1" applyFill="1" applyBorder="1" applyAlignment="1">
      <alignment horizontal="left" wrapText="1"/>
    </xf>
    <xf numFmtId="0" fontId="13" fillId="3" borderId="18" xfId="0" applyFont="1" applyFill="1" applyBorder="1" applyAlignment="1">
      <alignment horizontal="center" wrapText="1"/>
    </xf>
    <xf numFmtId="0" fontId="13" fillId="3" borderId="5" xfId="0" applyFont="1" applyFill="1" applyBorder="1" applyAlignment="1">
      <alignment horizontal="center" wrapText="1"/>
    </xf>
    <xf numFmtId="0" fontId="6" fillId="3" borderId="23" xfId="4" quotePrefix="1" applyFont="1" applyFill="1" applyBorder="1" applyAlignment="1">
      <alignment horizontal="center"/>
    </xf>
    <xf numFmtId="0" fontId="0" fillId="0" borderId="1" xfId="0" applyBorder="1"/>
    <xf numFmtId="0" fontId="0" fillId="0" borderId="14" xfId="0" applyBorder="1"/>
    <xf numFmtId="0" fontId="0" fillId="0" borderId="6" xfId="0" quotePrefix="1" applyBorder="1"/>
    <xf numFmtId="0" fontId="0" fillId="5" borderId="13" xfId="0" applyFill="1" applyBorder="1"/>
    <xf numFmtId="0" fontId="2" fillId="2" borderId="12" xfId="0" applyFont="1" applyFill="1" applyBorder="1"/>
    <xf numFmtId="0" fontId="0" fillId="5" borderId="0" xfId="0" applyFill="1"/>
    <xf numFmtId="0" fontId="0" fillId="5" borderId="1" xfId="0" applyFill="1" applyBorder="1"/>
    <xf numFmtId="0" fontId="0" fillId="5" borderId="7" xfId="0" applyFill="1" applyBorder="1"/>
    <xf numFmtId="0" fontId="0" fillId="5" borderId="2" xfId="0" applyFill="1" applyBorder="1"/>
    <xf numFmtId="0" fontId="0" fillId="5" borderId="24" xfId="0" applyFill="1" applyBorder="1"/>
    <xf numFmtId="165" fontId="0" fillId="4" borderId="0" xfId="0" applyNumberFormat="1" applyFill="1"/>
    <xf numFmtId="165" fontId="0" fillId="3" borderId="2" xfId="0" applyNumberFormat="1" applyFill="1" applyBorder="1"/>
    <xf numFmtId="165" fontId="0" fillId="4" borderId="2" xfId="0" applyNumberFormat="1" applyFill="1" applyBorder="1"/>
    <xf numFmtId="3" fontId="5" fillId="3" borderId="3" xfId="4" quotePrefix="1" applyNumberFormat="1" applyFill="1" applyBorder="1" applyAlignment="1">
      <alignment horizontal="left"/>
    </xf>
    <xf numFmtId="3" fontId="6" fillId="3" borderId="12" xfId="4" quotePrefix="1" applyNumberFormat="1" applyFont="1" applyFill="1" applyBorder="1" applyAlignment="1">
      <alignment horizontal="left" wrapText="1"/>
    </xf>
    <xf numFmtId="0" fontId="16" fillId="4" borderId="4" xfId="19" applyFont="1" applyFill="1" applyBorder="1"/>
    <xf numFmtId="0" fontId="16" fillId="4" borderId="6" xfId="19" applyFont="1" applyFill="1" applyBorder="1"/>
    <xf numFmtId="0" fontId="16" fillId="3" borderId="11" xfId="19" applyFont="1" applyFill="1" applyBorder="1"/>
    <xf numFmtId="171" fontId="3" fillId="4" borderId="17" xfId="0" applyNumberFormat="1" applyFont="1" applyFill="1" applyBorder="1" applyAlignment="1">
      <alignment horizontal="center"/>
    </xf>
    <xf numFmtId="171" fontId="3" fillId="4" borderId="13" xfId="0" applyNumberFormat="1" applyFont="1" applyFill="1" applyBorder="1" applyAlignment="1">
      <alignment horizontal="center"/>
    </xf>
    <xf numFmtId="171" fontId="3" fillId="3" borderId="17" xfId="0" applyNumberFormat="1" applyFont="1" applyFill="1" applyBorder="1" applyAlignment="1">
      <alignment horizontal="center"/>
    </xf>
    <xf numFmtId="171" fontId="3" fillId="3" borderId="13" xfId="0" applyNumberFormat="1" applyFont="1" applyFill="1" applyBorder="1" applyAlignment="1">
      <alignment horizontal="center"/>
    </xf>
    <xf numFmtId="0" fontId="0" fillId="3" borderId="23" xfId="0" applyFill="1" applyBorder="1"/>
    <xf numFmtId="168" fontId="3" fillId="3" borderId="17" xfId="0" applyNumberFormat="1" applyFont="1" applyFill="1" applyBorder="1"/>
    <xf numFmtId="168" fontId="3" fillId="3" borderId="28" xfId="0" applyNumberFormat="1" applyFont="1" applyFill="1" applyBorder="1"/>
    <xf numFmtId="168" fontId="3" fillId="3" borderId="37" xfId="0" applyNumberFormat="1" applyFont="1" applyFill="1" applyBorder="1"/>
    <xf numFmtId="168" fontId="3" fillId="4" borderId="17" xfId="0" applyNumberFormat="1" applyFont="1" applyFill="1" applyBorder="1"/>
    <xf numFmtId="168" fontId="3" fillId="4" borderId="28" xfId="0" applyNumberFormat="1" applyFont="1" applyFill="1" applyBorder="1"/>
    <xf numFmtId="168" fontId="3" fillId="4" borderId="37" xfId="0" applyNumberFormat="1" applyFont="1" applyFill="1" applyBorder="1"/>
    <xf numFmtId="171" fontId="3" fillId="3" borderId="0" xfId="0" applyNumberFormat="1" applyFont="1" applyFill="1" applyAlignment="1">
      <alignment horizontal="center"/>
    </xf>
    <xf numFmtId="171" fontId="3" fillId="4" borderId="0" xfId="0" applyNumberFormat="1" applyFont="1" applyFill="1" applyAlignment="1">
      <alignment horizontal="center"/>
    </xf>
    <xf numFmtId="0" fontId="0" fillId="3" borderId="17" xfId="0" applyFill="1" applyBorder="1" applyAlignment="1">
      <alignment horizontal="center"/>
    </xf>
    <xf numFmtId="168" fontId="0" fillId="3" borderId="17" xfId="0" applyNumberFormat="1" applyFill="1" applyBorder="1"/>
    <xf numFmtId="168" fontId="0" fillId="3" borderId="0" xfId="0" applyNumberFormat="1" applyFill="1"/>
    <xf numFmtId="168" fontId="0" fillId="3" borderId="13" xfId="0" applyNumberFormat="1" applyFill="1" applyBorder="1"/>
    <xf numFmtId="168" fontId="0" fillId="4" borderId="17" xfId="0" applyNumberFormat="1" applyFill="1" applyBorder="1"/>
    <xf numFmtId="168" fontId="0" fillId="4" borderId="0" xfId="0" applyNumberFormat="1" applyFill="1"/>
    <xf numFmtId="168" fontId="0" fillId="4" borderId="13" xfId="0" applyNumberFormat="1" applyFill="1" applyBorder="1"/>
    <xf numFmtId="0" fontId="0" fillId="3" borderId="15" xfId="0" applyFill="1" applyBorder="1" applyAlignment="1">
      <alignment horizontal="center"/>
    </xf>
    <xf numFmtId="168" fontId="0" fillId="3" borderId="19" xfId="0" applyNumberFormat="1" applyFill="1" applyBorder="1"/>
    <xf numFmtId="168" fontId="0" fillId="3" borderId="2" xfId="0" applyNumberFormat="1" applyFill="1" applyBorder="1"/>
    <xf numFmtId="168" fontId="0" fillId="3" borderId="24" xfId="0" applyNumberFormat="1" applyFill="1" applyBorder="1"/>
    <xf numFmtId="168" fontId="0" fillId="4" borderId="19" xfId="0" applyNumberFormat="1" applyFill="1" applyBorder="1"/>
    <xf numFmtId="168" fontId="0" fillId="4" borderId="2" xfId="0" applyNumberFormat="1" applyFill="1" applyBorder="1"/>
    <xf numFmtId="168" fontId="0" fillId="4" borderId="24" xfId="0" applyNumberFormat="1" applyFill="1" applyBorder="1"/>
    <xf numFmtId="168" fontId="3" fillId="3" borderId="0" xfId="0" applyNumberFormat="1" applyFont="1" applyFill="1"/>
    <xf numFmtId="168" fontId="3" fillId="3" borderId="13" xfId="0" applyNumberFormat="1" applyFont="1" applyFill="1" applyBorder="1"/>
    <xf numFmtId="168" fontId="3" fillId="4" borderId="0" xfId="0" applyNumberFormat="1" applyFont="1" applyFill="1"/>
    <xf numFmtId="168" fontId="3" fillId="4" borderId="13" xfId="0" applyNumberFormat="1" applyFont="1" applyFill="1" applyBorder="1"/>
    <xf numFmtId="168" fontId="3" fillId="3" borderId="6" xfId="0" applyNumberFormat="1" applyFont="1" applyFill="1" applyBorder="1"/>
    <xf numFmtId="168" fontId="3" fillId="3" borderId="1" xfId="0" applyNumberFormat="1" applyFont="1" applyFill="1" applyBorder="1"/>
    <xf numFmtId="168" fontId="3" fillId="3" borderId="7" xfId="0" applyNumberFormat="1" applyFont="1" applyFill="1" applyBorder="1"/>
    <xf numFmtId="168" fontId="3" fillId="4" borderId="6" xfId="0" applyNumberFormat="1" applyFont="1" applyFill="1" applyBorder="1"/>
    <xf numFmtId="168" fontId="3" fillId="4" borderId="1" xfId="0" applyNumberFormat="1" applyFont="1" applyFill="1" applyBorder="1"/>
    <xf numFmtId="168" fontId="3" fillId="4" borderId="7" xfId="0" applyNumberFormat="1" applyFont="1" applyFill="1" applyBorder="1"/>
    <xf numFmtId="165" fontId="6" fillId="4" borderId="21" xfId="15" applyNumberFormat="1" applyFont="1" applyFill="1" applyBorder="1" applyAlignment="1">
      <alignment horizontal="center" wrapText="1"/>
    </xf>
    <xf numFmtId="171" fontId="6" fillId="4" borderId="20" xfId="15" applyNumberFormat="1" applyFont="1" applyFill="1" applyBorder="1" applyAlignment="1">
      <alignment horizontal="center" wrapText="1"/>
    </xf>
    <xf numFmtId="171" fontId="6" fillId="4" borderId="20" xfId="14" applyNumberFormat="1" applyFont="1" applyFill="1" applyBorder="1" applyAlignment="1">
      <alignment horizontal="center" wrapText="1"/>
    </xf>
    <xf numFmtId="0" fontId="6" fillId="4" borderId="20" xfId="14" applyFont="1" applyFill="1" applyBorder="1" applyAlignment="1">
      <alignment horizontal="center" wrapText="1"/>
    </xf>
    <xf numFmtId="10" fontId="6" fillId="4" borderId="20" xfId="3" applyNumberFormat="1" applyFont="1" applyFill="1" applyBorder="1" applyAlignment="1">
      <alignment horizontal="center" wrapText="1"/>
    </xf>
    <xf numFmtId="171" fontId="6" fillId="4" borderId="23" xfId="14" applyNumberFormat="1" applyFont="1" applyFill="1" applyBorder="1" applyAlignment="1">
      <alignment horizontal="center" wrapText="1"/>
    </xf>
    <xf numFmtId="171" fontId="5" fillId="4" borderId="0" xfId="14" applyNumberFormat="1" applyFill="1" applyAlignment="1">
      <alignment horizontal="right"/>
    </xf>
    <xf numFmtId="0" fontId="5" fillId="4" borderId="0" xfId="14" applyFill="1" applyAlignment="1">
      <alignment horizontal="left"/>
    </xf>
    <xf numFmtId="0" fontId="5" fillId="3" borderId="18" xfId="14" quotePrefix="1" applyFill="1" applyBorder="1" applyAlignment="1">
      <alignment horizontal="left"/>
    </xf>
    <xf numFmtId="165" fontId="6" fillId="3" borderId="21" xfId="15" applyNumberFormat="1" applyFont="1" applyFill="1" applyBorder="1" applyAlignment="1">
      <alignment horizontal="center" wrapText="1"/>
    </xf>
    <xf numFmtId="171" fontId="6" fillId="3" borderId="20" xfId="15" applyNumberFormat="1" applyFont="1" applyFill="1" applyBorder="1" applyAlignment="1">
      <alignment horizontal="center" wrapText="1"/>
    </xf>
    <xf numFmtId="171" fontId="6" fillId="3" borderId="20" xfId="14" applyNumberFormat="1" applyFont="1" applyFill="1" applyBorder="1" applyAlignment="1">
      <alignment horizontal="center" wrapText="1"/>
    </xf>
    <xf numFmtId="0" fontId="6" fillId="3" borderId="20" xfId="14" applyFont="1" applyFill="1" applyBorder="1" applyAlignment="1">
      <alignment horizontal="center" wrapText="1"/>
    </xf>
    <xf numFmtId="10" fontId="6" fillId="3" borderId="20" xfId="3" applyNumberFormat="1" applyFont="1" applyFill="1" applyBorder="1" applyAlignment="1">
      <alignment horizontal="center" wrapText="1"/>
    </xf>
    <xf numFmtId="171" fontId="6" fillId="3" borderId="23" xfId="14" applyNumberFormat="1" applyFont="1" applyFill="1" applyBorder="1" applyAlignment="1">
      <alignment horizontal="center" wrapText="1"/>
    </xf>
    <xf numFmtId="165" fontId="6" fillId="3" borderId="20" xfId="15" applyNumberFormat="1" applyFont="1" applyFill="1" applyBorder="1" applyAlignment="1">
      <alignment horizontal="center" wrapText="1"/>
    </xf>
    <xf numFmtId="0" fontId="5" fillId="3" borderId="0" xfId="14" applyFill="1" applyAlignment="1">
      <alignment horizontal="left"/>
    </xf>
    <xf numFmtId="171" fontId="5" fillId="3" borderId="5" xfId="14" quotePrefix="1" applyNumberFormat="1" applyFill="1" applyBorder="1" applyAlignment="1">
      <alignment horizontal="right"/>
    </xf>
    <xf numFmtId="0" fontId="24" fillId="3" borderId="14" xfId="4" applyFont="1" applyFill="1" applyBorder="1" applyAlignment="1">
      <alignment horizontal="left"/>
    </xf>
    <xf numFmtId="165" fontId="31" fillId="2" borderId="17" xfId="15" quotePrefix="1" applyNumberFormat="1" applyFont="1" applyFill="1" applyBorder="1" applyAlignment="1">
      <alignment horizontal="left"/>
    </xf>
    <xf numFmtId="165" fontId="6" fillId="2" borderId="17" xfId="15" applyNumberFormat="1" applyFont="1" applyFill="1" applyBorder="1" applyAlignment="1">
      <alignment horizontal="center" wrapText="1"/>
    </xf>
    <xf numFmtId="171" fontId="6" fillId="2" borderId="0" xfId="15" applyNumberFormat="1" applyFont="1" applyFill="1" applyBorder="1" applyAlignment="1">
      <alignment horizontal="center" wrapText="1"/>
    </xf>
    <xf numFmtId="171" fontId="6" fillId="2" borderId="0" xfId="14" applyNumberFormat="1" applyFont="1" applyFill="1" applyAlignment="1">
      <alignment horizontal="center" wrapText="1"/>
    </xf>
    <xf numFmtId="0" fontId="6" fillId="2" borderId="0" xfId="14" applyFont="1" applyFill="1" applyAlignment="1">
      <alignment horizontal="center" wrapText="1"/>
    </xf>
    <xf numFmtId="10" fontId="6" fillId="2" borderId="0" xfId="3" applyNumberFormat="1" applyFont="1" applyFill="1" applyBorder="1" applyAlignment="1">
      <alignment horizontal="center" wrapText="1"/>
    </xf>
    <xf numFmtId="171" fontId="6" fillId="2" borderId="13" xfId="14" applyNumberFormat="1" applyFont="1" applyFill="1" applyBorder="1" applyAlignment="1">
      <alignment horizontal="center" wrapText="1"/>
    </xf>
    <xf numFmtId="165" fontId="6" fillId="2" borderId="0" xfId="15" applyNumberFormat="1" applyFont="1" applyFill="1" applyBorder="1" applyAlignment="1">
      <alignment horizontal="center" wrapText="1"/>
    </xf>
    <xf numFmtId="0" fontId="5" fillId="3" borderId="17" xfId="10" quotePrefix="1" applyFill="1" applyBorder="1" applyAlignment="1">
      <alignment horizontal="left"/>
    </xf>
    <xf numFmtId="165" fontId="11" fillId="3" borderId="18" xfId="11" applyNumberFormat="1" applyFont="1" applyFill="1" applyBorder="1"/>
    <xf numFmtId="0" fontId="11" fillId="3" borderId="18" xfId="10" applyFont="1" applyFill="1" applyBorder="1"/>
    <xf numFmtId="44" fontId="3" fillId="3" borderId="14" xfId="0" applyNumberFormat="1" applyFont="1" applyFill="1" applyBorder="1" applyAlignment="1">
      <alignment horizontal="center" wrapText="1"/>
    </xf>
    <xf numFmtId="165" fontId="5" fillId="3" borderId="18" xfId="11" applyNumberFormat="1" applyFont="1" applyFill="1" applyBorder="1"/>
    <xf numFmtId="168" fontId="5" fillId="3" borderId="3" xfId="2" applyNumberFormat="1" applyFont="1" applyFill="1" applyBorder="1"/>
    <xf numFmtId="168" fontId="5" fillId="3" borderId="14" xfId="2" applyNumberFormat="1" applyFont="1" applyFill="1" applyBorder="1"/>
    <xf numFmtId="0" fontId="11" fillId="6" borderId="12" xfId="12" applyNumberFormat="1" applyFont="1" applyFill="1" applyBorder="1" applyAlignment="1">
      <alignment horizontal="center"/>
    </xf>
    <xf numFmtId="0" fontId="11" fillId="6" borderId="3" xfId="12" applyNumberFormat="1" applyFont="1" applyFill="1" applyBorder="1" applyAlignment="1">
      <alignment horizontal="center"/>
    </xf>
    <xf numFmtId="168" fontId="5" fillId="6" borderId="12" xfId="12" applyNumberFormat="1" applyFont="1" applyFill="1" applyBorder="1"/>
    <xf numFmtId="168" fontId="6" fillId="6" borderId="14" xfId="12" applyNumberFormat="1" applyFont="1" applyFill="1" applyBorder="1"/>
    <xf numFmtId="0" fontId="2" fillId="2" borderId="11" xfId="0" applyFont="1" applyFill="1" applyBorder="1"/>
    <xf numFmtId="0" fontId="0" fillId="2" borderId="8" xfId="0" applyFill="1" applyBorder="1"/>
    <xf numFmtId="0" fontId="0" fillId="2" borderId="9" xfId="0" applyFill="1" applyBorder="1"/>
    <xf numFmtId="0" fontId="0" fillId="2" borderId="10" xfId="0" applyFill="1" applyBorder="1"/>
    <xf numFmtId="0" fontId="2" fillId="2" borderId="8" xfId="0" applyFont="1" applyFill="1" applyBorder="1"/>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0" borderId="0" xfId="0" applyFont="1"/>
    <xf numFmtId="165" fontId="27" fillId="3" borderId="11" xfId="5" quotePrefix="1" applyNumberFormat="1" applyFont="1" applyFill="1" applyBorder="1" applyAlignment="1">
      <alignment horizontal="center" wrapText="1"/>
    </xf>
    <xf numFmtId="9" fontId="3" fillId="5" borderId="3" xfId="3" applyFont="1" applyFill="1" applyBorder="1"/>
    <xf numFmtId="44" fontId="0" fillId="6" borderId="17" xfId="0" applyNumberFormat="1" applyFill="1" applyBorder="1"/>
    <xf numFmtId="44" fontId="0" fillId="6" borderId="0" xfId="0" applyNumberFormat="1" applyFill="1"/>
    <xf numFmtId="44" fontId="0" fillId="6" borderId="6" xfId="0" applyNumberFormat="1" applyFill="1" applyBorder="1"/>
    <xf numFmtId="44" fontId="0" fillId="6" borderId="1" xfId="0" applyNumberFormat="1" applyFill="1" applyBorder="1"/>
    <xf numFmtId="44" fontId="3" fillId="6" borderId="17" xfId="0" applyNumberFormat="1" applyFont="1" applyFill="1" applyBorder="1"/>
    <xf numFmtId="44" fontId="3" fillId="6" borderId="0" xfId="0" applyNumberFormat="1" applyFont="1" applyFill="1"/>
    <xf numFmtId="44" fontId="0" fillId="6" borderId="19" xfId="0" applyNumberFormat="1" applyFill="1" applyBorder="1"/>
    <xf numFmtId="44" fontId="0" fillId="6" borderId="2" xfId="0" applyNumberFormat="1" applyFill="1" applyBorder="1"/>
    <xf numFmtId="44" fontId="3" fillId="6" borderId="26" xfId="0" applyNumberFormat="1" applyFont="1" applyFill="1" applyBorder="1"/>
    <xf numFmtId="44" fontId="3" fillId="6" borderId="25" xfId="0" applyNumberFormat="1" applyFont="1" applyFill="1" applyBorder="1"/>
    <xf numFmtId="44" fontId="3" fillId="3" borderId="5" xfId="0" applyNumberFormat="1" applyFont="1" applyFill="1" applyBorder="1"/>
    <xf numFmtId="44" fontId="0" fillId="3" borderId="5" xfId="0" applyNumberFormat="1" applyFill="1" applyBorder="1"/>
    <xf numFmtId="44" fontId="3" fillId="6" borderId="6" xfId="0" applyNumberFormat="1" applyFont="1" applyFill="1" applyBorder="1"/>
    <xf numFmtId="44" fontId="3" fillId="6" borderId="56" xfId="0" applyNumberFormat="1" applyFont="1" applyFill="1" applyBorder="1"/>
    <xf numFmtId="44" fontId="3" fillId="6" borderId="57" xfId="0" applyNumberFormat="1" applyFont="1" applyFill="1" applyBorder="1"/>
    <xf numFmtId="44" fontId="3" fillId="6" borderId="1" xfId="0" applyNumberFormat="1" applyFont="1" applyFill="1" applyBorder="1"/>
    <xf numFmtId="44" fontId="3" fillId="3" borderId="44" xfId="0" applyNumberFormat="1" applyFont="1" applyFill="1" applyBorder="1"/>
    <xf numFmtId="44" fontId="3" fillId="3" borderId="7" xfId="0" applyNumberFormat="1" applyFont="1" applyFill="1" applyBorder="1"/>
    <xf numFmtId="44" fontId="3" fillId="3" borderId="57" xfId="0" applyNumberFormat="1" applyFont="1" applyFill="1" applyBorder="1"/>
    <xf numFmtId="44" fontId="3" fillId="3" borderId="1" xfId="0" applyNumberFormat="1" applyFont="1" applyFill="1" applyBorder="1"/>
    <xf numFmtId="44" fontId="3" fillId="3" borderId="0" xfId="0" applyNumberFormat="1" applyFont="1" applyFill="1" applyAlignment="1">
      <alignment horizontal="center" wrapText="1"/>
    </xf>
    <xf numFmtId="44" fontId="3" fillId="4" borderId="1" xfId="0" applyNumberFormat="1" applyFont="1" applyFill="1" applyBorder="1"/>
    <xf numFmtId="44" fontId="3" fillId="4" borderId="17" xfId="0" applyNumberFormat="1" applyFont="1" applyFill="1" applyBorder="1" applyAlignment="1">
      <alignment horizontal="center"/>
    </xf>
    <xf numFmtId="44" fontId="3" fillId="4" borderId="0" xfId="0" applyNumberFormat="1" applyFont="1" applyFill="1" applyAlignment="1">
      <alignment horizontal="center" wrapText="1"/>
    </xf>
    <xf numFmtId="0" fontId="31" fillId="2" borderId="4" xfId="4" applyFont="1" applyFill="1" applyBorder="1" applyAlignment="1">
      <alignment horizontal="center"/>
    </xf>
    <xf numFmtId="0" fontId="31" fillId="2" borderId="5" xfId="4" applyFont="1" applyFill="1" applyBorder="1" applyAlignment="1">
      <alignment horizontal="center"/>
    </xf>
    <xf numFmtId="0" fontId="11" fillId="3" borderId="12" xfId="0" applyFont="1" applyFill="1" applyBorder="1"/>
    <xf numFmtId="0" fontId="11" fillId="4" borderId="5" xfId="0" applyFont="1" applyFill="1" applyBorder="1"/>
    <xf numFmtId="0" fontId="11" fillId="3" borderId="3" xfId="0" applyFont="1" applyFill="1" applyBorder="1"/>
    <xf numFmtId="44" fontId="11" fillId="3" borderId="3" xfId="0" applyNumberFormat="1" applyFont="1" applyFill="1" applyBorder="1"/>
    <xf numFmtId="44" fontId="11" fillId="4" borderId="5" xfId="0" applyNumberFormat="1" applyFont="1" applyFill="1" applyBorder="1"/>
    <xf numFmtId="44" fontId="11" fillId="4" borderId="13" xfId="0" applyNumberFormat="1" applyFont="1" applyFill="1" applyBorder="1"/>
    <xf numFmtId="0" fontId="13" fillId="3" borderId="42" xfId="0" applyFont="1" applyFill="1" applyBorder="1"/>
    <xf numFmtId="44" fontId="13" fillId="3" borderId="42" xfId="0" applyNumberFormat="1" applyFont="1" applyFill="1" applyBorder="1"/>
    <xf numFmtId="44" fontId="13" fillId="4" borderId="40" xfId="0" applyNumberFormat="1" applyFont="1" applyFill="1" applyBorder="1"/>
    <xf numFmtId="0" fontId="13" fillId="3" borderId="12" xfId="0" applyFont="1" applyFill="1" applyBorder="1"/>
    <xf numFmtId="0" fontId="11" fillId="3" borderId="9" xfId="0" applyFont="1" applyFill="1" applyBorder="1"/>
    <xf numFmtId="0" fontId="11" fillId="3" borderId="10" xfId="0" applyFont="1" applyFill="1" applyBorder="1"/>
    <xf numFmtId="44" fontId="11" fillId="3" borderId="18" xfId="0" applyNumberFormat="1" applyFont="1" applyFill="1" applyBorder="1"/>
    <xf numFmtId="44" fontId="11" fillId="4" borderId="3" xfId="0" applyNumberFormat="1" applyFont="1" applyFill="1" applyBorder="1"/>
    <xf numFmtId="44" fontId="11" fillId="3" borderId="20" xfId="0" applyNumberFormat="1" applyFont="1" applyFill="1" applyBorder="1"/>
    <xf numFmtId="44" fontId="11" fillId="3" borderId="22" xfId="0" applyNumberFormat="1" applyFont="1" applyFill="1" applyBorder="1"/>
    <xf numFmtId="44" fontId="11" fillId="4" borderId="22" xfId="0" applyNumberFormat="1" applyFont="1" applyFill="1" applyBorder="1"/>
    <xf numFmtId="44" fontId="11" fillId="4" borderId="23" xfId="0" applyNumberFormat="1" applyFont="1" applyFill="1" applyBorder="1"/>
    <xf numFmtId="44" fontId="13" fillId="4" borderId="42" xfId="0" applyNumberFormat="1" applyFont="1" applyFill="1" applyBorder="1"/>
    <xf numFmtId="165" fontId="5" fillId="3" borderId="18" xfId="10" applyNumberFormat="1" applyFill="1" applyBorder="1"/>
    <xf numFmtId="0" fontId="5" fillId="3" borderId="18" xfId="10" applyFill="1" applyBorder="1"/>
    <xf numFmtId="44" fontId="5" fillId="4" borderId="0" xfId="13" applyNumberFormat="1" applyFont="1" applyFill="1" applyBorder="1" applyAlignment="1">
      <alignment horizontal="left"/>
    </xf>
    <xf numFmtId="44" fontId="5" fillId="4" borderId="2" xfId="13" applyNumberFormat="1" applyFont="1" applyFill="1" applyBorder="1" applyAlignment="1">
      <alignment horizontal="left"/>
    </xf>
    <xf numFmtId="0" fontId="6" fillId="2" borderId="8" xfId="4" quotePrefix="1" applyFont="1" applyFill="1" applyBorder="1" applyAlignment="1">
      <alignment horizontal="center"/>
    </xf>
    <xf numFmtId="0" fontId="6" fillId="2" borderId="9" xfId="4" quotePrefix="1" applyFont="1" applyFill="1" applyBorder="1" applyAlignment="1">
      <alignment horizontal="center"/>
    </xf>
    <xf numFmtId="44" fontId="5" fillId="3" borderId="0" xfId="13" applyNumberFormat="1" applyFont="1" applyFill="1" applyAlignment="1">
      <alignment horizontal="left"/>
    </xf>
    <xf numFmtId="0" fontId="6" fillId="3" borderId="6" xfId="4" applyFont="1" applyFill="1" applyBorder="1" applyAlignment="1">
      <alignment horizontal="left"/>
    </xf>
    <xf numFmtId="2" fontId="13" fillId="3" borderId="14" xfId="0" applyNumberFormat="1" applyFont="1" applyFill="1" applyBorder="1"/>
    <xf numFmtId="2" fontId="13" fillId="5" borderId="14" xfId="0" applyNumberFormat="1" applyFont="1" applyFill="1" applyBorder="1"/>
    <xf numFmtId="44" fontId="13" fillId="3" borderId="14" xfId="0" applyNumberFormat="1" applyFont="1" applyFill="1" applyBorder="1"/>
    <xf numFmtId="1" fontId="6" fillId="3" borderId="30" xfId="5" applyNumberFormat="1" applyFont="1" applyFill="1" applyBorder="1" applyAlignment="1">
      <alignment horizontal="center"/>
    </xf>
    <xf numFmtId="1" fontId="6" fillId="3" borderId="0" xfId="5" applyNumberFormat="1" applyFont="1" applyFill="1" applyBorder="1" applyAlignment="1">
      <alignment horizontal="center" wrapText="1"/>
    </xf>
    <xf numFmtId="1" fontId="6" fillId="4" borderId="30" xfId="5" applyNumberFormat="1" applyFont="1" applyFill="1" applyBorder="1" applyAlignment="1">
      <alignment horizontal="center"/>
    </xf>
    <xf numFmtId="1" fontId="6" fillId="4" borderId="0" xfId="5" applyNumberFormat="1" applyFont="1" applyFill="1" applyBorder="1" applyAlignment="1">
      <alignment horizontal="center" wrapText="1"/>
    </xf>
    <xf numFmtId="1" fontId="6" fillId="4" borderId="13" xfId="5" applyNumberFormat="1" applyFont="1" applyFill="1" applyBorder="1" applyAlignment="1">
      <alignment horizontal="center" wrapText="1"/>
    </xf>
    <xf numFmtId="44" fontId="5" fillId="3" borderId="0" xfId="5" applyNumberFormat="1" applyFont="1" applyFill="1" applyBorder="1" applyAlignment="1">
      <alignment horizontal="left"/>
    </xf>
    <xf numFmtId="44" fontId="5" fillId="4" borderId="0" xfId="5" applyNumberFormat="1" applyFont="1" applyFill="1" applyBorder="1" applyAlignment="1">
      <alignment horizontal="left"/>
    </xf>
    <xf numFmtId="44" fontId="5" fillId="3" borderId="2" xfId="5" applyNumberFormat="1" applyFont="1" applyFill="1" applyBorder="1" applyAlignment="1">
      <alignment horizontal="left"/>
    </xf>
    <xf numFmtId="44" fontId="5" fillId="4" borderId="2" xfId="5" applyNumberFormat="1" applyFont="1" applyFill="1" applyBorder="1" applyAlignment="1">
      <alignment horizontal="left"/>
    </xf>
    <xf numFmtId="165" fontId="5" fillId="5" borderId="0" xfId="5" applyNumberFormat="1" applyFont="1" applyFill="1" applyBorder="1" applyAlignment="1">
      <alignment horizontal="left"/>
    </xf>
    <xf numFmtId="165" fontId="5" fillId="3" borderId="0" xfId="5" applyNumberFormat="1" applyFont="1" applyFill="1" applyBorder="1" applyAlignment="1">
      <alignment horizontal="left"/>
    </xf>
    <xf numFmtId="165" fontId="5" fillId="4" borderId="0" xfId="5" applyNumberFormat="1" applyFont="1" applyFill="1" applyBorder="1" applyAlignment="1">
      <alignment horizontal="left"/>
    </xf>
    <xf numFmtId="1" fontId="6" fillId="3" borderId="17" xfId="5" applyNumberFormat="1" applyFont="1" applyFill="1" applyBorder="1" applyAlignment="1">
      <alignment horizontal="center"/>
    </xf>
    <xf numFmtId="1" fontId="6" fillId="4" borderId="17" xfId="5" applyNumberFormat="1" applyFont="1" applyFill="1" applyBorder="1" applyAlignment="1">
      <alignment horizontal="center"/>
    </xf>
    <xf numFmtId="165" fontId="5" fillId="3" borderId="2" xfId="5" applyNumberFormat="1" applyFont="1" applyFill="1" applyBorder="1" applyAlignment="1">
      <alignment horizontal="left"/>
    </xf>
    <xf numFmtId="165" fontId="5" fillId="4" borderId="2" xfId="5" applyNumberFormat="1" applyFont="1" applyFill="1" applyBorder="1" applyAlignment="1">
      <alignment horizontal="left"/>
    </xf>
    <xf numFmtId="165" fontId="6" fillId="3" borderId="6" xfId="5" applyNumberFormat="1" applyFont="1" applyFill="1" applyBorder="1"/>
    <xf numFmtId="165" fontId="6" fillId="5" borderId="1" xfId="5" applyNumberFormat="1" applyFont="1" applyFill="1" applyBorder="1"/>
    <xf numFmtId="165" fontId="6" fillId="4" borderId="6" xfId="5" applyNumberFormat="1" applyFont="1" applyFill="1" applyBorder="1"/>
    <xf numFmtId="165" fontId="5" fillId="3" borderId="18" xfId="5" quotePrefix="1" applyNumberFormat="1" applyFont="1" applyFill="1" applyBorder="1"/>
    <xf numFmtId="37" fontId="10" fillId="3" borderId="18" xfId="4" applyNumberFormat="1" applyFont="1" applyFill="1" applyBorder="1" applyAlignment="1">
      <alignment horizontal="center" wrapText="1"/>
    </xf>
    <xf numFmtId="165" fontId="10" fillId="3" borderId="1" xfId="5" quotePrefix="1" applyNumberFormat="1" applyFont="1" applyFill="1" applyBorder="1"/>
    <xf numFmtId="164" fontId="10" fillId="3" borderId="1" xfId="8" applyNumberFormat="1" applyFont="1" applyFill="1" applyBorder="1" applyAlignment="1">
      <alignment horizontal="center"/>
    </xf>
    <xf numFmtId="165" fontId="32" fillId="2" borderId="1" xfId="5" quotePrefix="1" applyNumberFormat="1" applyFont="1" applyFill="1" applyBorder="1"/>
    <xf numFmtId="0" fontId="17" fillId="4" borderId="5" xfId="19" applyFont="1" applyFill="1" applyBorder="1" applyAlignment="1">
      <alignment horizontal="center"/>
    </xf>
    <xf numFmtId="10" fontId="14" fillId="4" borderId="7" xfId="8" applyNumberFormat="1" applyFont="1" applyFill="1" applyBorder="1" applyAlignment="1">
      <alignment horizontal="center"/>
    </xf>
    <xf numFmtId="169" fontId="6" fillId="3" borderId="20" xfId="4" applyNumberFormat="1" applyFont="1" applyFill="1" applyBorder="1" applyAlignment="1">
      <alignment horizontal="center" wrapText="1"/>
    </xf>
    <xf numFmtId="169" fontId="6" fillId="3" borderId="23" xfId="4" quotePrefix="1" applyNumberFormat="1" applyFont="1" applyFill="1" applyBorder="1" applyAlignment="1">
      <alignment horizontal="center" wrapText="1"/>
    </xf>
    <xf numFmtId="169" fontId="6" fillId="3" borderId="21" xfId="4" applyNumberFormat="1" applyFont="1" applyFill="1" applyBorder="1" applyAlignment="1">
      <alignment horizontal="center" wrapText="1"/>
    </xf>
    <xf numFmtId="169" fontId="6" fillId="4" borderId="21" xfId="4" quotePrefix="1" applyNumberFormat="1" applyFont="1" applyFill="1" applyBorder="1" applyAlignment="1">
      <alignment horizontal="center" wrapText="1"/>
    </xf>
    <xf numFmtId="169" fontId="6" fillId="4" borderId="20" xfId="4" applyNumberFormat="1" applyFont="1" applyFill="1" applyBorder="1" applyAlignment="1">
      <alignment horizontal="center" wrapText="1"/>
    </xf>
    <xf numFmtId="169" fontId="6" fillId="4" borderId="23" xfId="4" quotePrefix="1" applyNumberFormat="1" applyFont="1" applyFill="1" applyBorder="1" applyAlignment="1">
      <alignment horizontal="center" wrapText="1"/>
    </xf>
    <xf numFmtId="168" fontId="11" fillId="3" borderId="0" xfId="20" applyNumberFormat="1" applyFont="1" applyFill="1" applyBorder="1" applyAlignment="1"/>
    <xf numFmtId="41" fontId="11" fillId="3" borderId="0" xfId="20" applyNumberFormat="1" applyFont="1" applyFill="1" applyBorder="1" applyAlignment="1"/>
    <xf numFmtId="44" fontId="16" fillId="3" borderId="0" xfId="21" applyNumberFormat="1" applyFont="1" applyFill="1" applyBorder="1"/>
    <xf numFmtId="168" fontId="11" fillId="3" borderId="17" xfId="20" applyNumberFormat="1" applyFont="1" applyFill="1" applyBorder="1" applyAlignment="1"/>
    <xf numFmtId="44" fontId="16" fillId="3" borderId="13" xfId="21" applyNumberFormat="1" applyFont="1" applyFill="1" applyBorder="1"/>
    <xf numFmtId="168" fontId="11" fillId="4" borderId="17" xfId="20" applyNumberFormat="1" applyFont="1" applyFill="1" applyBorder="1" applyAlignment="1"/>
    <xf numFmtId="41" fontId="11" fillId="4" borderId="0" xfId="20" applyNumberFormat="1" applyFont="1" applyFill="1" applyBorder="1" applyAlignment="1"/>
    <xf numFmtId="44" fontId="16" fillId="4" borderId="13" xfId="21" applyNumberFormat="1" applyFont="1" applyFill="1" applyBorder="1"/>
    <xf numFmtId="44" fontId="11" fillId="3" borderId="13" xfId="21" applyNumberFormat="1" applyFont="1" applyFill="1" applyBorder="1"/>
    <xf numFmtId="44" fontId="11" fillId="3" borderId="0" xfId="21" applyNumberFormat="1" applyFont="1" applyFill="1" applyBorder="1"/>
    <xf numFmtId="44" fontId="11" fillId="4" borderId="13" xfId="21" applyNumberFormat="1" applyFont="1" applyFill="1" applyBorder="1"/>
    <xf numFmtId="168" fontId="11" fillId="3" borderId="21" xfId="20" applyNumberFormat="1" applyFont="1" applyFill="1" applyBorder="1" applyAlignment="1"/>
    <xf numFmtId="41" fontId="11" fillId="3" borderId="20" xfId="20" applyNumberFormat="1" applyFont="1" applyFill="1" applyBorder="1" applyAlignment="1"/>
    <xf numFmtId="44" fontId="16" fillId="3" borderId="23" xfId="21" applyNumberFormat="1" applyFont="1" applyFill="1" applyBorder="1"/>
    <xf numFmtId="168" fontId="11" fillId="3" borderId="20" xfId="20" applyNumberFormat="1" applyFont="1" applyFill="1" applyBorder="1" applyAlignment="1"/>
    <xf numFmtId="44" fontId="16" fillId="3" borderId="20" xfId="21" applyNumberFormat="1" applyFont="1" applyFill="1" applyBorder="1"/>
    <xf numFmtId="168" fontId="11" fillId="4" borderId="21" xfId="20" applyNumberFormat="1" applyFont="1" applyFill="1" applyBorder="1" applyAlignment="1"/>
    <xf numFmtId="41" fontId="11" fillId="4" borderId="20" xfId="20" applyNumberFormat="1" applyFont="1" applyFill="1" applyBorder="1" applyAlignment="1"/>
    <xf numFmtId="44" fontId="16" fillId="4" borderId="23" xfId="21" applyNumberFormat="1" applyFont="1" applyFill="1" applyBorder="1"/>
    <xf numFmtId="42" fontId="18" fillId="4" borderId="17" xfId="20" applyNumberFormat="1" applyFont="1" applyFill="1" applyBorder="1" applyAlignment="1"/>
    <xf numFmtId="41" fontId="18" fillId="4" borderId="0" xfId="20" applyNumberFormat="1" applyFont="1" applyFill="1" applyBorder="1" applyAlignment="1"/>
    <xf numFmtId="168" fontId="16" fillId="3" borderId="21" xfId="20" applyNumberFormat="1" applyFont="1" applyFill="1" applyBorder="1" applyAlignment="1"/>
    <xf numFmtId="41" fontId="16" fillId="5" borderId="20" xfId="20" applyNumberFormat="1" applyFont="1" applyFill="1" applyBorder="1" applyAlignment="1"/>
    <xf numFmtId="44" fontId="16" fillId="5" borderId="23" xfId="21" applyNumberFormat="1" applyFont="1" applyFill="1" applyBorder="1"/>
    <xf numFmtId="168" fontId="16" fillId="3" borderId="20" xfId="20" applyNumberFormat="1" applyFont="1" applyFill="1" applyBorder="1" applyAlignment="1"/>
    <xf numFmtId="44" fontId="16" fillId="5" borderId="20" xfId="21" applyNumberFormat="1" applyFont="1" applyFill="1" applyBorder="1"/>
    <xf numFmtId="168" fontId="16" fillId="4" borderId="21" xfId="20" applyNumberFormat="1" applyFont="1" applyFill="1" applyBorder="1" applyAlignment="1"/>
    <xf numFmtId="41" fontId="16" fillId="4" borderId="17" xfId="20" applyNumberFormat="1" applyFont="1" applyFill="1" applyBorder="1" applyAlignment="1"/>
    <xf numFmtId="41" fontId="16" fillId="4" borderId="0" xfId="20" applyNumberFormat="1" applyFont="1" applyFill="1" applyBorder="1" applyAlignment="1"/>
    <xf numFmtId="44" fontId="16" fillId="4" borderId="13" xfId="19" applyNumberFormat="1" applyFont="1" applyFill="1" applyBorder="1"/>
    <xf numFmtId="42" fontId="18" fillId="4" borderId="6" xfId="20" applyNumberFormat="1" applyFont="1" applyFill="1" applyBorder="1" applyAlignment="1"/>
    <xf numFmtId="3" fontId="18" fillId="4" borderId="1" xfId="20" applyNumberFormat="1" applyFont="1" applyFill="1" applyBorder="1" applyAlignment="1"/>
    <xf numFmtId="44" fontId="18" fillId="4" borderId="7" xfId="21" applyNumberFormat="1" applyFont="1" applyFill="1" applyBorder="1"/>
    <xf numFmtId="44" fontId="5" fillId="3" borderId="13" xfId="7" applyFont="1" applyFill="1" applyBorder="1"/>
    <xf numFmtId="44" fontId="5" fillId="4" borderId="13" xfId="7" applyFont="1" applyFill="1" applyBorder="1"/>
    <xf numFmtId="44" fontId="5" fillId="3" borderId="2" xfId="7" applyFont="1" applyFill="1" applyBorder="1"/>
    <xf numFmtId="44" fontId="5" fillId="3" borderId="24" xfId="7" applyFont="1" applyFill="1" applyBorder="1"/>
    <xf numFmtId="44" fontId="5" fillId="4" borderId="24" xfId="7" applyFont="1" applyFill="1" applyBorder="1"/>
    <xf numFmtId="0" fontId="31" fillId="2" borderId="12" xfId="4" applyFont="1" applyFill="1" applyBorder="1" applyAlignment="1">
      <alignment horizontal="center"/>
    </xf>
    <xf numFmtId="0" fontId="6" fillId="3" borderId="41" xfId="4" applyFont="1" applyFill="1" applyBorder="1"/>
    <xf numFmtId="168" fontId="6" fillId="3" borderId="27" xfId="4" applyNumberFormat="1" applyFont="1" applyFill="1" applyBorder="1"/>
    <xf numFmtId="168" fontId="6" fillId="3" borderId="41" xfId="4" applyNumberFormat="1" applyFont="1" applyFill="1" applyBorder="1"/>
    <xf numFmtId="168" fontId="6" fillId="3" borderId="26" xfId="4" applyNumberFormat="1" applyFont="1" applyFill="1" applyBorder="1"/>
    <xf numFmtId="49" fontId="14" fillId="3" borderId="3" xfId="5" quotePrefix="1" applyNumberFormat="1" applyFont="1" applyFill="1" applyBorder="1" applyAlignment="1">
      <alignment horizontal="left"/>
    </xf>
    <xf numFmtId="0" fontId="11" fillId="3" borderId="13" xfId="0" applyFont="1" applyFill="1" applyBorder="1"/>
    <xf numFmtId="0" fontId="6" fillId="3" borderId="11" xfId="4" applyFont="1" applyFill="1" applyBorder="1"/>
    <xf numFmtId="1" fontId="11" fillId="3" borderId="0" xfId="0" applyNumberFormat="1" applyFont="1" applyFill="1"/>
    <xf numFmtId="165" fontId="11" fillId="3" borderId="0" xfId="1" applyNumberFormat="1" applyFont="1" applyFill="1" applyBorder="1"/>
    <xf numFmtId="44" fontId="11" fillId="3" borderId="0" xfId="2" applyFont="1" applyFill="1" applyBorder="1"/>
    <xf numFmtId="44" fontId="11" fillId="3" borderId="13" xfId="2" applyFont="1" applyFill="1" applyBorder="1"/>
    <xf numFmtId="7" fontId="5" fillId="3" borderId="3" xfId="4" applyNumberFormat="1" applyFill="1" applyBorder="1" applyAlignment="1">
      <alignment horizontal="left"/>
    </xf>
    <xf numFmtId="7" fontId="11" fillId="3" borderId="3" xfId="4" quotePrefix="1" applyNumberFormat="1" applyFont="1" applyFill="1" applyBorder="1" applyAlignment="1">
      <alignment horizontal="left"/>
    </xf>
    <xf numFmtId="0" fontId="13" fillId="3" borderId="41" xfId="0" applyFont="1" applyFill="1" applyBorder="1"/>
    <xf numFmtId="0" fontId="11" fillId="3" borderId="25" xfId="0" applyFont="1" applyFill="1" applyBorder="1"/>
    <xf numFmtId="0" fontId="11" fillId="3" borderId="27" xfId="0" applyFont="1" applyFill="1" applyBorder="1"/>
    <xf numFmtId="165" fontId="11" fillId="3" borderId="0" xfId="1" applyNumberFormat="1" applyFont="1" applyFill="1"/>
    <xf numFmtId="44" fontId="11" fillId="3" borderId="0" xfId="2" applyFont="1" applyFill="1"/>
    <xf numFmtId="2" fontId="11" fillId="3" borderId="0" xfId="2" applyNumberFormat="1" applyFont="1" applyFill="1"/>
    <xf numFmtId="0" fontId="11" fillId="3" borderId="15" xfId="0" applyFont="1" applyFill="1" applyBorder="1"/>
    <xf numFmtId="0" fontId="11" fillId="3" borderId="2" xfId="0" applyFont="1" applyFill="1" applyBorder="1"/>
    <xf numFmtId="165" fontId="11" fillId="3" borderId="2" xfId="1" applyNumberFormat="1" applyFont="1" applyFill="1" applyBorder="1"/>
    <xf numFmtId="44" fontId="11" fillId="3" borderId="2" xfId="2" applyFont="1" applyFill="1" applyBorder="1"/>
    <xf numFmtId="2" fontId="11" fillId="3" borderId="2" xfId="0" applyNumberFormat="1" applyFont="1" applyFill="1" applyBorder="1"/>
    <xf numFmtId="2" fontId="11" fillId="3" borderId="2" xfId="2" applyNumberFormat="1" applyFont="1" applyFill="1" applyBorder="1"/>
    <xf numFmtId="44" fontId="11" fillId="3" borderId="24" xfId="2" applyFont="1" applyFill="1" applyBorder="1"/>
    <xf numFmtId="166" fontId="11" fillId="3" borderId="0" xfId="1" applyNumberFormat="1" applyFont="1" applyFill="1"/>
    <xf numFmtId="44" fontId="11" fillId="7" borderId="0" xfId="2" applyFont="1" applyFill="1" applyBorder="1"/>
    <xf numFmtId="44" fontId="11" fillId="0" borderId="0" xfId="2" applyFont="1" applyFill="1" applyBorder="1" applyAlignment="1">
      <alignment horizontal="center"/>
    </xf>
    <xf numFmtId="44" fontId="11" fillId="3" borderId="0" xfId="2" applyFont="1" applyFill="1" applyBorder="1" applyAlignment="1">
      <alignment horizontal="center"/>
    </xf>
    <xf numFmtId="0" fontId="0" fillId="7" borderId="0" xfId="0" applyFill="1"/>
    <xf numFmtId="2" fontId="11" fillId="7" borderId="0" xfId="2" applyNumberFormat="1" applyFont="1" applyFill="1" applyBorder="1"/>
    <xf numFmtId="44" fontId="11" fillId="7" borderId="13" xfId="2" applyFont="1" applyFill="1" applyBorder="1"/>
    <xf numFmtId="166" fontId="11" fillId="3" borderId="2" xfId="1" applyNumberFormat="1" applyFont="1" applyFill="1" applyBorder="1"/>
    <xf numFmtId="44" fontId="11" fillId="3" borderId="0" xfId="2" applyFont="1" applyFill="1" applyAlignment="1">
      <alignment horizontal="center"/>
    </xf>
    <xf numFmtId="44" fontId="11" fillId="3" borderId="2" xfId="2" applyFont="1" applyFill="1" applyBorder="1" applyAlignment="1">
      <alignment horizontal="center"/>
    </xf>
    <xf numFmtId="2" fontId="11" fillId="3" borderId="0" xfId="0" applyNumberFormat="1" applyFont="1" applyFill="1" applyAlignment="1">
      <alignment horizontal="center"/>
    </xf>
    <xf numFmtId="44" fontId="11" fillId="3" borderId="13" xfId="2" applyFont="1" applyFill="1" applyBorder="1" applyAlignment="1">
      <alignment horizontal="center"/>
    </xf>
    <xf numFmtId="2" fontId="11" fillId="3" borderId="2" xfId="0" applyNumberFormat="1" applyFont="1" applyFill="1" applyBorder="1" applyAlignment="1">
      <alignment horizontal="center"/>
    </xf>
    <xf numFmtId="44" fontId="11" fillId="3" borderId="0" xfId="0" applyNumberFormat="1" applyFont="1" applyFill="1" applyAlignment="1">
      <alignment horizontal="center"/>
    </xf>
    <xf numFmtId="44" fontId="11" fillId="3" borderId="2" xfId="0" applyNumberFormat="1" applyFont="1" applyFill="1" applyBorder="1" applyAlignment="1">
      <alignment horizontal="center"/>
    </xf>
    <xf numFmtId="172" fontId="11" fillId="3" borderId="0" xfId="2" applyNumberFormat="1" applyFont="1" applyFill="1"/>
    <xf numFmtId="2" fontId="11" fillId="3" borderId="0" xfId="2" applyNumberFormat="1" applyFont="1" applyFill="1" applyAlignment="1">
      <alignment horizontal="center"/>
    </xf>
    <xf numFmtId="42" fontId="0" fillId="3" borderId="0" xfId="0" applyNumberFormat="1" applyFill="1"/>
    <xf numFmtId="168" fontId="23" fillId="3" borderId="23" xfId="2" applyNumberFormat="1" applyFont="1" applyFill="1" applyBorder="1" applyAlignment="1">
      <alignment horizontal="center"/>
    </xf>
    <xf numFmtId="168" fontId="25" fillId="2" borderId="13" xfId="2" applyNumberFormat="1" applyFont="1" applyFill="1" applyBorder="1" applyAlignment="1">
      <alignment horizontal="center"/>
    </xf>
    <xf numFmtId="168" fontId="23" fillId="3" borderId="13" xfId="2" applyNumberFormat="1" applyFont="1" applyFill="1" applyBorder="1" applyAlignment="1">
      <alignment horizontal="center"/>
    </xf>
    <xf numFmtId="168" fontId="22" fillId="3" borderId="13" xfId="2" applyNumberFormat="1" applyFont="1" applyFill="1" applyBorder="1" applyAlignment="1"/>
    <xf numFmtId="168" fontId="22" fillId="3" borderId="7" xfId="2" applyNumberFormat="1" applyFont="1" applyFill="1" applyBorder="1" applyAlignment="1"/>
    <xf numFmtId="168" fontId="23" fillId="3" borderId="13" xfId="2" quotePrefix="1" applyNumberFormat="1" applyFont="1" applyFill="1" applyBorder="1" applyAlignment="1"/>
    <xf numFmtId="168" fontId="22" fillId="3" borderId="13" xfId="2" applyNumberFormat="1" applyFont="1" applyFill="1" applyBorder="1"/>
    <xf numFmtId="168" fontId="23" fillId="3" borderId="13" xfId="2" quotePrefix="1" applyNumberFormat="1" applyFont="1" applyFill="1" applyBorder="1" applyAlignment="1">
      <alignment horizontal="left"/>
    </xf>
    <xf numFmtId="168" fontId="23" fillId="3" borderId="13" xfId="2" applyNumberFormat="1" applyFont="1" applyFill="1" applyBorder="1" applyAlignment="1">
      <alignment horizontal="left"/>
    </xf>
    <xf numFmtId="168" fontId="23" fillId="3" borderId="7" xfId="2" quotePrefix="1" applyNumberFormat="1" applyFont="1" applyFill="1" applyBorder="1" applyAlignment="1"/>
    <xf numFmtId="168" fontId="26" fillId="3" borderId="13" xfId="2" applyNumberFormat="1" applyFont="1" applyFill="1" applyBorder="1" applyAlignment="1"/>
    <xf numFmtId="168" fontId="22" fillId="3" borderId="0" xfId="2" applyNumberFormat="1" applyFont="1" applyFill="1" applyBorder="1"/>
    <xf numFmtId="168" fontId="22" fillId="3" borderId="0" xfId="2" applyNumberFormat="1" applyFont="1" applyFill="1" applyBorder="1" applyAlignment="1"/>
    <xf numFmtId="168" fontId="27" fillId="3" borderId="23" xfId="2" applyNumberFormat="1" applyFont="1" applyFill="1" applyBorder="1" applyAlignment="1">
      <alignment horizontal="center"/>
    </xf>
    <xf numFmtId="168" fontId="25" fillId="2" borderId="0" xfId="2" applyNumberFormat="1" applyFont="1" applyFill="1" applyBorder="1" applyAlignment="1">
      <alignment horizontal="center"/>
    </xf>
    <xf numFmtId="168" fontId="23" fillId="3" borderId="0" xfId="2" applyNumberFormat="1" applyFont="1" applyFill="1" applyBorder="1" applyAlignment="1">
      <alignment horizontal="center"/>
    </xf>
    <xf numFmtId="168" fontId="23" fillId="3" borderId="0" xfId="2" quotePrefix="1" applyNumberFormat="1" applyFont="1" applyFill="1" applyBorder="1" applyAlignment="1"/>
    <xf numFmtId="168" fontId="23" fillId="3" borderId="0" xfId="2" quotePrefix="1" applyNumberFormat="1" applyFont="1" applyFill="1" applyBorder="1" applyAlignment="1">
      <alignment horizontal="left"/>
    </xf>
    <xf numFmtId="168" fontId="22" fillId="3" borderId="0" xfId="2" applyNumberFormat="1" applyFont="1" applyFill="1"/>
    <xf numFmtId="168" fontId="23" fillId="3" borderId="0" xfId="2" applyNumberFormat="1" applyFont="1" applyFill="1" applyBorder="1" applyAlignment="1">
      <alignment horizontal="left"/>
    </xf>
    <xf numFmtId="168" fontId="23" fillId="3" borderId="1" xfId="2" quotePrefix="1" applyNumberFormat="1" applyFont="1" applyFill="1" applyBorder="1" applyAlignment="1"/>
    <xf numFmtId="168" fontId="27" fillId="4" borderId="23" xfId="2" applyNumberFormat="1" applyFont="1" applyFill="1" applyBorder="1" applyAlignment="1">
      <alignment horizontal="center"/>
    </xf>
    <xf numFmtId="168" fontId="23" fillId="4" borderId="13" xfId="2" applyNumberFormat="1" applyFont="1" applyFill="1" applyBorder="1" applyAlignment="1">
      <alignment horizontal="center"/>
    </xf>
    <xf numFmtId="168" fontId="22" fillId="4" borderId="13" xfId="2" applyNumberFormat="1" applyFont="1" applyFill="1" applyBorder="1" applyAlignment="1"/>
    <xf numFmtId="168" fontId="22" fillId="4" borderId="7" xfId="2" applyNumberFormat="1" applyFont="1" applyFill="1" applyBorder="1" applyAlignment="1"/>
    <xf numFmtId="168" fontId="23" fillId="4" borderId="13" xfId="2" quotePrefix="1" applyNumberFormat="1" applyFont="1" applyFill="1" applyBorder="1" applyAlignment="1"/>
    <xf numFmtId="168" fontId="22" fillId="4" borderId="13" xfId="2" applyNumberFormat="1" applyFont="1" applyFill="1" applyBorder="1"/>
    <xf numFmtId="168" fontId="23" fillId="4" borderId="13" xfId="2" quotePrefix="1" applyNumberFormat="1" applyFont="1" applyFill="1" applyBorder="1" applyAlignment="1">
      <alignment horizontal="left"/>
    </xf>
    <xf numFmtId="168" fontId="23" fillId="4" borderId="13" xfId="2" applyNumberFormat="1" applyFont="1" applyFill="1" applyBorder="1" applyAlignment="1">
      <alignment horizontal="left"/>
    </xf>
    <xf numFmtId="168" fontId="23" fillId="4" borderId="7" xfId="2" quotePrefix="1" applyNumberFormat="1" applyFont="1" applyFill="1" applyBorder="1" applyAlignment="1"/>
    <xf numFmtId="168" fontId="26" fillId="4" borderId="13" xfId="2" applyNumberFormat="1" applyFont="1" applyFill="1" applyBorder="1" applyAlignment="1"/>
    <xf numFmtId="168" fontId="2" fillId="2" borderId="13" xfId="2" applyNumberFormat="1" applyFont="1" applyFill="1" applyBorder="1" applyAlignment="1">
      <alignment horizontal="center"/>
    </xf>
    <xf numFmtId="168" fontId="27" fillId="4" borderId="13" xfId="2" applyNumberFormat="1" applyFont="1" applyFill="1" applyBorder="1" applyAlignment="1">
      <alignment horizontal="center"/>
    </xf>
    <xf numFmtId="168" fontId="27" fillId="4" borderId="13" xfId="2" applyNumberFormat="1" applyFont="1" applyFill="1" applyBorder="1"/>
    <xf numFmtId="168" fontId="28" fillId="4" borderId="13" xfId="2" applyNumberFormat="1" applyFont="1" applyFill="1" applyBorder="1"/>
    <xf numFmtId="168" fontId="27" fillId="4" borderId="13" xfId="2" applyNumberFormat="1" applyFont="1" applyFill="1" applyBorder="1" applyAlignment="1">
      <alignment horizontal="left"/>
    </xf>
    <xf numFmtId="168" fontId="27" fillId="4" borderId="7" xfId="2" applyNumberFormat="1" applyFont="1" applyFill="1" applyBorder="1"/>
    <xf numFmtId="168" fontId="28" fillId="3" borderId="0" xfId="2" applyNumberFormat="1" applyFont="1" applyFill="1"/>
    <xf numFmtId="167" fontId="26" fillId="3" borderId="17" xfId="5" applyNumberFormat="1" applyFont="1" applyFill="1" applyBorder="1" applyAlignment="1"/>
    <xf numFmtId="0" fontId="16" fillId="3" borderId="17" xfId="19" applyFont="1" applyFill="1" applyBorder="1" applyAlignment="1">
      <alignment wrapText="1"/>
    </xf>
    <xf numFmtId="0" fontId="16" fillId="3" borderId="17" xfId="19" applyFont="1" applyFill="1" applyBorder="1"/>
    <xf numFmtId="0" fontId="16" fillId="3" borderId="21" xfId="19" applyFont="1" applyFill="1" applyBorder="1"/>
    <xf numFmtId="1" fontId="0" fillId="7" borderId="13" xfId="0" applyNumberFormat="1" applyFill="1" applyBorder="1"/>
    <xf numFmtId="1" fontId="0" fillId="7" borderId="3" xfId="0" applyNumberFormat="1" applyFill="1" applyBorder="1"/>
    <xf numFmtId="1" fontId="0" fillId="7" borderId="17" xfId="0" applyNumberFormat="1" applyFill="1" applyBorder="1"/>
    <xf numFmtId="10" fontId="0" fillId="3" borderId="3" xfId="3" applyNumberFormat="1" applyFont="1" applyFill="1" applyBorder="1"/>
    <xf numFmtId="10" fontId="0" fillId="4" borderId="3" xfId="3" applyNumberFormat="1" applyFont="1" applyFill="1" applyBorder="1"/>
    <xf numFmtId="0" fontId="0" fillId="7" borderId="13" xfId="0" applyFill="1" applyBorder="1"/>
    <xf numFmtId="0" fontId="0" fillId="7" borderId="17" xfId="0" applyFill="1" applyBorder="1"/>
    <xf numFmtId="0" fontId="0" fillId="7" borderId="3" xfId="0" applyFill="1" applyBorder="1"/>
    <xf numFmtId="168" fontId="0" fillId="4" borderId="3" xfId="0" applyNumberFormat="1" applyFill="1" applyBorder="1"/>
    <xf numFmtId="0" fontId="0" fillId="7" borderId="19" xfId="0" applyFill="1" applyBorder="1"/>
    <xf numFmtId="0" fontId="0" fillId="0" borderId="17" xfId="0" applyBorder="1"/>
    <xf numFmtId="165" fontId="5" fillId="0" borderId="3" xfId="5" applyNumberFormat="1" applyFont="1" applyFill="1" applyBorder="1"/>
    <xf numFmtId="44" fontId="0" fillId="7" borderId="3" xfId="0" applyNumberFormat="1" applyFill="1" applyBorder="1"/>
    <xf numFmtId="44" fontId="0" fillId="7" borderId="15" xfId="0" applyNumberFormat="1" applyFill="1" applyBorder="1"/>
    <xf numFmtId="0" fontId="38" fillId="0" borderId="60" xfId="0" applyFont="1" applyBorder="1" applyAlignment="1">
      <alignment vertical="center" wrapText="1"/>
    </xf>
    <xf numFmtId="0" fontId="38" fillId="0" borderId="61" xfId="0" applyFont="1" applyBorder="1" applyAlignment="1">
      <alignment vertical="center" wrapText="1"/>
    </xf>
    <xf numFmtId="0" fontId="38" fillId="0" borderId="59" xfId="0" applyFont="1" applyBorder="1" applyAlignment="1">
      <alignment vertical="center"/>
    </xf>
    <xf numFmtId="0" fontId="38" fillId="0" borderId="61" xfId="0" applyFont="1" applyBorder="1" applyAlignment="1">
      <alignment vertical="center"/>
    </xf>
    <xf numFmtId="0" fontId="0" fillId="0" borderId="61" xfId="0" applyBorder="1" applyAlignment="1">
      <alignment vertical="top"/>
    </xf>
    <xf numFmtId="165" fontId="5" fillId="3" borderId="0" xfId="4" applyNumberFormat="1" applyFill="1"/>
    <xf numFmtId="0" fontId="0" fillId="3" borderId="19" xfId="10" quotePrefix="1" applyFont="1" applyFill="1" applyBorder="1" applyAlignment="1">
      <alignment horizontal="left"/>
    </xf>
    <xf numFmtId="168" fontId="6" fillId="0" borderId="14" xfId="7" applyNumberFormat="1" applyFont="1" applyFill="1" applyBorder="1"/>
    <xf numFmtId="168" fontId="6" fillId="0" borderId="12" xfId="7" applyNumberFormat="1" applyFont="1" applyFill="1" applyBorder="1"/>
    <xf numFmtId="165" fontId="35" fillId="3" borderId="21" xfId="15" quotePrefix="1" applyNumberFormat="1" applyFont="1" applyFill="1" applyBorder="1" applyAlignment="1">
      <alignment horizontal="left" vertical="top"/>
    </xf>
    <xf numFmtId="173" fontId="5" fillId="3" borderId="0" xfId="16" applyNumberFormat="1" applyFont="1" applyFill="1" applyBorder="1" applyAlignment="1">
      <alignment horizontal="right"/>
    </xf>
    <xf numFmtId="165" fontId="5" fillId="0" borderId="14" xfId="5" applyNumberFormat="1" applyFont="1" applyFill="1" applyBorder="1"/>
    <xf numFmtId="42" fontId="5" fillId="0" borderId="6" xfId="5" applyNumberFormat="1" applyFont="1" applyFill="1" applyBorder="1"/>
    <xf numFmtId="43" fontId="11" fillId="0" borderId="11" xfId="1" applyFont="1" applyFill="1" applyBorder="1" applyAlignment="1">
      <alignment horizontal="right"/>
    </xf>
    <xf numFmtId="165" fontId="11" fillId="0" borderId="8" xfId="1" applyNumberFormat="1" applyFont="1" applyFill="1" applyBorder="1" applyAlignment="1">
      <alignment horizontal="right"/>
    </xf>
    <xf numFmtId="165" fontId="11" fillId="0" borderId="11" xfId="1" applyNumberFormat="1" applyFont="1" applyFill="1" applyBorder="1" applyAlignment="1">
      <alignment horizontal="right"/>
    </xf>
    <xf numFmtId="165" fontId="11" fillId="0" borderId="4" xfId="1" applyNumberFormat="1" applyFont="1" applyFill="1" applyBorder="1" applyAlignment="1">
      <alignment horizontal="right" vertical="center"/>
    </xf>
    <xf numFmtId="3" fontId="0" fillId="0" borderId="3" xfId="0" applyNumberFormat="1" applyBorder="1" applyAlignment="1">
      <alignment horizontal="left"/>
    </xf>
    <xf numFmtId="3" fontId="0" fillId="0" borderId="3" xfId="0" applyNumberFormat="1" applyBorder="1"/>
    <xf numFmtId="3" fontId="0" fillId="0" borderId="14" xfId="0" applyNumberFormat="1" applyBorder="1" applyAlignment="1">
      <alignment horizontal="left"/>
    </xf>
    <xf numFmtId="3" fontId="0" fillId="0" borderId="17" xfId="0" applyNumberFormat="1" applyBorder="1" applyAlignment="1">
      <alignment horizontal="left"/>
    </xf>
    <xf numFmtId="3" fontId="0" fillId="0" borderId="6" xfId="0" applyNumberFormat="1" applyBorder="1" applyAlignment="1">
      <alignment horizontal="left"/>
    </xf>
    <xf numFmtId="0" fontId="0" fillId="0" borderId="3" xfId="0" applyBorder="1"/>
    <xf numFmtId="3" fontId="0" fillId="0" borderId="17" xfId="0" applyNumberFormat="1" applyBorder="1"/>
    <xf numFmtId="165" fontId="0" fillId="3" borderId="17" xfId="14" applyNumberFormat="1" applyFont="1" applyFill="1" applyBorder="1" applyAlignment="1">
      <alignment horizontal="left"/>
    </xf>
    <xf numFmtId="5" fontId="5" fillId="3" borderId="0" xfId="16" applyNumberFormat="1" applyFont="1" applyFill="1" applyBorder="1" applyAlignment="1">
      <alignment horizontal="right"/>
    </xf>
    <xf numFmtId="0" fontId="0" fillId="3" borderId="4" xfId="10" applyFont="1" applyFill="1" applyBorder="1" applyAlignment="1">
      <alignment vertical="top"/>
    </xf>
    <xf numFmtId="44" fontId="3" fillId="4" borderId="8" xfId="0" applyNumberFormat="1" applyFont="1" applyFill="1" applyBorder="1" applyAlignment="1">
      <alignment horizontal="center"/>
    </xf>
    <xf numFmtId="43" fontId="0" fillId="3" borderId="0" xfId="1" applyFont="1" applyFill="1"/>
    <xf numFmtId="43" fontId="11" fillId="3" borderId="0" xfId="0" applyNumberFormat="1" applyFont="1" applyFill="1"/>
    <xf numFmtId="168" fontId="5" fillId="3" borderId="0" xfId="7" applyNumberFormat="1" applyFont="1" applyFill="1" applyBorder="1"/>
    <xf numFmtId="168" fontId="5" fillId="3" borderId="2" xfId="7" applyNumberFormat="1" applyFont="1" applyFill="1" applyBorder="1"/>
    <xf numFmtId="168" fontId="5" fillId="3" borderId="0" xfId="5" applyNumberFormat="1" applyFont="1" applyFill="1" applyBorder="1" applyAlignment="1">
      <alignment horizontal="left"/>
    </xf>
    <xf numFmtId="168" fontId="5" fillId="3" borderId="2" xfId="5" applyNumberFormat="1" applyFont="1" applyFill="1" applyBorder="1" applyAlignment="1">
      <alignment horizontal="left"/>
    </xf>
    <xf numFmtId="168" fontId="31" fillId="2" borderId="17" xfId="4" applyNumberFormat="1" applyFont="1" applyFill="1" applyBorder="1" applyAlignment="1">
      <alignment horizontal="left"/>
    </xf>
    <xf numFmtId="168" fontId="6" fillId="3" borderId="0" xfId="5" applyNumberFormat="1" applyFont="1" applyFill="1" applyBorder="1" applyAlignment="1">
      <alignment horizontal="left"/>
    </xf>
    <xf numFmtId="168" fontId="6" fillId="3" borderId="0" xfId="5" applyNumberFormat="1" applyFont="1" applyFill="1" applyBorder="1" applyAlignment="1">
      <alignment horizontal="center" wrapText="1"/>
    </xf>
    <xf numFmtId="168" fontId="6" fillId="3" borderId="1" xfId="5" applyNumberFormat="1" applyFont="1" applyFill="1" applyBorder="1"/>
    <xf numFmtId="168" fontId="5" fillId="4" borderId="13" xfId="5" applyNumberFormat="1" applyFont="1" applyFill="1" applyBorder="1" applyAlignment="1">
      <alignment horizontal="left"/>
    </xf>
    <xf numFmtId="168" fontId="5" fillId="4" borderId="24" xfId="5" applyNumberFormat="1" applyFont="1" applyFill="1" applyBorder="1" applyAlignment="1">
      <alignment horizontal="left"/>
    </xf>
    <xf numFmtId="168" fontId="31" fillId="2" borderId="3" xfId="4" applyNumberFormat="1" applyFont="1" applyFill="1" applyBorder="1" applyAlignment="1">
      <alignment horizontal="left"/>
    </xf>
    <xf numFmtId="168" fontId="6" fillId="4" borderId="13" xfId="5" applyNumberFormat="1" applyFont="1" applyFill="1" applyBorder="1" applyAlignment="1">
      <alignment horizontal="left"/>
    </xf>
    <xf numFmtId="168" fontId="6" fillId="4" borderId="13" xfId="5" applyNumberFormat="1" applyFont="1" applyFill="1" applyBorder="1" applyAlignment="1">
      <alignment horizontal="center" wrapText="1"/>
    </xf>
    <xf numFmtId="168" fontId="6" fillId="4" borderId="7" xfId="5" applyNumberFormat="1" applyFont="1" applyFill="1" applyBorder="1"/>
    <xf numFmtId="168" fontId="11" fillId="3" borderId="13" xfId="0" applyNumberFormat="1" applyFont="1" applyFill="1" applyBorder="1"/>
    <xf numFmtId="168" fontId="11" fillId="3" borderId="0" xfId="0" applyNumberFormat="1" applyFont="1" applyFill="1"/>
    <xf numFmtId="168" fontId="11" fillId="3" borderId="2" xfId="0" applyNumberFormat="1" applyFont="1" applyFill="1" applyBorder="1"/>
    <xf numFmtId="168" fontId="13" fillId="3" borderId="3" xfId="0" applyNumberFormat="1" applyFont="1" applyFill="1" applyBorder="1"/>
    <xf numFmtId="168" fontId="6" fillId="2" borderId="10" xfId="4" quotePrefix="1" applyNumberFormat="1" applyFont="1" applyFill="1" applyBorder="1" applyAlignment="1">
      <alignment horizontal="center"/>
    </xf>
    <xf numFmtId="168" fontId="6" fillId="2" borderId="10" xfId="4" applyNumberFormat="1" applyFont="1" applyFill="1" applyBorder="1" applyAlignment="1">
      <alignment horizontal="center"/>
    </xf>
    <xf numFmtId="168" fontId="13" fillId="3" borderId="14" xfId="0" applyNumberFormat="1" applyFont="1" applyFill="1" applyBorder="1"/>
    <xf numFmtId="165" fontId="0" fillId="3" borderId="0" xfId="1" applyNumberFormat="1" applyFont="1" applyFill="1"/>
    <xf numFmtId="0" fontId="5" fillId="3" borderId="0" xfId="4" quotePrefix="1" applyFill="1" applyAlignment="1">
      <alignment horizontal="left"/>
    </xf>
    <xf numFmtId="44" fontId="3" fillId="4" borderId="14" xfId="0" applyNumberFormat="1" applyFont="1" applyFill="1" applyBorder="1"/>
    <xf numFmtId="170" fontId="3" fillId="4" borderId="25" xfId="0" applyNumberFormat="1" applyFont="1" applyFill="1" applyBorder="1"/>
    <xf numFmtId="44" fontId="4" fillId="4" borderId="3" xfId="0" applyNumberFormat="1" applyFont="1" applyFill="1" applyBorder="1"/>
    <xf numFmtId="42" fontId="5" fillId="4" borderId="17" xfId="5" applyNumberFormat="1" applyFont="1" applyFill="1" applyBorder="1"/>
    <xf numFmtId="0" fontId="5" fillId="4" borderId="0" xfId="4" applyFill="1"/>
    <xf numFmtId="44" fontId="11" fillId="3" borderId="13" xfId="0" applyNumberFormat="1" applyFont="1" applyFill="1" applyBorder="1"/>
    <xf numFmtId="44" fontId="11" fillId="3" borderId="2" xfId="0" applyNumberFormat="1" applyFont="1" applyFill="1" applyBorder="1"/>
    <xf numFmtId="165" fontId="11" fillId="3" borderId="17" xfId="1" applyNumberFormat="1" applyFont="1" applyFill="1" applyBorder="1"/>
    <xf numFmtId="165" fontId="11" fillId="3" borderId="19" xfId="1" applyNumberFormat="1" applyFont="1" applyFill="1" applyBorder="1"/>
    <xf numFmtId="165" fontId="13" fillId="3" borderId="3" xfId="1" applyNumberFormat="1" applyFont="1" applyFill="1" applyBorder="1"/>
    <xf numFmtId="165" fontId="11" fillId="4" borderId="17" xfId="1" applyNumberFormat="1" applyFont="1" applyFill="1" applyBorder="1"/>
    <xf numFmtId="165" fontId="11" fillId="4" borderId="19" xfId="1" applyNumberFormat="1" applyFont="1" applyFill="1" applyBorder="1"/>
    <xf numFmtId="165" fontId="13" fillId="4" borderId="3" xfId="1" applyNumberFormat="1" applyFont="1" applyFill="1" applyBorder="1"/>
    <xf numFmtId="168" fontId="6" fillId="4" borderId="13" xfId="4" applyNumberFormat="1" applyFont="1" applyFill="1" applyBorder="1"/>
    <xf numFmtId="168" fontId="6" fillId="4" borderId="3" xfId="4" applyNumberFormat="1" applyFont="1" applyFill="1" applyBorder="1"/>
    <xf numFmtId="171" fontId="0" fillId="4" borderId="14" xfId="0" applyNumberFormat="1" applyFill="1" applyBorder="1"/>
    <xf numFmtId="174" fontId="0" fillId="3" borderId="0" xfId="3" applyNumberFormat="1" applyFont="1" applyFill="1"/>
    <xf numFmtId="168" fontId="22" fillId="3" borderId="0" xfId="4" applyNumberFormat="1" applyFont="1" applyFill="1"/>
    <xf numFmtId="168" fontId="28" fillId="3" borderId="0" xfId="4" applyNumberFormat="1" applyFont="1" applyFill="1"/>
    <xf numFmtId="0" fontId="6" fillId="0" borderId="11" xfId="0" applyFont="1" applyBorder="1" applyAlignment="1">
      <alignment horizontal="center"/>
    </xf>
    <xf numFmtId="0" fontId="6" fillId="4" borderId="23" xfId="4" quotePrefix="1" applyFont="1" applyFill="1" applyBorder="1" applyAlignment="1">
      <alignment horizontal="center" wrapText="1"/>
    </xf>
    <xf numFmtId="43" fontId="11" fillId="4" borderId="11" xfId="1" applyFont="1" applyFill="1" applyBorder="1" applyAlignment="1">
      <alignment horizontal="right"/>
    </xf>
    <xf numFmtId="165" fontId="11" fillId="4" borderId="8" xfId="1" applyNumberFormat="1" applyFont="1" applyFill="1" applyBorder="1" applyAlignment="1">
      <alignment horizontal="right"/>
    </xf>
    <xf numFmtId="165" fontId="11" fillId="4" borderId="42" xfId="1" applyNumberFormat="1" applyFont="1" applyFill="1" applyBorder="1" applyAlignment="1">
      <alignment horizontal="right"/>
    </xf>
    <xf numFmtId="165" fontId="11" fillId="4" borderId="11" xfId="1" applyNumberFormat="1" applyFont="1" applyFill="1" applyBorder="1" applyAlignment="1">
      <alignment horizontal="right"/>
    </xf>
    <xf numFmtId="165" fontId="11" fillId="4" borderId="4" xfId="1" applyNumberFormat="1" applyFont="1" applyFill="1" applyBorder="1" applyAlignment="1">
      <alignment horizontal="right" vertical="center"/>
    </xf>
    <xf numFmtId="165" fontId="11" fillId="4" borderId="12" xfId="1" applyNumberFormat="1" applyFont="1" applyFill="1" applyBorder="1" applyAlignment="1">
      <alignment horizontal="right" vertical="center"/>
    </xf>
    <xf numFmtId="9" fontId="0" fillId="3" borderId="15" xfId="3" applyFont="1" applyFill="1" applyBorder="1" applyAlignment="1">
      <alignment horizontal="center"/>
    </xf>
    <xf numFmtId="0" fontId="3" fillId="3" borderId="6" xfId="0" applyFont="1" applyFill="1" applyBorder="1" applyAlignment="1">
      <alignment horizontal="center" wrapText="1"/>
    </xf>
    <xf numFmtId="0" fontId="3" fillId="3" borderId="1" xfId="0" applyFont="1" applyFill="1" applyBorder="1" applyAlignment="1">
      <alignment horizontal="center" wrapText="1"/>
    </xf>
    <xf numFmtId="171" fontId="3" fillId="3" borderId="1" xfId="0" applyNumberFormat="1" applyFont="1" applyFill="1" applyBorder="1" applyAlignment="1">
      <alignment horizontal="center"/>
    </xf>
    <xf numFmtId="0" fontId="3" fillId="4" borderId="6" xfId="0" applyFont="1" applyFill="1" applyBorder="1" applyAlignment="1">
      <alignment horizontal="center" wrapText="1"/>
    </xf>
    <xf numFmtId="0" fontId="3" fillId="4" borderId="1" xfId="0" applyFont="1" applyFill="1" applyBorder="1" applyAlignment="1">
      <alignment horizontal="center" wrapText="1"/>
    </xf>
    <xf numFmtId="171" fontId="3" fillId="4" borderId="1" xfId="0" applyNumberFormat="1" applyFont="1" applyFill="1" applyBorder="1" applyAlignment="1">
      <alignment horizontal="center"/>
    </xf>
    <xf numFmtId="171" fontId="3" fillId="4" borderId="7" xfId="0" applyNumberFormat="1" applyFont="1" applyFill="1" applyBorder="1" applyAlignment="1">
      <alignment horizontal="center"/>
    </xf>
    <xf numFmtId="168" fontId="3" fillId="4" borderId="3" xfId="0" applyNumberFormat="1" applyFont="1" applyFill="1" applyBorder="1"/>
    <xf numFmtId="168" fontId="0" fillId="3" borderId="17" xfId="2" applyNumberFormat="1" applyFont="1" applyFill="1" applyBorder="1" applyAlignment="1">
      <alignment horizontal="center"/>
    </xf>
    <xf numFmtId="168" fontId="0" fillId="4" borderId="17" xfId="2" applyNumberFormat="1" applyFont="1" applyFill="1" applyBorder="1" applyAlignment="1">
      <alignment horizontal="center"/>
    </xf>
    <xf numFmtId="168" fontId="0" fillId="3" borderId="19" xfId="2" applyNumberFormat="1" applyFont="1" applyFill="1" applyBorder="1" applyAlignment="1">
      <alignment horizontal="center"/>
    </xf>
    <xf numFmtId="168" fontId="0" fillId="3" borderId="15" xfId="0" applyNumberFormat="1" applyFill="1" applyBorder="1"/>
    <xf numFmtId="168" fontId="0" fillId="4" borderId="19" xfId="2" applyNumberFormat="1" applyFont="1" applyFill="1" applyBorder="1" applyAlignment="1">
      <alignment horizontal="center"/>
    </xf>
    <xf numFmtId="168" fontId="0" fillId="4" borderId="15" xfId="0" applyNumberFormat="1" applyFill="1" applyBorder="1"/>
    <xf numFmtId="165" fontId="5" fillId="3" borderId="12" xfId="1" applyNumberFormat="1" applyFont="1" applyFill="1" applyBorder="1"/>
    <xf numFmtId="165" fontId="5" fillId="3" borderId="3" xfId="1" applyNumberFormat="1" applyFont="1" applyFill="1" applyBorder="1"/>
    <xf numFmtId="165" fontId="5" fillId="3" borderId="15" xfId="1" applyNumberFormat="1" applyFont="1" applyFill="1" applyBorder="1"/>
    <xf numFmtId="165" fontId="6" fillId="3" borderId="6" xfId="1" applyNumberFormat="1" applyFont="1" applyFill="1" applyBorder="1"/>
    <xf numFmtId="165" fontId="5" fillId="4" borderId="12" xfId="1" applyNumberFormat="1" applyFont="1" applyFill="1" applyBorder="1"/>
    <xf numFmtId="165" fontId="5" fillId="4" borderId="3" xfId="1" applyNumberFormat="1" applyFont="1" applyFill="1" applyBorder="1"/>
    <xf numFmtId="165" fontId="5" fillId="4" borderId="15" xfId="1" applyNumberFormat="1" applyFont="1" applyFill="1" applyBorder="1"/>
    <xf numFmtId="165" fontId="6" fillId="4" borderId="6" xfId="1" applyNumberFormat="1" applyFont="1" applyFill="1" applyBorder="1"/>
    <xf numFmtId="9" fontId="5" fillId="3" borderId="0" xfId="3" applyFont="1" applyFill="1"/>
    <xf numFmtId="37" fontId="5" fillId="4" borderId="0" xfId="5" applyNumberFormat="1" applyFont="1" applyFill="1"/>
    <xf numFmtId="0" fontId="6" fillId="7" borderId="13" xfId="4" quotePrefix="1" applyFont="1" applyFill="1" applyBorder="1" applyAlignment="1">
      <alignment horizontal="center"/>
    </xf>
    <xf numFmtId="0" fontId="5" fillId="7" borderId="0" xfId="4" applyFill="1"/>
    <xf numFmtId="42" fontId="5" fillId="3" borderId="30" xfId="5" applyNumberFormat="1" applyFont="1" applyFill="1" applyBorder="1"/>
    <xf numFmtId="0" fontId="6" fillId="7" borderId="28" xfId="4" quotePrefix="1" applyFont="1" applyFill="1" applyBorder="1" applyAlignment="1">
      <alignment horizontal="center"/>
    </xf>
    <xf numFmtId="0" fontId="6" fillId="7" borderId="28" xfId="4" quotePrefix="1" applyFont="1" applyFill="1" applyBorder="1" applyAlignment="1">
      <alignment horizontal="center" wrapText="1"/>
    </xf>
    <xf numFmtId="0" fontId="6" fillId="7" borderId="37" xfId="4" quotePrefix="1" applyFont="1" applyFill="1" applyBorder="1" applyAlignment="1">
      <alignment horizontal="center"/>
    </xf>
    <xf numFmtId="0" fontId="5" fillId="3" borderId="29" xfId="4" applyFill="1" applyBorder="1"/>
    <xf numFmtId="42" fontId="5" fillId="3" borderId="37" xfId="5" applyNumberFormat="1" applyFont="1" applyFill="1" applyBorder="1"/>
    <xf numFmtId="42" fontId="5" fillId="4" borderId="30" xfId="5" applyNumberFormat="1" applyFont="1" applyFill="1" applyBorder="1"/>
    <xf numFmtId="37" fontId="5" fillId="4" borderId="28" xfId="5" applyNumberFormat="1" applyFont="1" applyFill="1" applyBorder="1"/>
    <xf numFmtId="42" fontId="5" fillId="4" borderId="37" xfId="5" applyNumberFormat="1" applyFont="1" applyFill="1" applyBorder="1"/>
    <xf numFmtId="0" fontId="6" fillId="7" borderId="0" xfId="4" quotePrefix="1" applyFont="1" applyFill="1" applyAlignment="1">
      <alignment horizontal="center"/>
    </xf>
    <xf numFmtId="0" fontId="6" fillId="7" borderId="0" xfId="4" quotePrefix="1" applyFont="1" applyFill="1" applyAlignment="1">
      <alignment horizontal="center" wrapText="1"/>
    </xf>
    <xf numFmtId="37" fontId="5" fillId="4" borderId="0" xfId="5" applyNumberFormat="1" applyFont="1" applyFill="1" applyBorder="1"/>
    <xf numFmtId="0" fontId="6" fillId="7" borderId="1" xfId="4" quotePrefix="1" applyFont="1" applyFill="1" applyBorder="1" applyAlignment="1">
      <alignment horizontal="center"/>
    </xf>
    <xf numFmtId="0" fontId="6" fillId="7" borderId="1" xfId="4" quotePrefix="1" applyFont="1" applyFill="1" applyBorder="1" applyAlignment="1">
      <alignment horizontal="center" wrapText="1"/>
    </xf>
    <xf numFmtId="0" fontId="6" fillId="7" borderId="7" xfId="4" quotePrefix="1" applyFont="1" applyFill="1" applyBorder="1" applyAlignment="1">
      <alignment horizontal="center"/>
    </xf>
    <xf numFmtId="42" fontId="5" fillId="4" borderId="6" xfId="5" applyNumberFormat="1" applyFont="1" applyFill="1" applyBorder="1"/>
    <xf numFmtId="37" fontId="5" fillId="4" borderId="1" xfId="5" applyNumberFormat="1" applyFont="1" applyFill="1" applyBorder="1"/>
    <xf numFmtId="42" fontId="5" fillId="3" borderId="13" xfId="5" applyNumberFormat="1" applyFont="1" applyFill="1" applyBorder="1" applyAlignment="1">
      <alignment wrapText="1"/>
    </xf>
    <xf numFmtId="42" fontId="5" fillId="4" borderId="0" xfId="5" applyNumberFormat="1" applyFont="1" applyFill="1" applyBorder="1"/>
    <xf numFmtId="165" fontId="0" fillId="4" borderId="0" xfId="1" applyNumberFormat="1" applyFont="1" applyFill="1"/>
    <xf numFmtId="165" fontId="0" fillId="5" borderId="13" xfId="1" applyNumberFormat="1" applyFont="1" applyFill="1" applyBorder="1"/>
    <xf numFmtId="165" fontId="0" fillId="5" borderId="0" xfId="1" applyNumberFormat="1" applyFont="1" applyFill="1"/>
    <xf numFmtId="0" fontId="5" fillId="0" borderId="14" xfId="4" applyBorder="1"/>
    <xf numFmtId="0" fontId="5" fillId="0" borderId="6" xfId="4" applyBorder="1"/>
    <xf numFmtId="42" fontId="5" fillId="0" borderId="13" xfId="5" applyNumberFormat="1" applyFont="1" applyFill="1" applyBorder="1"/>
    <xf numFmtId="168" fontId="5" fillId="4" borderId="12" xfId="7" applyNumberFormat="1" applyFont="1" applyFill="1" applyBorder="1" applyAlignment="1">
      <alignment horizontal="center"/>
    </xf>
    <xf numFmtId="165" fontId="5" fillId="4" borderId="3" xfId="5" applyNumberFormat="1" applyFont="1" applyFill="1" applyBorder="1" applyAlignment="1">
      <alignment horizontal="center"/>
    </xf>
    <xf numFmtId="165" fontId="5" fillId="4" borderId="15" xfId="5" applyNumberFormat="1" applyFont="1" applyFill="1" applyBorder="1" applyAlignment="1">
      <alignment horizontal="center"/>
    </xf>
    <xf numFmtId="168" fontId="5" fillId="3" borderId="12" xfId="7" applyNumberFormat="1" applyFont="1" applyFill="1" applyBorder="1" applyAlignment="1">
      <alignment horizontal="center"/>
    </xf>
    <xf numFmtId="165" fontId="5" fillId="3" borderId="3" xfId="5" applyNumberFormat="1" applyFont="1" applyFill="1" applyBorder="1" applyAlignment="1">
      <alignment horizontal="center"/>
    </xf>
    <xf numFmtId="165" fontId="5" fillId="3" borderId="15" xfId="5" applyNumberFormat="1" applyFont="1" applyFill="1" applyBorder="1" applyAlignment="1">
      <alignment horizontal="center"/>
    </xf>
    <xf numFmtId="3" fontId="6" fillId="0" borderId="7" xfId="0" applyNumberFormat="1" applyFont="1" applyBorder="1" applyAlignment="1">
      <alignment horizontal="left" wrapText="1"/>
    </xf>
    <xf numFmtId="0" fontId="6" fillId="0" borderId="11" xfId="0" applyFont="1" applyBorder="1" applyAlignment="1">
      <alignment horizontal="center" wrapText="1"/>
    </xf>
    <xf numFmtId="3" fontId="5" fillId="0" borderId="3" xfId="0" applyNumberFormat="1" applyFont="1" applyBorder="1"/>
    <xf numFmtId="168" fontId="6" fillId="0" borderId="3" xfId="7" applyNumberFormat="1" applyFont="1" applyBorder="1"/>
    <xf numFmtId="165" fontId="5" fillId="0" borderId="3" xfId="5" applyNumberFormat="1" applyFont="1" applyBorder="1"/>
    <xf numFmtId="165" fontId="5" fillId="0" borderId="12" xfId="5" applyNumberFormat="1" applyFont="1" applyBorder="1"/>
    <xf numFmtId="3" fontId="5" fillId="0" borderId="3" xfId="0" applyNumberFormat="1" applyFont="1" applyBorder="1" applyAlignment="1">
      <alignment horizontal="left"/>
    </xf>
    <xf numFmtId="3" fontId="37" fillId="0" borderId="3" xfId="0" applyNumberFormat="1" applyFont="1" applyBorder="1"/>
    <xf numFmtId="168" fontId="6" fillId="0" borderId="14" xfId="7" applyNumberFormat="1" applyFont="1" applyBorder="1"/>
    <xf numFmtId="168" fontId="5" fillId="0" borderId="3" xfId="7" applyNumberFormat="1" applyFont="1" applyBorder="1"/>
    <xf numFmtId="3" fontId="6" fillId="0" borderId="7" xfId="0" applyNumberFormat="1" applyFont="1" applyBorder="1" applyAlignment="1">
      <alignment wrapText="1" shrinkToFit="1"/>
    </xf>
    <xf numFmtId="41" fontId="6" fillId="0" borderId="11" xfId="0" applyNumberFormat="1" applyFont="1" applyBorder="1" applyAlignment="1">
      <alignment horizontal="center" vertical="center"/>
    </xf>
    <xf numFmtId="3" fontId="6" fillId="0" borderId="17" xfId="0" applyNumberFormat="1" applyFont="1" applyBorder="1" applyAlignment="1">
      <alignment horizontal="left"/>
    </xf>
    <xf numFmtId="3" fontId="5" fillId="0" borderId="17" xfId="0" applyNumberFormat="1" applyFont="1" applyBorder="1"/>
    <xf numFmtId="3" fontId="10" fillId="0" borderId="8" xfId="0" applyNumberFormat="1" applyFont="1" applyBorder="1" applyAlignment="1">
      <alignment horizontal="left"/>
    </xf>
    <xf numFmtId="3" fontId="6" fillId="0" borderId="17" xfId="7" applyNumberFormat="1" applyFont="1" applyBorder="1" applyAlignment="1">
      <alignment horizontal="left"/>
    </xf>
    <xf numFmtId="3" fontId="6" fillId="0" borderId="3" xfId="5" applyNumberFormat="1" applyFont="1" applyBorder="1"/>
    <xf numFmtId="3" fontId="37" fillId="0" borderId="4" xfId="0" applyNumberFormat="1" applyFont="1" applyBorder="1" applyAlignment="1">
      <alignment horizontal="left"/>
    </xf>
    <xf numFmtId="41" fontId="5" fillId="0" borderId="12" xfId="0" applyNumberFormat="1" applyFont="1" applyBorder="1"/>
    <xf numFmtId="41" fontId="5" fillId="0" borderId="3" xfId="5" applyNumberFormat="1" applyFont="1" applyBorder="1"/>
    <xf numFmtId="3" fontId="5" fillId="0" borderId="17" xfId="0" applyNumberFormat="1" applyFont="1" applyBorder="1" applyAlignment="1">
      <alignment horizontal="left"/>
    </xf>
    <xf numFmtId="41" fontId="5" fillId="0" borderId="3" xfId="0" applyNumberFormat="1" applyFont="1" applyBorder="1"/>
    <xf numFmtId="3" fontId="37" fillId="0" borderId="17" xfId="0" applyNumberFormat="1" applyFont="1" applyBorder="1"/>
    <xf numFmtId="3" fontId="5" fillId="0" borderId="4" xfId="0" applyNumberFormat="1" applyFont="1" applyBorder="1"/>
    <xf numFmtId="41" fontId="5" fillId="0" borderId="12" xfId="5" applyNumberFormat="1" applyFont="1" applyBorder="1"/>
    <xf numFmtId="3" fontId="6" fillId="0" borderId="6" xfId="7" applyNumberFormat="1" applyFont="1" applyBorder="1"/>
    <xf numFmtId="3" fontId="36" fillId="0" borderId="6" xfId="0" applyNumberFormat="1" applyFont="1" applyBorder="1" applyAlignment="1">
      <alignment horizontal="left"/>
    </xf>
    <xf numFmtId="3" fontId="36" fillId="0" borderId="17" xfId="0" applyNumberFormat="1" applyFont="1" applyBorder="1" applyAlignment="1">
      <alignment horizontal="left"/>
    </xf>
    <xf numFmtId="44" fontId="5" fillId="0" borderId="3" xfId="5" applyNumberFormat="1" applyFont="1" applyBorder="1"/>
    <xf numFmtId="44" fontId="11" fillId="0" borderId="3" xfId="7" applyFont="1" applyBorder="1"/>
    <xf numFmtId="3" fontId="10" fillId="0" borderId="17" xfId="0" applyNumberFormat="1" applyFont="1" applyBorder="1" applyAlignment="1">
      <alignment horizontal="left"/>
    </xf>
    <xf numFmtId="44" fontId="5" fillId="0" borderId="3" xfId="7" applyFont="1" applyBorder="1"/>
    <xf numFmtId="165" fontId="5" fillId="0" borderId="11" xfId="5" applyNumberFormat="1" applyFont="1" applyBorder="1"/>
    <xf numFmtId="171" fontId="5" fillId="3" borderId="0" xfId="5" applyNumberFormat="1" applyFont="1" applyFill="1" applyAlignment="1">
      <alignment horizontal="right"/>
    </xf>
    <xf numFmtId="0" fontId="5" fillId="3" borderId="0" xfId="5" applyNumberFormat="1" applyFont="1" applyFill="1" applyAlignment="1">
      <alignment horizontal="right"/>
    </xf>
    <xf numFmtId="10" fontId="5" fillId="3" borderId="0" xfId="3" applyNumberFormat="1" applyFont="1" applyFill="1" applyAlignment="1">
      <alignment horizontal="right"/>
    </xf>
    <xf numFmtId="171" fontId="5" fillId="4" borderId="0" xfId="5" applyNumberFormat="1" applyFont="1" applyFill="1" applyAlignment="1">
      <alignment horizontal="right"/>
    </xf>
    <xf numFmtId="0" fontId="5" fillId="4" borderId="0" xfId="5" applyNumberFormat="1" applyFont="1" applyFill="1" applyAlignment="1">
      <alignment horizontal="right"/>
    </xf>
    <xf numFmtId="10" fontId="5" fillId="4" borderId="0" xfId="3" applyNumberFormat="1" applyFont="1" applyFill="1" applyAlignment="1">
      <alignment horizontal="right"/>
    </xf>
    <xf numFmtId="42" fontId="5" fillId="0" borderId="3" xfId="5" applyNumberFormat="1" applyFont="1" applyBorder="1"/>
    <xf numFmtId="168" fontId="11" fillId="4" borderId="13" xfId="0" applyNumberFormat="1" applyFont="1" applyFill="1" applyBorder="1"/>
    <xf numFmtId="44" fontId="5" fillId="4" borderId="0" xfId="13" applyNumberFormat="1" applyFont="1" applyFill="1" applyAlignment="1">
      <alignment horizontal="left"/>
    </xf>
    <xf numFmtId="168" fontId="11" fillId="4" borderId="0" xfId="0" applyNumberFormat="1" applyFont="1" applyFill="1"/>
    <xf numFmtId="168" fontId="11" fillId="4" borderId="2" xfId="0" applyNumberFormat="1" applyFont="1" applyFill="1" applyBorder="1"/>
    <xf numFmtId="165" fontId="13" fillId="3" borderId="14" xfId="1" applyNumberFormat="1" applyFont="1" applyFill="1" applyBorder="1"/>
    <xf numFmtId="165" fontId="13" fillId="4" borderId="14" xfId="1" applyNumberFormat="1" applyFont="1" applyFill="1" applyBorder="1"/>
    <xf numFmtId="168" fontId="13" fillId="4" borderId="14" xfId="0" applyNumberFormat="1" applyFont="1" applyFill="1" applyBorder="1"/>
    <xf numFmtId="168" fontId="6" fillId="2" borderId="9" xfId="4" applyNumberFormat="1" applyFont="1" applyFill="1" applyBorder="1" applyAlignment="1">
      <alignment horizontal="center"/>
    </xf>
    <xf numFmtId="2" fontId="11" fillId="4" borderId="17" xfId="0" applyNumberFormat="1" applyFont="1" applyFill="1" applyBorder="1"/>
    <xf numFmtId="2" fontId="11" fillId="4" borderId="19" xfId="0" applyNumberFormat="1" applyFont="1" applyFill="1" applyBorder="1"/>
    <xf numFmtId="168" fontId="11" fillId="4" borderId="24" xfId="0" applyNumberFormat="1" applyFont="1" applyFill="1" applyBorder="1"/>
    <xf numFmtId="2" fontId="13" fillId="4" borderId="14" xfId="0" applyNumberFormat="1" applyFont="1" applyFill="1" applyBorder="1"/>
    <xf numFmtId="44" fontId="11" fillId="4" borderId="24" xfId="0" applyNumberFormat="1" applyFont="1" applyFill="1" applyBorder="1"/>
    <xf numFmtId="44" fontId="13" fillId="4" borderId="14" xfId="0" applyNumberFormat="1" applyFont="1" applyFill="1" applyBorder="1"/>
    <xf numFmtId="168" fontId="5" fillId="0" borderId="14" xfId="7" applyNumberFormat="1" applyFont="1" applyFill="1" applyBorder="1"/>
    <xf numFmtId="168" fontId="5" fillId="0" borderId="3" xfId="7" applyNumberFormat="1" applyFont="1" applyFill="1" applyBorder="1"/>
    <xf numFmtId="165" fontId="11" fillId="3" borderId="18" xfId="1" applyNumberFormat="1" applyFont="1" applyFill="1" applyBorder="1" applyAlignment="1"/>
    <xf numFmtId="44" fontId="11" fillId="3" borderId="13" xfId="20" applyNumberFormat="1" applyFont="1" applyFill="1" applyBorder="1" applyAlignment="1"/>
    <xf numFmtId="165" fontId="11" fillId="3" borderId="18" xfId="1" applyNumberFormat="1" applyFont="1" applyFill="1" applyBorder="1"/>
    <xf numFmtId="165" fontId="11" fillId="4" borderId="18" xfId="1" applyNumberFormat="1" applyFont="1" applyFill="1" applyBorder="1"/>
    <xf numFmtId="44" fontId="11" fillId="4" borderId="13" xfId="20" applyNumberFormat="1" applyFont="1" applyFill="1" applyBorder="1" applyAlignment="1"/>
    <xf numFmtId="165" fontId="11" fillId="3" borderId="0" xfId="1" applyNumberFormat="1" applyFont="1" applyFill="1" applyBorder="1" applyAlignment="1"/>
    <xf numFmtId="165" fontId="11" fillId="4" borderId="0" xfId="1" applyNumberFormat="1" applyFont="1" applyFill="1"/>
    <xf numFmtId="168" fontId="11" fillId="3" borderId="6" xfId="20" applyNumberFormat="1" applyFont="1" applyFill="1" applyBorder="1" applyAlignment="1"/>
    <xf numFmtId="165" fontId="11" fillId="3" borderId="20" xfId="1" applyNumberFormat="1" applyFont="1" applyFill="1" applyBorder="1" applyAlignment="1"/>
    <xf numFmtId="44" fontId="11" fillId="3" borderId="23" xfId="20" applyNumberFormat="1" applyFont="1" applyFill="1" applyBorder="1" applyAlignment="1"/>
    <xf numFmtId="165" fontId="11" fillId="3" borderId="20" xfId="1" applyNumberFormat="1" applyFont="1" applyFill="1" applyBorder="1"/>
    <xf numFmtId="168" fontId="11" fillId="4" borderId="6" xfId="20" applyNumberFormat="1" applyFont="1" applyFill="1" applyBorder="1" applyAlignment="1"/>
    <xf numFmtId="165" fontId="11" fillId="4" borderId="20" xfId="1" applyNumberFormat="1" applyFont="1" applyFill="1" applyBorder="1"/>
    <xf numFmtId="44" fontId="11" fillId="4" borderId="23" xfId="20" applyNumberFormat="1" applyFont="1" applyFill="1" applyBorder="1" applyAlignment="1"/>
    <xf numFmtId="44" fontId="16" fillId="3" borderId="5" xfId="21" applyNumberFormat="1" applyFont="1" applyFill="1" applyBorder="1"/>
    <xf numFmtId="41" fontId="11" fillId="7" borderId="0" xfId="20" applyNumberFormat="1" applyFont="1" applyFill="1" applyAlignment="1"/>
    <xf numFmtId="44" fontId="11" fillId="7" borderId="13" xfId="21" applyNumberFormat="1" applyFont="1" applyFill="1" applyBorder="1"/>
    <xf numFmtId="44" fontId="11" fillId="7" borderId="0" xfId="21" applyNumberFormat="1" applyFont="1" applyFill="1"/>
    <xf numFmtId="168" fontId="5" fillId="3" borderId="0" xfId="7" applyNumberFormat="1" applyFont="1" applyFill="1"/>
    <xf numFmtId="168" fontId="5" fillId="4" borderId="0" xfId="4" applyNumberFormat="1" applyFill="1"/>
    <xf numFmtId="168" fontId="5" fillId="4" borderId="2" xfId="4" applyNumberFormat="1" applyFill="1" applyBorder="1"/>
    <xf numFmtId="9" fontId="0" fillId="3" borderId="3" xfId="3" applyFont="1" applyFill="1" applyBorder="1" applyAlignment="1">
      <alignment horizontal="center"/>
    </xf>
    <xf numFmtId="9" fontId="0" fillId="3" borderId="13" xfId="3" applyFont="1" applyFill="1" applyBorder="1" applyAlignment="1">
      <alignment horizontal="center"/>
    </xf>
    <xf numFmtId="41" fontId="6" fillId="0" borderId="3" xfId="5" applyNumberFormat="1" applyFont="1" applyBorder="1"/>
    <xf numFmtId="41" fontId="36" fillId="0" borderId="3" xfId="5" applyNumberFormat="1" applyFont="1" applyBorder="1"/>
    <xf numFmtId="41" fontId="10" fillId="0" borderId="3" xfId="5" applyNumberFormat="1" applyFont="1" applyBorder="1"/>
    <xf numFmtId="3" fontId="40" fillId="0" borderId="17" xfId="0" applyNumberFormat="1" applyFont="1" applyBorder="1" applyAlignment="1">
      <alignment horizontal="left"/>
    </xf>
    <xf numFmtId="3" fontId="39" fillId="0" borderId="8" xfId="0" applyNumberFormat="1" applyFont="1" applyBorder="1" applyAlignment="1">
      <alignment horizontal="left"/>
    </xf>
    <xf numFmtId="3" fontId="41" fillId="0" borderId="17" xfId="0" applyNumberFormat="1" applyFont="1" applyBorder="1"/>
    <xf numFmtId="3" fontId="39" fillId="0" borderId="17" xfId="0" applyNumberFormat="1" applyFont="1" applyBorder="1"/>
    <xf numFmtId="3" fontId="0" fillId="0" borderId="14" xfId="0" applyNumberFormat="1" applyBorder="1"/>
    <xf numFmtId="0" fontId="0" fillId="3" borderId="0" xfId="0" applyFill="1" applyAlignment="1">
      <alignment horizontal="left" wrapText="1"/>
    </xf>
    <xf numFmtId="0" fontId="3" fillId="3" borderId="0" xfId="0" applyFont="1" applyFill="1" applyAlignment="1">
      <alignment wrapText="1"/>
    </xf>
    <xf numFmtId="10" fontId="3" fillId="8" borderId="0" xfId="0" applyNumberFormat="1" applyFont="1" applyFill="1"/>
    <xf numFmtId="3" fontId="6" fillId="0" borderId="3" xfId="0" quotePrefix="1" applyNumberFormat="1" applyFont="1" applyBorder="1" applyAlignment="1">
      <alignment horizontal="left"/>
    </xf>
    <xf numFmtId="3" fontId="5" fillId="0" borderId="8" xfId="0" quotePrefix="1" applyNumberFormat="1" applyFont="1" applyBorder="1" applyAlignment="1">
      <alignment horizontal="left"/>
    </xf>
    <xf numFmtId="10" fontId="5" fillId="8" borderId="11" xfId="8" applyNumberFormat="1" applyFont="1" applyFill="1" applyBorder="1"/>
    <xf numFmtId="3" fontId="6" fillId="0" borderId="3" xfId="7" quotePrefix="1" applyNumberFormat="1" applyFont="1" applyBorder="1" applyAlignment="1">
      <alignment horizontal="left"/>
    </xf>
    <xf numFmtId="168" fontId="6" fillId="0" borderId="3" xfId="7" applyNumberFormat="1" applyFont="1" applyFill="1" applyBorder="1"/>
    <xf numFmtId="3" fontId="37" fillId="0" borderId="12" xfId="0" quotePrefix="1" applyNumberFormat="1" applyFont="1" applyBorder="1" applyAlignment="1">
      <alignment horizontal="left"/>
    </xf>
    <xf numFmtId="3" fontId="5" fillId="0" borderId="12" xfId="0" applyNumberFormat="1" applyFont="1" applyBorder="1"/>
    <xf numFmtId="3" fontId="6" fillId="0" borderId="14" xfId="7" applyNumberFormat="1" applyFont="1" applyBorder="1"/>
    <xf numFmtId="3" fontId="5" fillId="0" borderId="3" xfId="0" quotePrefix="1" applyNumberFormat="1" applyFont="1" applyBorder="1" applyAlignment="1">
      <alignment horizontal="left"/>
    </xf>
    <xf numFmtId="3" fontId="6" fillId="0" borderId="12" xfId="7" applyNumberFormat="1" applyFont="1" applyBorder="1"/>
    <xf numFmtId="168" fontId="6" fillId="0" borderId="12" xfId="7" applyNumberFormat="1" applyFont="1" applyBorder="1"/>
    <xf numFmtId="10" fontId="5" fillId="0" borderId="3" xfId="8" applyNumberFormat="1" applyFont="1" applyBorder="1"/>
    <xf numFmtId="10" fontId="5" fillId="0" borderId="3" xfId="8" applyNumberFormat="1" applyFont="1" applyFill="1" applyBorder="1"/>
    <xf numFmtId="10" fontId="5" fillId="0" borderId="14" xfId="8" applyNumberFormat="1" applyFont="1" applyFill="1" applyBorder="1" applyAlignment="1">
      <alignment horizontal="center"/>
    </xf>
    <xf numFmtId="43" fontId="6" fillId="0" borderId="12" xfId="5" applyFont="1" applyFill="1" applyBorder="1"/>
    <xf numFmtId="10" fontId="6" fillId="0" borderId="14" xfId="8" applyNumberFormat="1" applyFont="1" applyBorder="1" applyAlignment="1">
      <alignment horizontal="center"/>
    </xf>
    <xf numFmtId="10" fontId="6" fillId="8" borderId="14" xfId="8" applyNumberFormat="1" applyFont="1" applyFill="1" applyBorder="1" applyAlignment="1">
      <alignment horizontal="center"/>
    </xf>
    <xf numFmtId="168" fontId="5" fillId="3" borderId="12" xfId="2" applyNumberFormat="1" applyFont="1" applyFill="1" applyBorder="1"/>
    <xf numFmtId="168" fontId="5" fillId="4" borderId="3" xfId="2" applyNumberFormat="1" applyFont="1" applyFill="1" applyBorder="1"/>
    <xf numFmtId="168" fontId="5" fillId="3" borderId="6" xfId="2" applyNumberFormat="1" applyFont="1" applyFill="1" applyBorder="1"/>
    <xf numFmtId="168" fontId="5" fillId="4" borderId="14" xfId="2" applyNumberFormat="1" applyFont="1" applyFill="1" applyBorder="1"/>
    <xf numFmtId="168" fontId="6" fillId="3" borderId="14" xfId="2" applyNumberFormat="1" applyFont="1" applyFill="1" applyBorder="1"/>
    <xf numFmtId="168" fontId="6" fillId="4" borderId="14" xfId="2" applyNumberFormat="1" applyFont="1" applyFill="1" applyBorder="1"/>
    <xf numFmtId="168" fontId="6" fillId="4" borderId="7" xfId="2" applyNumberFormat="1" applyFont="1" applyFill="1" applyBorder="1"/>
    <xf numFmtId="168" fontId="5" fillId="3" borderId="0" xfId="2" applyNumberFormat="1" applyFont="1" applyFill="1" applyBorder="1"/>
    <xf numFmtId="168" fontId="5" fillId="3" borderId="13" xfId="2" applyNumberFormat="1" applyFont="1" applyFill="1" applyBorder="1"/>
    <xf numFmtId="168" fontId="32" fillId="2" borderId="9" xfId="2" applyNumberFormat="1" applyFont="1" applyFill="1" applyBorder="1"/>
    <xf numFmtId="168" fontId="32" fillId="2" borderId="10" xfId="2" applyNumberFormat="1" applyFont="1" applyFill="1" applyBorder="1"/>
    <xf numFmtId="168" fontId="5" fillId="3" borderId="0" xfId="2" applyNumberFormat="1" applyFont="1" applyFill="1"/>
    <xf numFmtId="0" fontId="31" fillId="3" borderId="17" xfId="4" applyFont="1" applyFill="1" applyBorder="1" applyAlignment="1">
      <alignment horizontal="left"/>
    </xf>
    <xf numFmtId="168" fontId="13" fillId="4" borderId="3" xfId="0" applyNumberFormat="1" applyFont="1" applyFill="1" applyBorder="1"/>
    <xf numFmtId="168" fontId="11" fillId="3" borderId="24" xfId="0" applyNumberFormat="1" applyFont="1" applyFill="1" applyBorder="1"/>
    <xf numFmtId="0" fontId="6" fillId="4" borderId="20" xfId="4" quotePrefix="1" applyFont="1" applyFill="1" applyBorder="1" applyAlignment="1">
      <alignment horizontal="center"/>
    </xf>
    <xf numFmtId="0" fontId="6" fillId="4" borderId="20" xfId="4" quotePrefix="1" applyFont="1" applyFill="1" applyBorder="1" applyAlignment="1">
      <alignment horizontal="center" wrapText="1"/>
    </xf>
    <xf numFmtId="42" fontId="5" fillId="4" borderId="13" xfId="5" applyNumberFormat="1" applyFont="1" applyFill="1" applyBorder="1" applyAlignment="1">
      <alignment wrapText="1"/>
    </xf>
    <xf numFmtId="168" fontId="11" fillId="2" borderId="1" xfId="2" applyNumberFormat="1" applyFont="1" applyFill="1" applyBorder="1"/>
    <xf numFmtId="168" fontId="5" fillId="2" borderId="1" xfId="2" applyNumberFormat="1" applyFont="1" applyFill="1" applyBorder="1"/>
    <xf numFmtId="168" fontId="5" fillId="2" borderId="7" xfId="2" applyNumberFormat="1" applyFont="1" applyFill="1" applyBorder="1"/>
    <xf numFmtId="168" fontId="11" fillId="3" borderId="3" xfId="2" applyNumberFormat="1" applyFont="1" applyFill="1" applyBorder="1"/>
    <xf numFmtId="168" fontId="5" fillId="3" borderId="3" xfId="2" applyNumberFormat="1" applyFont="1" applyFill="1" applyBorder="1" applyAlignment="1"/>
    <xf numFmtId="168" fontId="5" fillId="3" borderId="12" xfId="2" applyNumberFormat="1" applyFont="1" applyFill="1" applyBorder="1" applyAlignment="1"/>
    <xf numFmtId="168" fontId="11" fillId="3" borderId="14" xfId="2" applyNumberFormat="1" applyFont="1" applyFill="1" applyBorder="1"/>
    <xf numFmtId="170" fontId="5" fillId="3" borderId="17" xfId="5" quotePrefix="1" applyNumberFormat="1" applyFont="1" applyFill="1" applyBorder="1" applyAlignment="1">
      <alignment horizontal="right"/>
    </xf>
    <xf numFmtId="170" fontId="5" fillId="3" borderId="3" xfId="5" quotePrefix="1" applyNumberFormat="1" applyFont="1" applyFill="1" applyBorder="1" applyAlignment="1">
      <alignment horizontal="right"/>
    </xf>
    <xf numFmtId="170" fontId="5" fillId="3" borderId="3" xfId="10" applyNumberFormat="1" applyFill="1" applyBorder="1"/>
    <xf numFmtId="170" fontId="5" fillId="4" borderId="3" xfId="10" applyNumberFormat="1" applyFill="1" applyBorder="1"/>
    <xf numFmtId="170" fontId="5" fillId="4" borderId="13" xfId="10" applyNumberFormat="1" applyFill="1" applyBorder="1"/>
    <xf numFmtId="170" fontId="5" fillId="3" borderId="3" xfId="10" quotePrefix="1" applyNumberFormat="1" applyFill="1" applyBorder="1" applyAlignment="1">
      <alignment horizontal="right"/>
    </xf>
    <xf numFmtId="170" fontId="5" fillId="3" borderId="3" xfId="13" applyNumberFormat="1" applyFont="1" applyFill="1" applyBorder="1"/>
    <xf numFmtId="170" fontId="5" fillId="4" borderId="3" xfId="13" applyNumberFormat="1" applyFont="1" applyFill="1" applyBorder="1"/>
    <xf numFmtId="170" fontId="5" fillId="4" borderId="13" xfId="13" applyNumberFormat="1" applyFont="1" applyFill="1" applyBorder="1"/>
    <xf numFmtId="170" fontId="5" fillId="6" borderId="17" xfId="5" quotePrefix="1" applyNumberFormat="1" applyFont="1" applyFill="1" applyBorder="1" applyAlignment="1">
      <alignment horizontal="right"/>
    </xf>
    <xf numFmtId="170" fontId="5" fillId="6" borderId="3" xfId="5" quotePrefix="1" applyNumberFormat="1" applyFont="1" applyFill="1" applyBorder="1" applyAlignment="1">
      <alignment horizontal="right"/>
    </xf>
    <xf numFmtId="170" fontId="5" fillId="3" borderId="19" xfId="5" applyNumberFormat="1" applyFont="1" applyFill="1" applyBorder="1" applyAlignment="1">
      <alignment horizontal="right"/>
    </xf>
    <xf numFmtId="170" fontId="5" fillId="3" borderId="15" xfId="5" applyNumberFormat="1" applyFont="1" applyFill="1" applyBorder="1" applyAlignment="1">
      <alignment horizontal="right"/>
    </xf>
    <xf numFmtId="170" fontId="5" fillId="3" borderId="15" xfId="11" applyNumberFormat="1" applyFont="1" applyFill="1" applyBorder="1"/>
    <xf numFmtId="170" fontId="5" fillId="4" borderId="15" xfId="11" applyNumberFormat="1" applyFont="1" applyFill="1" applyBorder="1"/>
    <xf numFmtId="170" fontId="5" fillId="4" borderId="24" xfId="11" applyNumberFormat="1" applyFont="1" applyFill="1" applyBorder="1"/>
    <xf numFmtId="170" fontId="6" fillId="3" borderId="17" xfId="12" applyNumberFormat="1" applyFont="1" applyFill="1" applyBorder="1"/>
    <xf numFmtId="170" fontId="6" fillId="3" borderId="3" xfId="12" applyNumberFormat="1" applyFont="1" applyFill="1" applyBorder="1"/>
    <xf numFmtId="170" fontId="6" fillId="4" borderId="3" xfId="12" applyNumberFormat="1" applyFont="1" applyFill="1" applyBorder="1"/>
    <xf numFmtId="170" fontId="6" fillId="4" borderId="13" xfId="12" applyNumberFormat="1" applyFont="1" applyFill="1" applyBorder="1"/>
    <xf numFmtId="170" fontId="6" fillId="3" borderId="17" xfId="10" applyNumberFormat="1" applyFont="1" applyFill="1" applyBorder="1"/>
    <xf numFmtId="170" fontId="6" fillId="3" borderId="3" xfId="10" applyNumberFormat="1" applyFont="1" applyFill="1" applyBorder="1"/>
    <xf numFmtId="170" fontId="6" fillId="3" borderId="3" xfId="10" applyNumberFormat="1" applyFont="1" applyFill="1" applyBorder="1" applyAlignment="1">
      <alignment horizontal="center"/>
    </xf>
    <xf numFmtId="170" fontId="6" fillId="4" borderId="3" xfId="10" applyNumberFormat="1" applyFont="1" applyFill="1" applyBorder="1" applyAlignment="1">
      <alignment horizontal="center"/>
    </xf>
    <xf numFmtId="170" fontId="6" fillId="4" borderId="13" xfId="10" applyNumberFormat="1" applyFont="1" applyFill="1" applyBorder="1" applyAlignment="1">
      <alignment horizontal="center"/>
    </xf>
    <xf numFmtId="170" fontId="6" fillId="3" borderId="17" xfId="10" quotePrefix="1" applyNumberFormat="1" applyFont="1" applyFill="1" applyBorder="1" applyAlignment="1">
      <alignment horizontal="center"/>
    </xf>
    <xf numFmtId="170" fontId="6" fillId="3" borderId="3" xfId="10" quotePrefix="1" applyNumberFormat="1" applyFont="1" applyFill="1" applyBorder="1" applyAlignment="1">
      <alignment horizontal="center"/>
    </xf>
    <xf numFmtId="170" fontId="6" fillId="3" borderId="3" xfId="11" quotePrefix="1" applyNumberFormat="1" applyFont="1" applyFill="1" applyBorder="1" applyAlignment="1">
      <alignment horizontal="center"/>
    </xf>
    <xf numFmtId="170" fontId="6" fillId="4" borderId="3" xfId="11" applyNumberFormat="1" applyFont="1" applyFill="1" applyBorder="1" applyAlignment="1">
      <alignment horizontal="center"/>
    </xf>
    <xf numFmtId="170" fontId="6" fillId="4" borderId="13" xfId="11" applyNumberFormat="1" applyFont="1" applyFill="1" applyBorder="1" applyAlignment="1">
      <alignment horizontal="center"/>
    </xf>
    <xf numFmtId="170" fontId="6" fillId="3" borderId="17" xfId="10" quotePrefix="1" applyNumberFormat="1" applyFont="1" applyFill="1" applyBorder="1" applyAlignment="1">
      <alignment horizontal="left"/>
    </xf>
    <xf numFmtId="170" fontId="6" fillId="3" borderId="3" xfId="10" quotePrefix="1" applyNumberFormat="1" applyFont="1" applyFill="1" applyBorder="1" applyAlignment="1">
      <alignment horizontal="left"/>
    </xf>
    <xf numFmtId="170" fontId="5" fillId="3" borderId="17" xfId="5" applyNumberFormat="1" applyFont="1" applyFill="1" applyBorder="1"/>
    <xf numFmtId="170" fontId="5" fillId="3" borderId="3" xfId="5" applyNumberFormat="1" applyFont="1" applyFill="1" applyBorder="1"/>
    <xf numFmtId="170" fontId="5" fillId="4" borderId="3" xfId="5" applyNumberFormat="1" applyFont="1" applyFill="1" applyBorder="1"/>
    <xf numFmtId="170" fontId="5" fillId="4" borderId="13" xfId="5" applyNumberFormat="1" applyFont="1" applyFill="1" applyBorder="1"/>
    <xf numFmtId="170" fontId="5" fillId="6" borderId="17" xfId="5" applyNumberFormat="1" applyFont="1" applyFill="1" applyBorder="1"/>
    <xf numFmtId="170" fontId="5" fillId="6" borderId="3" xfId="5" applyNumberFormat="1" applyFont="1" applyFill="1" applyBorder="1"/>
    <xf numFmtId="170" fontId="5" fillId="6" borderId="19" xfId="5" applyNumberFormat="1" applyFont="1" applyFill="1" applyBorder="1"/>
    <xf numFmtId="170" fontId="5" fillId="6" borderId="15" xfId="5" applyNumberFormat="1" applyFont="1" applyFill="1" applyBorder="1"/>
    <xf numFmtId="170" fontId="5" fillId="3" borderId="15" xfId="13" applyNumberFormat="1" applyFont="1" applyFill="1" applyBorder="1"/>
    <xf numFmtId="170" fontId="5" fillId="4" borderId="15" xfId="13" applyNumberFormat="1" applyFont="1" applyFill="1" applyBorder="1"/>
    <xf numFmtId="170" fontId="5" fillId="4" borderId="24" xfId="13" applyNumberFormat="1" applyFont="1" applyFill="1" applyBorder="1"/>
    <xf numFmtId="170" fontId="6" fillId="3" borderId="6" xfId="12" applyNumberFormat="1" applyFont="1" applyFill="1" applyBorder="1"/>
    <xf numFmtId="170" fontId="6" fillId="3" borderId="14" xfId="12" applyNumberFormat="1" applyFont="1" applyFill="1" applyBorder="1"/>
    <xf numFmtId="170" fontId="6" fillId="4" borderId="14" xfId="12" applyNumberFormat="1" applyFont="1" applyFill="1" applyBorder="1"/>
    <xf numFmtId="170" fontId="6" fillId="4" borderId="7" xfId="12" applyNumberFormat="1" applyFont="1" applyFill="1" applyBorder="1"/>
    <xf numFmtId="168" fontId="0" fillId="3" borderId="3" xfId="2" applyNumberFormat="1" applyFont="1" applyFill="1" applyBorder="1"/>
    <xf numFmtId="168" fontId="0" fillId="4" borderId="3" xfId="2" applyNumberFormat="1" applyFont="1" applyFill="1" applyBorder="1"/>
    <xf numFmtId="168" fontId="3" fillId="3" borderId="3" xfId="2" applyNumberFormat="1" applyFont="1" applyFill="1" applyBorder="1"/>
    <xf numFmtId="168" fontId="3" fillId="4" borderId="3" xfId="2" applyNumberFormat="1" applyFont="1" applyFill="1" applyBorder="1"/>
    <xf numFmtId="168" fontId="0" fillId="3" borderId="24" xfId="2" applyNumberFormat="1" applyFont="1" applyFill="1" applyBorder="1"/>
    <xf numFmtId="168" fontId="0" fillId="4" borderId="24" xfId="2" applyNumberFormat="1" applyFont="1" applyFill="1" applyBorder="1"/>
    <xf numFmtId="168" fontId="0" fillId="3" borderId="15" xfId="2" applyNumberFormat="1" applyFont="1" applyFill="1" applyBorder="1" applyAlignment="1">
      <alignment horizontal="right"/>
    </xf>
    <xf numFmtId="168" fontId="0" fillId="4" borderId="15" xfId="2" applyNumberFormat="1" applyFont="1" applyFill="1" applyBorder="1" applyAlignment="1">
      <alignment horizontal="right"/>
    </xf>
    <xf numFmtId="168" fontId="3" fillId="3" borderId="41" xfId="2" applyNumberFormat="1" applyFont="1" applyFill="1" applyBorder="1"/>
    <xf numFmtId="168" fontId="3" fillId="4" borderId="41" xfId="2" applyNumberFormat="1" applyFont="1" applyFill="1" applyBorder="1"/>
    <xf numFmtId="168" fontId="6" fillId="0" borderId="3" xfId="2" applyNumberFormat="1" applyFont="1" applyBorder="1"/>
    <xf numFmtId="168" fontId="6" fillId="0" borderId="3" xfId="2" applyNumberFormat="1" applyFont="1" applyFill="1" applyBorder="1"/>
    <xf numFmtId="168" fontId="5" fillId="0" borderId="3" xfId="2" applyNumberFormat="1" applyFont="1" applyBorder="1"/>
    <xf numFmtId="168" fontId="5" fillId="0" borderId="3" xfId="2" applyNumberFormat="1" applyFont="1" applyFill="1" applyBorder="1"/>
    <xf numFmtId="165" fontId="27" fillId="3" borderId="14" xfId="5" quotePrefix="1" applyNumberFormat="1" applyFont="1" applyFill="1" applyBorder="1" applyAlignment="1">
      <alignment horizontal="center" wrapText="1"/>
    </xf>
    <xf numFmtId="168" fontId="11" fillId="3" borderId="18" xfId="0" applyNumberFormat="1" applyFont="1" applyFill="1" applyBorder="1"/>
    <xf numFmtId="168" fontId="11" fillId="3" borderId="12" xfId="0" applyNumberFormat="1" applyFont="1" applyFill="1" applyBorder="1"/>
    <xf numFmtId="168" fontId="11" fillId="4" borderId="5" xfId="0" applyNumberFormat="1" applyFont="1" applyFill="1" applyBorder="1"/>
    <xf numFmtId="168" fontId="11" fillId="3" borderId="3" xfId="0" applyNumberFormat="1" applyFont="1" applyFill="1" applyBorder="1"/>
    <xf numFmtId="168" fontId="13" fillId="3" borderId="38" xfId="0" applyNumberFormat="1" applyFont="1" applyFill="1" applyBorder="1"/>
    <xf numFmtId="168" fontId="13" fillId="3" borderId="42" xfId="0" applyNumberFormat="1" applyFont="1" applyFill="1" applyBorder="1"/>
    <xf numFmtId="168" fontId="13" fillId="4" borderId="40" xfId="0" applyNumberFormat="1" applyFont="1" applyFill="1" applyBorder="1"/>
    <xf numFmtId="168" fontId="11" fillId="3" borderId="4" xfId="0" applyNumberFormat="1" applyFont="1" applyFill="1" applyBorder="1"/>
    <xf numFmtId="168" fontId="11" fillId="4" borderId="3" xfId="0" applyNumberFormat="1" applyFont="1" applyFill="1" applyBorder="1"/>
    <xf numFmtId="168" fontId="11" fillId="3" borderId="17" xfId="0" applyNumberFormat="1" applyFont="1" applyFill="1" applyBorder="1"/>
    <xf numFmtId="168" fontId="13" fillId="3" borderId="39" xfId="0" applyNumberFormat="1" applyFont="1" applyFill="1" applyBorder="1"/>
    <xf numFmtId="168" fontId="13" fillId="4" borderId="42" xfId="0" applyNumberFormat="1" applyFont="1" applyFill="1" applyBorder="1"/>
    <xf numFmtId="10" fontId="36" fillId="0" borderId="14" xfId="5" applyNumberFormat="1" applyFont="1" applyFill="1" applyBorder="1"/>
    <xf numFmtId="10" fontId="10" fillId="0" borderId="3" xfId="5" applyNumberFormat="1" applyFont="1" applyFill="1" applyBorder="1"/>
    <xf numFmtId="44" fontId="36" fillId="0" borderId="3" xfId="5" applyNumberFormat="1" applyFont="1" applyBorder="1"/>
    <xf numFmtId="10" fontId="14" fillId="0" borderId="11" xfId="8" applyNumberFormat="1" applyFont="1" applyFill="1" applyBorder="1"/>
    <xf numFmtId="168" fontId="0" fillId="3" borderId="3" xfId="2" applyNumberFormat="1" applyFont="1" applyFill="1" applyBorder="1" applyAlignment="1">
      <alignment horizontal="right"/>
    </xf>
    <xf numFmtId="168" fontId="0" fillId="4" borderId="3" xfId="2" applyNumberFormat="1" applyFont="1" applyFill="1" applyBorder="1" applyAlignment="1">
      <alignment horizontal="right"/>
    </xf>
    <xf numFmtId="168" fontId="0" fillId="3" borderId="19" xfId="2" applyNumberFormat="1" applyFont="1" applyFill="1" applyBorder="1" applyAlignment="1">
      <alignment horizontal="right"/>
    </xf>
    <xf numFmtId="168" fontId="3" fillId="3" borderId="41" xfId="2" applyNumberFormat="1" applyFont="1" applyFill="1" applyBorder="1" applyAlignment="1">
      <alignment horizontal="right"/>
    </xf>
    <xf numFmtId="168" fontId="3" fillId="4" borderId="41" xfId="2" applyNumberFormat="1" applyFont="1" applyFill="1" applyBorder="1" applyAlignment="1">
      <alignment horizontal="right"/>
    </xf>
    <xf numFmtId="168" fontId="0" fillId="3" borderId="3" xfId="0" applyNumberFormat="1" applyFill="1" applyBorder="1"/>
    <xf numFmtId="168" fontId="0" fillId="5" borderId="0" xfId="0" applyNumberFormat="1" applyFill="1"/>
    <xf numFmtId="168" fontId="0" fillId="3" borderId="14" xfId="0" applyNumberFormat="1" applyFill="1" applyBorder="1"/>
    <xf numFmtId="168" fontId="0" fillId="5" borderId="1" xfId="0" applyNumberFormat="1" applyFill="1" applyBorder="1"/>
    <xf numFmtId="168" fontId="3" fillId="3" borderId="3" xfId="0" applyNumberFormat="1" applyFont="1" applyFill="1" applyBorder="1"/>
    <xf numFmtId="168" fontId="3" fillId="5" borderId="0" xfId="0" applyNumberFormat="1" applyFont="1" applyFill="1"/>
    <xf numFmtId="168" fontId="0" fillId="5" borderId="3" xfId="0" applyNumberFormat="1" applyFill="1" applyBorder="1"/>
    <xf numFmtId="168" fontId="0" fillId="5" borderId="14" xfId="0" applyNumberFormat="1" applyFill="1" applyBorder="1"/>
    <xf numFmtId="168" fontId="0" fillId="3" borderId="1" xfId="0" applyNumberFormat="1" applyFill="1" applyBorder="1"/>
    <xf numFmtId="168" fontId="3" fillId="5" borderId="3" xfId="0" applyNumberFormat="1" applyFont="1" applyFill="1" applyBorder="1"/>
    <xf numFmtId="168" fontId="0" fillId="0" borderId="3" xfId="0" applyNumberFormat="1" applyBorder="1"/>
    <xf numFmtId="168" fontId="3" fillId="3" borderId="36" xfId="0" applyNumberFormat="1" applyFont="1" applyFill="1" applyBorder="1"/>
    <xf numFmtId="168" fontId="4" fillId="2" borderId="3" xfId="0" applyNumberFormat="1" applyFont="1" applyFill="1" applyBorder="1"/>
    <xf numFmtId="168" fontId="4" fillId="2" borderId="0" xfId="0" applyNumberFormat="1" applyFont="1" applyFill="1"/>
    <xf numFmtId="168" fontId="0" fillId="3" borderId="51" xfId="0" applyNumberFormat="1" applyFill="1" applyBorder="1"/>
    <xf numFmtId="168" fontId="0" fillId="5" borderId="15" xfId="0" applyNumberFormat="1" applyFill="1" applyBorder="1"/>
    <xf numFmtId="168" fontId="0" fillId="5" borderId="2" xfId="0" applyNumberFormat="1" applyFill="1" applyBorder="1"/>
    <xf numFmtId="168" fontId="0" fillId="3" borderId="53" xfId="0" applyNumberFormat="1" applyFill="1" applyBorder="1"/>
    <xf numFmtId="168" fontId="3" fillId="5" borderId="36" xfId="0" applyNumberFormat="1" applyFont="1" applyFill="1" applyBorder="1"/>
    <xf numFmtId="168" fontId="3" fillId="10" borderId="3" xfId="0" applyNumberFormat="1" applyFont="1" applyFill="1" applyBorder="1"/>
    <xf numFmtId="168" fontId="0" fillId="10" borderId="3" xfId="0" applyNumberFormat="1" applyFill="1" applyBorder="1"/>
    <xf numFmtId="168" fontId="3" fillId="10" borderId="14" xfId="0" applyNumberFormat="1" applyFont="1" applyFill="1" applyBorder="1"/>
    <xf numFmtId="168" fontId="0" fillId="4" borderId="51" xfId="0" applyNumberFormat="1" applyFill="1" applyBorder="1"/>
    <xf numFmtId="168" fontId="0" fillId="4" borderId="52" xfId="0" applyNumberFormat="1" applyFill="1" applyBorder="1"/>
    <xf numFmtId="168" fontId="0" fillId="4" borderId="14" xfId="0" applyNumberFormat="1" applyFill="1" applyBorder="1"/>
    <xf numFmtId="168" fontId="0" fillId="3" borderId="6" xfId="0" applyNumberFormat="1" applyFill="1" applyBorder="1"/>
    <xf numFmtId="168" fontId="0" fillId="4" borderId="7" xfId="0" applyNumberFormat="1" applyFill="1" applyBorder="1"/>
    <xf numFmtId="168" fontId="3" fillId="4" borderId="51" xfId="0" applyNumberFormat="1" applyFont="1" applyFill="1" applyBorder="1"/>
    <xf numFmtId="168" fontId="0" fillId="5" borderId="51" xfId="0" applyNumberFormat="1" applyFill="1" applyBorder="1"/>
    <xf numFmtId="168" fontId="0" fillId="5" borderId="13" xfId="0" applyNumberFormat="1" applyFill="1" applyBorder="1"/>
    <xf numFmtId="168" fontId="0" fillId="5" borderId="52" xfId="0" applyNumberFormat="1" applyFill="1" applyBorder="1"/>
    <xf numFmtId="168" fontId="0" fillId="4" borderId="1" xfId="0" applyNumberFormat="1" applyFill="1" applyBorder="1"/>
    <xf numFmtId="168" fontId="0" fillId="5" borderId="7" xfId="0" applyNumberFormat="1" applyFill="1" applyBorder="1"/>
    <xf numFmtId="168" fontId="3" fillId="5" borderId="51" xfId="0" applyNumberFormat="1" applyFont="1" applyFill="1" applyBorder="1"/>
    <xf numFmtId="168" fontId="3" fillId="5" borderId="13" xfId="0" applyNumberFormat="1" applyFont="1" applyFill="1" applyBorder="1"/>
    <xf numFmtId="168" fontId="0" fillId="4" borderId="53" xfId="0" applyNumberFormat="1" applyFill="1" applyBorder="1"/>
    <xf numFmtId="168" fontId="3" fillId="4" borderId="54" xfId="0" applyNumberFormat="1" applyFont="1" applyFill="1" applyBorder="1"/>
    <xf numFmtId="168" fontId="3" fillId="4" borderId="36" xfId="0" applyNumberFormat="1" applyFont="1" applyFill="1" applyBorder="1"/>
    <xf numFmtId="168" fontId="3" fillId="4" borderId="44" xfId="0" applyNumberFormat="1" applyFont="1" applyFill="1" applyBorder="1"/>
    <xf numFmtId="168" fontId="4" fillId="2" borderId="51" xfId="0" applyNumberFormat="1" applyFont="1" applyFill="1" applyBorder="1"/>
    <xf numFmtId="168" fontId="0" fillId="10" borderId="0" xfId="0" applyNumberFormat="1" applyFill="1"/>
    <xf numFmtId="168" fontId="3" fillId="7" borderId="3" xfId="0" applyNumberFormat="1" applyFont="1" applyFill="1" applyBorder="1"/>
    <xf numFmtId="168" fontId="0" fillId="7" borderId="0" xfId="0" applyNumberFormat="1" applyFill="1"/>
    <xf numFmtId="168" fontId="0" fillId="7" borderId="3" xfId="0" applyNumberFormat="1" applyFill="1" applyBorder="1"/>
    <xf numFmtId="168" fontId="3" fillId="7" borderId="17" xfId="0" applyNumberFormat="1" applyFont="1" applyFill="1" applyBorder="1"/>
    <xf numFmtId="168" fontId="3" fillId="7" borderId="13" xfId="0" applyNumberFormat="1" applyFont="1" applyFill="1" applyBorder="1"/>
    <xf numFmtId="168" fontId="0" fillId="7" borderId="17" xfId="0" applyNumberFormat="1" applyFill="1" applyBorder="1"/>
    <xf numFmtId="168" fontId="0" fillId="7" borderId="13" xfId="0" applyNumberFormat="1" applyFill="1" applyBorder="1"/>
    <xf numFmtId="168" fontId="0" fillId="10" borderId="1" xfId="0" applyNumberFormat="1" applyFill="1" applyBorder="1"/>
    <xf numFmtId="168" fontId="0" fillId="10" borderId="14" xfId="0" applyNumberFormat="1" applyFill="1" applyBorder="1"/>
    <xf numFmtId="168" fontId="3" fillId="7" borderId="14" xfId="0" applyNumberFormat="1" applyFont="1" applyFill="1" applyBorder="1"/>
    <xf numFmtId="168" fontId="0" fillId="7" borderId="1" xfId="0" applyNumberFormat="1" applyFill="1" applyBorder="1"/>
    <xf numFmtId="168" fontId="0" fillId="7" borderId="14" xfId="0" applyNumberFormat="1" applyFill="1" applyBorder="1"/>
    <xf numFmtId="168" fontId="3" fillId="7" borderId="6" xfId="0" applyNumberFormat="1" applyFont="1" applyFill="1" applyBorder="1"/>
    <xf numFmtId="168" fontId="3" fillId="5" borderId="14" xfId="0" applyNumberFormat="1" applyFont="1" applyFill="1" applyBorder="1"/>
    <xf numFmtId="168" fontId="3" fillId="7" borderId="7" xfId="0" applyNumberFormat="1" applyFont="1" applyFill="1" applyBorder="1"/>
    <xf numFmtId="44" fontId="4" fillId="2" borderId="67" xfId="0" applyNumberFormat="1" applyFont="1" applyFill="1" applyBorder="1"/>
    <xf numFmtId="168" fontId="4" fillId="2" borderId="13" xfId="0" applyNumberFormat="1" applyFont="1" applyFill="1" applyBorder="1"/>
    <xf numFmtId="0" fontId="5" fillId="3" borderId="0" xfId="0" applyFont="1" applyFill="1"/>
    <xf numFmtId="10" fontId="5" fillId="3" borderId="0" xfId="8" applyNumberFormat="1" applyFont="1" applyFill="1" applyBorder="1"/>
    <xf numFmtId="10" fontId="35" fillId="3" borderId="0" xfId="8" applyNumberFormat="1" applyFont="1" applyFill="1" applyBorder="1"/>
    <xf numFmtId="0" fontId="0" fillId="3" borderId="4" xfId="0" applyFill="1" applyBorder="1" applyAlignment="1">
      <alignment horizontal="left" wrapText="1"/>
    </xf>
    <xf numFmtId="0" fontId="0" fillId="3" borderId="18" xfId="0" applyFill="1"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0" fillId="3" borderId="1" xfId="0" applyFill="1" applyBorder="1" applyAlignment="1">
      <alignment horizontal="left" wrapText="1"/>
    </xf>
    <xf numFmtId="0" fontId="0" fillId="3" borderId="7" xfId="0" applyFill="1" applyBorder="1" applyAlignment="1">
      <alignment horizontal="left" wrapText="1"/>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3" borderId="45" xfId="0" applyFont="1" applyFill="1" applyBorder="1" applyAlignment="1">
      <alignment horizontal="center"/>
    </xf>
    <xf numFmtId="0" fontId="3" fillId="4" borderId="49" xfId="0" applyFont="1" applyFill="1" applyBorder="1" applyAlignment="1">
      <alignment horizontal="center"/>
    </xf>
    <xf numFmtId="0" fontId="3" fillId="4" borderId="8" xfId="0" applyFont="1" applyFill="1" applyBorder="1" applyAlignment="1">
      <alignment horizontal="center"/>
    </xf>
    <xf numFmtId="0" fontId="3" fillId="4" borderId="12" xfId="0" applyFont="1" applyFill="1" applyBorder="1" applyAlignment="1">
      <alignment horizontal="center"/>
    </xf>
    <xf numFmtId="0" fontId="3" fillId="4" borderId="22" xfId="0" applyFont="1" applyFill="1" applyBorder="1" applyAlignment="1">
      <alignment horizontal="center"/>
    </xf>
    <xf numFmtId="44" fontId="3" fillId="3" borderId="12" xfId="0" applyNumberFormat="1" applyFont="1" applyFill="1" applyBorder="1" applyAlignment="1">
      <alignment horizontal="center"/>
    </xf>
    <xf numFmtId="44" fontId="3" fillId="3" borderId="22" xfId="0" applyNumberFormat="1" applyFont="1" applyFill="1" applyBorder="1" applyAlignment="1">
      <alignment horizontal="center"/>
    </xf>
    <xf numFmtId="0" fontId="3" fillId="4" borderId="4" xfId="0" applyFont="1" applyFill="1" applyBorder="1" applyAlignment="1">
      <alignment horizontal="center"/>
    </xf>
    <xf numFmtId="0" fontId="3" fillId="4" borderId="18" xfId="0" applyFont="1" applyFill="1" applyBorder="1" applyAlignment="1">
      <alignment horizontal="center"/>
    </xf>
    <xf numFmtId="0" fontId="3" fillId="4" borderId="5" xfId="0" applyFont="1" applyFill="1" applyBorder="1" applyAlignment="1">
      <alignment horizontal="center"/>
    </xf>
    <xf numFmtId="0" fontId="6" fillId="3" borderId="4" xfId="4" quotePrefix="1" applyFont="1" applyFill="1" applyBorder="1" applyAlignment="1">
      <alignment horizontal="center"/>
    </xf>
    <xf numFmtId="0" fontId="6" fillId="3" borderId="18" xfId="4" applyFont="1" applyFill="1" applyBorder="1" applyAlignment="1">
      <alignment horizontal="center"/>
    </xf>
    <xf numFmtId="0" fontId="3" fillId="3" borderId="18" xfId="0" applyFont="1" applyFill="1" applyBorder="1" applyAlignment="1">
      <alignment horizontal="center"/>
    </xf>
    <xf numFmtId="0" fontId="3" fillId="3" borderId="5" xfId="0" applyFont="1" applyFill="1" applyBorder="1" applyAlignment="1">
      <alignment horizontal="center"/>
    </xf>
    <xf numFmtId="171" fontId="0" fillId="3" borderId="20" xfId="2" applyNumberFormat="1" applyFont="1" applyFill="1" applyBorder="1" applyAlignment="1">
      <alignment horizontal="center"/>
    </xf>
    <xf numFmtId="171" fontId="0" fillId="3" borderId="23" xfId="2" applyNumberFormat="1" applyFont="1" applyFill="1" applyBorder="1" applyAlignment="1">
      <alignment horizontal="center"/>
    </xf>
    <xf numFmtId="171" fontId="0" fillId="4" borderId="20" xfId="2" applyNumberFormat="1" applyFont="1" applyFill="1" applyBorder="1" applyAlignment="1">
      <alignment horizontal="center"/>
    </xf>
    <xf numFmtId="171" fontId="0" fillId="4" borderId="23" xfId="2" applyNumberFormat="1" applyFont="1" applyFill="1" applyBorder="1" applyAlignment="1">
      <alignment horizontal="center"/>
    </xf>
    <xf numFmtId="171" fontId="1" fillId="3" borderId="21" xfId="2" applyNumberFormat="1" applyFont="1" applyFill="1" applyBorder="1" applyAlignment="1">
      <alignment horizontal="center"/>
    </xf>
    <xf numFmtId="171" fontId="1" fillId="3" borderId="23" xfId="2" applyNumberFormat="1" applyFont="1" applyFill="1" applyBorder="1" applyAlignment="1">
      <alignment horizontal="center"/>
    </xf>
    <xf numFmtId="171" fontId="1" fillId="3" borderId="20" xfId="2" applyNumberFormat="1" applyFont="1" applyFill="1" applyBorder="1" applyAlignment="1">
      <alignment horizontal="center"/>
    </xf>
    <xf numFmtId="171" fontId="1" fillId="4" borderId="21" xfId="2" applyNumberFormat="1" applyFont="1" applyFill="1" applyBorder="1" applyAlignment="1">
      <alignment horizontal="center"/>
    </xf>
    <xf numFmtId="171" fontId="1" fillId="4" borderId="23" xfId="2" applyNumberFormat="1" applyFont="1" applyFill="1" applyBorder="1" applyAlignment="1">
      <alignment horizontal="center"/>
    </xf>
    <xf numFmtId="0" fontId="3" fillId="3" borderId="4" xfId="0" applyFont="1" applyFill="1" applyBorder="1" applyAlignment="1">
      <alignment horizontal="center"/>
    </xf>
    <xf numFmtId="0" fontId="3" fillId="3" borderId="4" xfId="0" quotePrefix="1" applyFont="1" applyFill="1" applyBorder="1" applyAlignment="1">
      <alignment horizontal="center"/>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6" fillId="3" borderId="4" xfId="4" quotePrefix="1" applyFont="1" applyFill="1" applyBorder="1" applyAlignment="1">
      <alignment horizontal="center" wrapText="1"/>
    </xf>
    <xf numFmtId="0" fontId="6" fillId="3" borderId="5" xfId="4" quotePrefix="1" applyFont="1" applyFill="1" applyBorder="1" applyAlignment="1">
      <alignment horizontal="center" wrapText="1"/>
    </xf>
    <xf numFmtId="171" fontId="3" fillId="4" borderId="17" xfId="0" applyNumberFormat="1" applyFont="1" applyFill="1" applyBorder="1" applyAlignment="1">
      <alignment horizontal="center"/>
    </xf>
    <xf numFmtId="171" fontId="3" fillId="4" borderId="0" xfId="0" applyNumberFormat="1" applyFont="1" applyFill="1" applyAlignment="1">
      <alignment horizontal="center"/>
    </xf>
    <xf numFmtId="171" fontId="3" fillId="4" borderId="13" xfId="0" applyNumberFormat="1" applyFont="1" applyFill="1" applyBorder="1" applyAlignment="1">
      <alignment horizontal="center"/>
    </xf>
    <xf numFmtId="171" fontId="3" fillId="3" borderId="17" xfId="0" applyNumberFormat="1" applyFont="1" applyFill="1" applyBorder="1" applyAlignment="1">
      <alignment horizontal="center"/>
    </xf>
    <xf numFmtId="171" fontId="3" fillId="3" borderId="0" xfId="0" applyNumberFormat="1" applyFont="1" applyFill="1" applyAlignment="1">
      <alignment horizontal="center"/>
    </xf>
    <xf numFmtId="171" fontId="3" fillId="3" borderId="13" xfId="0" applyNumberFormat="1" applyFont="1" applyFill="1" applyBorder="1" applyAlignment="1">
      <alignment horizontal="center"/>
    </xf>
    <xf numFmtId="0" fontId="3" fillId="3" borderId="11" xfId="0" applyFont="1" applyFill="1" applyBorder="1" applyAlignment="1">
      <alignment horizontal="center"/>
    </xf>
    <xf numFmtId="0" fontId="3" fillId="3" borderId="3" xfId="0" applyFont="1" applyFill="1" applyBorder="1" applyAlignment="1">
      <alignment horizontal="center" wrapText="1"/>
    </xf>
    <xf numFmtId="0" fontId="3" fillId="3" borderId="22" xfId="0" applyFont="1" applyFill="1" applyBorder="1" applyAlignment="1">
      <alignment horizontal="center" wrapText="1"/>
    </xf>
    <xf numFmtId="165" fontId="23" fillId="4" borderId="18" xfId="5" applyNumberFormat="1" applyFont="1" applyFill="1" applyBorder="1" applyAlignment="1">
      <alignment horizontal="center" wrapText="1"/>
    </xf>
    <xf numFmtId="165" fontId="23" fillId="4" borderId="5" xfId="5" applyNumberFormat="1" applyFont="1" applyFill="1" applyBorder="1" applyAlignment="1">
      <alignment horizontal="center" wrapText="1"/>
    </xf>
    <xf numFmtId="165" fontId="23" fillId="3" borderId="18" xfId="5" quotePrefix="1" applyNumberFormat="1" applyFont="1" applyFill="1" applyBorder="1" applyAlignment="1">
      <alignment horizontal="center"/>
    </xf>
    <xf numFmtId="165" fontId="23" fillId="3" borderId="5" xfId="5" applyNumberFormat="1" applyFont="1" applyFill="1" applyBorder="1" applyAlignment="1">
      <alignment horizontal="center"/>
    </xf>
    <xf numFmtId="165" fontId="23" fillId="3" borderId="4" xfId="5" quotePrefix="1" applyNumberFormat="1" applyFont="1" applyFill="1" applyBorder="1" applyAlignment="1">
      <alignment horizontal="center"/>
    </xf>
    <xf numFmtId="165" fontId="23" fillId="3" borderId="18" xfId="5" applyNumberFormat="1" applyFont="1" applyFill="1" applyBorder="1" applyAlignment="1">
      <alignment horizontal="center"/>
    </xf>
    <xf numFmtId="165" fontId="23" fillId="4" borderId="4" xfId="5" applyNumberFormat="1" applyFont="1" applyFill="1" applyBorder="1" applyAlignment="1">
      <alignment horizontal="center" wrapText="1"/>
    </xf>
    <xf numFmtId="0" fontId="0" fillId="9" borderId="64" xfId="0" applyFill="1" applyBorder="1" applyAlignment="1">
      <alignment vertical="top"/>
    </xf>
    <xf numFmtId="0" fontId="0" fillId="9" borderId="65" xfId="0" applyFill="1" applyBorder="1" applyAlignment="1">
      <alignment vertical="top"/>
    </xf>
    <xf numFmtId="0" fontId="0" fillId="9" borderId="58" xfId="0" applyFill="1" applyBorder="1" applyAlignment="1">
      <alignment vertical="top"/>
    </xf>
    <xf numFmtId="0" fontId="38" fillId="9" borderId="64" xfId="0" applyFont="1" applyFill="1" applyBorder="1" applyAlignment="1">
      <alignment vertical="center"/>
    </xf>
    <xf numFmtId="0" fontId="38" fillId="9" borderId="65" xfId="0" applyFont="1" applyFill="1" applyBorder="1" applyAlignment="1">
      <alignment vertical="center"/>
    </xf>
    <xf numFmtId="0" fontId="38" fillId="9" borderId="58" xfId="0" applyFont="1" applyFill="1" applyBorder="1" applyAlignment="1">
      <alignment vertical="center"/>
    </xf>
    <xf numFmtId="0" fontId="38" fillId="0" borderId="64" xfId="0" applyFont="1" applyBorder="1" applyAlignment="1">
      <alignment vertical="center"/>
    </xf>
    <xf numFmtId="0" fontId="38" fillId="0" borderId="58" xfId="0" applyFont="1" applyBorder="1" applyAlignment="1">
      <alignment vertical="center"/>
    </xf>
    <xf numFmtId="0" fontId="0" fillId="0" borderId="63" xfId="0" applyBorder="1" applyAlignment="1">
      <alignment vertical="top"/>
    </xf>
    <xf numFmtId="0" fontId="0" fillId="0" borderId="28" xfId="0" applyBorder="1" applyAlignment="1">
      <alignment vertical="top"/>
    </xf>
    <xf numFmtId="0" fontId="0" fillId="0" borderId="66" xfId="0" applyBorder="1" applyAlignment="1">
      <alignment vertical="top"/>
    </xf>
    <xf numFmtId="0" fontId="0" fillId="0" borderId="0" xfId="0" applyAlignment="1">
      <alignment vertical="top"/>
    </xf>
    <xf numFmtId="0" fontId="38" fillId="0" borderId="62" xfId="0" applyFont="1" applyBorder="1" applyAlignment="1">
      <alignment vertical="center"/>
    </xf>
    <xf numFmtId="0" fontId="38" fillId="0" borderId="59" xfId="0" applyFont="1" applyBorder="1" applyAlignment="1">
      <alignment vertical="center"/>
    </xf>
    <xf numFmtId="165" fontId="6" fillId="4" borderId="17" xfId="15" quotePrefix="1" applyNumberFormat="1" applyFont="1" applyFill="1" applyBorder="1" applyAlignment="1">
      <alignment horizontal="center"/>
    </xf>
    <xf numFmtId="165" fontId="6" fillId="4" borderId="0" xfId="15" quotePrefix="1" applyNumberFormat="1" applyFont="1" applyFill="1" applyBorder="1" applyAlignment="1">
      <alignment horizontal="center"/>
    </xf>
    <xf numFmtId="165" fontId="6" fillId="4" borderId="13" xfId="15" quotePrefix="1" applyNumberFormat="1" applyFont="1" applyFill="1" applyBorder="1" applyAlignment="1">
      <alignment horizontal="center"/>
    </xf>
    <xf numFmtId="165" fontId="6" fillId="3" borderId="17" xfId="15" quotePrefix="1" applyNumberFormat="1" applyFont="1" applyFill="1" applyBorder="1" applyAlignment="1">
      <alignment horizontal="center"/>
    </xf>
    <xf numFmtId="165" fontId="6" fillId="3" borderId="0" xfId="15" quotePrefix="1" applyNumberFormat="1" applyFont="1" applyFill="1" applyBorder="1" applyAlignment="1">
      <alignment horizontal="center"/>
    </xf>
    <xf numFmtId="165" fontId="6" fillId="3" borderId="13" xfId="15" quotePrefix="1" applyNumberFormat="1" applyFont="1" applyFill="1" applyBorder="1" applyAlignment="1">
      <alignment horizontal="center"/>
    </xf>
    <xf numFmtId="0" fontId="31" fillId="2" borderId="6" xfId="4" applyFont="1" applyFill="1" applyBorder="1" applyAlignment="1">
      <alignment horizontal="center"/>
    </xf>
    <xf numFmtId="0" fontId="31" fillId="2" borderId="1" xfId="4" applyFont="1" applyFill="1" applyBorder="1" applyAlignment="1">
      <alignment horizontal="center"/>
    </xf>
    <xf numFmtId="0" fontId="31" fillId="2" borderId="7" xfId="4" applyFont="1" applyFill="1" applyBorder="1" applyAlignment="1">
      <alignment horizontal="center"/>
    </xf>
    <xf numFmtId="0" fontId="31" fillId="2" borderId="17" xfId="4" applyFont="1" applyFill="1" applyBorder="1" applyAlignment="1">
      <alignment horizontal="center"/>
    </xf>
    <xf numFmtId="0" fontId="31" fillId="2" borderId="0" xfId="4" applyFont="1" applyFill="1" applyAlignment="1">
      <alignment horizontal="center"/>
    </xf>
    <xf numFmtId="0" fontId="6" fillId="3" borderId="18" xfId="4" quotePrefix="1" applyFont="1" applyFill="1" applyBorder="1" applyAlignment="1">
      <alignment horizontal="center"/>
    </xf>
    <xf numFmtId="0" fontId="3" fillId="4" borderId="17" xfId="0" applyFont="1" applyFill="1" applyBorder="1" applyAlignment="1">
      <alignment horizontal="center"/>
    </xf>
    <xf numFmtId="0" fontId="3" fillId="4" borderId="20" xfId="0" applyFont="1" applyFill="1" applyBorder="1" applyAlignment="1">
      <alignment horizontal="center"/>
    </xf>
    <xf numFmtId="0" fontId="3" fillId="4" borderId="23" xfId="0" applyFont="1" applyFill="1" applyBorder="1" applyAlignment="1">
      <alignment horizontal="center"/>
    </xf>
    <xf numFmtId="0" fontId="6" fillId="3" borderId="17" xfId="4" quotePrefix="1" applyFont="1" applyFill="1" applyBorder="1" applyAlignment="1">
      <alignment horizontal="center"/>
    </xf>
    <xf numFmtId="0" fontId="6" fillId="3" borderId="20" xfId="4" quotePrefix="1" applyFont="1" applyFill="1" applyBorder="1" applyAlignment="1">
      <alignment horizontal="center"/>
    </xf>
    <xf numFmtId="0" fontId="6" fillId="3" borderId="20" xfId="4" applyFont="1" applyFill="1" applyBorder="1" applyAlignment="1">
      <alignment horizontal="center"/>
    </xf>
    <xf numFmtId="0" fontId="3" fillId="4" borderId="0" xfId="0" applyFont="1" applyFill="1" applyAlignment="1">
      <alignment horizontal="center"/>
    </xf>
    <xf numFmtId="0" fontId="3" fillId="4" borderId="13" xfId="0" applyFont="1" applyFill="1" applyBorder="1" applyAlignment="1">
      <alignment horizontal="center"/>
    </xf>
    <xf numFmtId="0" fontId="6" fillId="3" borderId="0" xfId="4" quotePrefix="1" applyFont="1" applyFill="1" applyAlignment="1">
      <alignment horizontal="center"/>
    </xf>
    <xf numFmtId="0" fontId="6" fillId="3" borderId="13" xfId="4" quotePrefix="1" applyFont="1" applyFill="1" applyBorder="1" applyAlignment="1">
      <alignment horizontal="center"/>
    </xf>
    <xf numFmtId="0" fontId="6" fillId="3" borderId="0" xfId="4" applyFont="1" applyFill="1" applyAlignment="1">
      <alignment horizontal="center"/>
    </xf>
    <xf numFmtId="0" fontId="16" fillId="3" borderId="8" xfId="19" applyFont="1" applyFill="1" applyBorder="1" applyAlignment="1">
      <alignment wrapText="1"/>
    </xf>
    <xf numFmtId="0" fontId="16" fillId="3" borderId="9" xfId="19" applyFont="1" applyFill="1" applyBorder="1" applyAlignment="1">
      <alignment wrapText="1"/>
    </xf>
    <xf numFmtId="0" fontId="16" fillId="3" borderId="10" xfId="19" applyFont="1" applyFill="1" applyBorder="1" applyAlignment="1">
      <alignment wrapText="1"/>
    </xf>
    <xf numFmtId="3" fontId="6" fillId="3" borderId="6" xfId="4" applyNumberFormat="1" applyFont="1" applyFill="1" applyBorder="1" applyAlignment="1">
      <alignment horizontal="center"/>
    </xf>
    <xf numFmtId="3" fontId="6" fillId="3" borderId="1" xfId="4" applyNumberFormat="1" applyFont="1" applyFill="1" applyBorder="1" applyAlignment="1">
      <alignment horizontal="center"/>
    </xf>
    <xf numFmtId="3" fontId="6" fillId="3" borderId="7" xfId="4" applyNumberFormat="1" applyFont="1" applyFill="1" applyBorder="1" applyAlignment="1">
      <alignment horizontal="center"/>
    </xf>
    <xf numFmtId="3" fontId="6" fillId="4" borderId="1" xfId="4" applyNumberFormat="1" applyFont="1" applyFill="1" applyBorder="1" applyAlignment="1">
      <alignment horizontal="center"/>
    </xf>
    <xf numFmtId="3" fontId="6" fillId="4" borderId="7" xfId="4" applyNumberFormat="1" applyFont="1" applyFill="1" applyBorder="1" applyAlignment="1">
      <alignment horizontal="center"/>
    </xf>
    <xf numFmtId="3" fontId="6" fillId="4" borderId="6" xfId="4" applyNumberFormat="1" applyFont="1" applyFill="1" applyBorder="1" applyAlignment="1">
      <alignment horizontal="center"/>
    </xf>
    <xf numFmtId="0" fontId="3" fillId="3" borderId="0" xfId="0" applyFont="1" applyFill="1" applyAlignment="1">
      <alignment horizontal="center"/>
    </xf>
    <xf numFmtId="165" fontId="27" fillId="4" borderId="4" xfId="5" applyNumberFormat="1" applyFont="1" applyFill="1" applyBorder="1" applyAlignment="1">
      <alignment horizontal="center" wrapText="1"/>
    </xf>
    <xf numFmtId="165" fontId="27" fillId="4" borderId="5" xfId="5" applyNumberFormat="1" applyFont="1" applyFill="1" applyBorder="1" applyAlignment="1">
      <alignment horizontal="center" wrapText="1"/>
    </xf>
    <xf numFmtId="165" fontId="27" fillId="3" borderId="4" xfId="5" quotePrefix="1" applyNumberFormat="1" applyFont="1" applyFill="1" applyBorder="1" applyAlignment="1">
      <alignment horizontal="center" wrapText="1"/>
    </xf>
    <xf numFmtId="165" fontId="27" fillId="3" borderId="5" xfId="5" applyNumberFormat="1" applyFont="1" applyFill="1" applyBorder="1" applyAlignment="1">
      <alignment horizontal="center" wrapText="1"/>
    </xf>
    <xf numFmtId="165" fontId="27" fillId="3" borderId="18" xfId="5" quotePrefix="1" applyNumberFormat="1" applyFont="1" applyFill="1" applyBorder="1" applyAlignment="1">
      <alignment horizontal="center" wrapText="1"/>
    </xf>
    <xf numFmtId="165" fontId="27" fillId="3" borderId="18" xfId="5" applyNumberFormat="1" applyFont="1" applyFill="1" applyBorder="1" applyAlignment="1">
      <alignment horizontal="center" wrapText="1"/>
    </xf>
    <xf numFmtId="165" fontId="27" fillId="3" borderId="4" xfId="5" applyNumberFormat="1" applyFont="1" applyFill="1" applyBorder="1" applyAlignment="1">
      <alignment horizontal="center" wrapText="1"/>
    </xf>
    <xf numFmtId="44" fontId="3" fillId="4" borderId="18" xfId="0" applyNumberFormat="1" applyFont="1" applyFill="1" applyBorder="1" applyAlignment="1">
      <alignment horizontal="center"/>
    </xf>
    <xf numFmtId="44" fontId="3" fillId="4" borderId="5" xfId="0" applyNumberFormat="1" applyFont="1" applyFill="1" applyBorder="1" applyAlignment="1">
      <alignment horizontal="center"/>
    </xf>
    <xf numFmtId="171" fontId="3" fillId="3" borderId="4" xfId="0" applyNumberFormat="1" applyFont="1" applyFill="1" applyBorder="1" applyAlignment="1">
      <alignment horizontal="center"/>
    </xf>
    <xf numFmtId="171" fontId="3" fillId="3" borderId="18" xfId="0" applyNumberFormat="1" applyFont="1" applyFill="1" applyBorder="1" applyAlignment="1">
      <alignment horizontal="center"/>
    </xf>
    <xf numFmtId="171" fontId="3" fillId="3" borderId="5" xfId="0" applyNumberFormat="1" applyFont="1" applyFill="1" applyBorder="1" applyAlignment="1">
      <alignment horizontal="center"/>
    </xf>
    <xf numFmtId="44" fontId="3" fillId="3" borderId="4" xfId="0" applyNumberFormat="1" applyFont="1" applyFill="1" applyBorder="1" applyAlignment="1">
      <alignment horizontal="center"/>
    </xf>
    <xf numFmtId="44" fontId="3" fillId="3" borderId="18" xfId="0" applyNumberFormat="1" applyFont="1" applyFill="1" applyBorder="1" applyAlignment="1">
      <alignment horizontal="center"/>
    </xf>
    <xf numFmtId="44" fontId="3" fillId="3" borderId="5" xfId="0" applyNumberFormat="1" applyFont="1" applyFill="1" applyBorder="1" applyAlignment="1">
      <alignment horizontal="center"/>
    </xf>
    <xf numFmtId="0" fontId="3" fillId="3" borderId="17" xfId="0" applyFont="1" applyFill="1" applyBorder="1" applyAlignment="1">
      <alignment horizontal="center"/>
    </xf>
    <xf numFmtId="0" fontId="3" fillId="3" borderId="13" xfId="0" applyFont="1" applyFill="1" applyBorder="1" applyAlignment="1">
      <alignment horizontal="center"/>
    </xf>
    <xf numFmtId="0" fontId="33" fillId="3" borderId="3" xfId="0" applyFont="1" applyFill="1" applyBorder="1" applyAlignment="1">
      <alignment horizontal="center" wrapText="1"/>
    </xf>
    <xf numFmtId="0" fontId="33" fillId="3" borderId="22" xfId="0" applyFont="1" applyFill="1" applyBorder="1" applyAlignment="1">
      <alignment horizontal="center" wrapText="1"/>
    </xf>
  </cellXfs>
  <cellStyles count="25">
    <cellStyle name="Comma" xfId="1" builtinId="3"/>
    <cellStyle name="Comma [0] 2" xfId="13" xr:uid="{77173E08-E15F-4B3F-9AAB-389B68E52D58}"/>
    <cellStyle name="Comma 2" xfId="5" xr:uid="{1E3F531F-DDEC-495C-8CB2-CBAF2A0413BA}"/>
    <cellStyle name="Comma 2 2" xfId="22" xr:uid="{8EA7CE62-9C56-4FA4-9694-9CF84E1F4FDE}"/>
    <cellStyle name="Comma 9" xfId="20" xr:uid="{AFD22FBA-B3D4-48C4-B07D-EB657724DE5A}"/>
    <cellStyle name="Comma_Capital_Rate_2005_0523_Adj_0610" xfId="15" xr:uid="{C41E7EC3-C1B0-4402-A8F0-E15685487393}"/>
    <cellStyle name="Comma_Fuel Amount_Gallons" xfId="21" xr:uid="{47C8D5DA-D7E1-45D4-9982-DED7210A26AA}"/>
    <cellStyle name="Comma_SS_Capital_Sch_H" xfId="11" xr:uid="{08B27915-6E9F-4E97-8DAB-2CC252A6F0DA}"/>
    <cellStyle name="Currency" xfId="2" builtinId="4"/>
    <cellStyle name="Currency [0] 2" xfId="16" xr:uid="{DBFB61FB-631D-4FEF-8F61-056AA0E81F20}"/>
    <cellStyle name="Currency 2" xfId="7" xr:uid="{CBC8B751-EB32-4D1E-A68F-027C0940289C}"/>
    <cellStyle name="Currency_Capital_Rate_2005_0523_Adj_0610" xfId="17" xr:uid="{274CB068-2687-4C62-BF93-70FE6F2273D1}"/>
    <cellStyle name="Currency_SS_Capital_Sch_H" xfId="12" xr:uid="{68E8C6DF-BACE-4B6E-98BE-B01714BC48ED}"/>
    <cellStyle name="Normal" xfId="0" builtinId="0"/>
    <cellStyle name="Normal 2" xfId="4" xr:uid="{401F6591-8CE8-4A18-88D2-2F9A80AF4EFE}"/>
    <cellStyle name="Normal 2 2" xfId="9" xr:uid="{951CFBF5-0D25-4545-8652-F42E39A5D59A}"/>
    <cellStyle name="Normal 7" xfId="6" xr:uid="{27009DB2-E537-4F82-B9E5-BEF7D4954B6E}"/>
    <cellStyle name="Normal_Fuel Amount_Gallons" xfId="19" xr:uid="{A1439D6D-0E40-4BA2-9092-12293874E3A6}"/>
    <cellStyle name="Normal_GG_Capital_Sch_H" xfId="18" xr:uid="{1927779B-EBEF-4A22-BE3B-2C86C0016666}"/>
    <cellStyle name="Normal_Sch_SS" xfId="14" xr:uid="{006D6D75-E39E-4D53-A443-33D44692A16C}"/>
    <cellStyle name="Normal_SS_Capital_Sch_H" xfId="10" xr:uid="{8BD274B5-CD92-45BF-9776-AD93CF3ADED6}"/>
    <cellStyle name="Percent" xfId="3" builtinId="5"/>
    <cellStyle name="Percent 2" xfId="8" xr:uid="{BAA28FBB-6DA4-4B58-A2B9-946D23E7804D}"/>
    <cellStyle name="Percent 2 3" xfId="23" xr:uid="{B96766D6-CEA6-4ACF-BA0A-69C7CDCCA4B1}"/>
    <cellStyle name="Percent 3" xfId="24" xr:uid="{0E1958F6-9A0C-4D99-9523-08F058FE242A}"/>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Terry Duong" id="{3BE8365E-2BD2-480F-91B0-4D6893657D3F}" userId="S::TDuong@recology.com::bc5a9adb-1acb-44e3-b7de-36266c8c29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3-03-07T04:28:01.83" personId="{3BE8365E-2BD2-480F-91B0-4D6893657D3F}" id="{286568A5-4DC4-40E9-BB43-EBB8DB46D75F}">
    <text>SSGG F.1</text>
  </threadedComment>
  <threadedComment ref="J19" dT="2023-03-07T04:06:27.49" personId="{3BE8365E-2BD2-480F-91B0-4D6893657D3F}" id="{90A99615-14CB-43C0-BFA8-C2DC769F88BC}">
    <text>SSGG F.1</text>
  </threadedComment>
  <threadedComment ref="V19" dT="2023-03-07T01:40:48.11" personId="{3BE8365E-2BD2-480F-91B0-4D6893657D3F}" id="{A519810A-7611-4654-983B-81AF1BD5264A}">
    <text>SSGG F.1</text>
  </threadedComment>
  <threadedComment ref="AE19" dT="2023-03-07T02:43:30.89" personId="{3BE8365E-2BD2-480F-91B0-4D6893657D3F}" id="{61811CD6-F40D-4A1B-A124-E6E364E9221F}">
    <text>SSGG F.1</text>
  </threadedComment>
  <threadedComment ref="AN19" dT="2023-03-07T03:13:08.37" personId="{3BE8365E-2BD2-480F-91B0-4D6893657D3F}" id="{1A542CA2-A14E-49E0-8EF0-34C2BF3B7710}">
    <text>SSGG F.1</text>
  </threadedComment>
  <threadedComment ref="D20" dT="2023-03-07T04:28:09.17" personId="{3BE8365E-2BD2-480F-91B0-4D6893657D3F}" id="{E73C5B94-8B2E-49AD-9EA0-B9193A8D6A96}">
    <text>SSGG F.1</text>
  </threadedComment>
  <threadedComment ref="J20" dT="2023-03-07T04:07:00.26" personId="{3BE8365E-2BD2-480F-91B0-4D6893657D3F}" id="{086A6F03-FB74-40F9-93DE-7CC149B1A0B5}">
    <text>SSGG F.1</text>
  </threadedComment>
  <threadedComment ref="V20" dT="2023-03-07T01:41:15.49" personId="{3BE8365E-2BD2-480F-91B0-4D6893657D3F}" id="{28D74930-4AB7-4051-A491-3EA22E8BD0C9}">
    <text>SSGG F.1</text>
  </threadedComment>
  <threadedComment ref="AE20" dT="2023-03-07T02:43:44.09" personId="{3BE8365E-2BD2-480F-91B0-4D6893657D3F}" id="{85C3DE72-5104-4359-AA63-5A05C435959E}">
    <text>SSGG F.1</text>
  </threadedComment>
  <threadedComment ref="AN20" dT="2023-03-07T03:13:16.10" personId="{3BE8365E-2BD2-480F-91B0-4D6893657D3F}" id="{C7006528-D75D-468A-BFFF-3E5C1B67A864}">
    <text>SSGG F.1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C31A-29ED-49DF-A518-63CF330A20AF}">
  <sheetPr>
    <tabColor rgb="FF002060"/>
  </sheetPr>
  <dimension ref="A1:B49"/>
  <sheetViews>
    <sheetView workbookViewId="0"/>
  </sheetViews>
  <sheetFormatPr defaultRowHeight="15" x14ac:dyDescent="0.25"/>
  <cols>
    <col min="1" max="1" width="18.85546875" customWidth="1"/>
    <col min="2" max="2" width="54" bestFit="1" customWidth="1"/>
  </cols>
  <sheetData>
    <row r="1" spans="1:2" x14ac:dyDescent="0.25">
      <c r="A1" s="894" t="s">
        <v>0</v>
      </c>
      <c r="B1" s="894" t="s">
        <v>1</v>
      </c>
    </row>
    <row r="2" spans="1:2" x14ac:dyDescent="0.25">
      <c r="A2" s="894" t="s">
        <v>2</v>
      </c>
    </row>
    <row r="3" spans="1:2" x14ac:dyDescent="0.25">
      <c r="A3" t="s">
        <v>3</v>
      </c>
      <c r="B3" t="s">
        <v>4</v>
      </c>
    </row>
    <row r="4" spans="1:2" x14ac:dyDescent="0.25">
      <c r="A4" t="s">
        <v>5</v>
      </c>
      <c r="B4" t="s">
        <v>6</v>
      </c>
    </row>
    <row r="5" spans="1:2" x14ac:dyDescent="0.25">
      <c r="A5" s="894" t="s">
        <v>7</v>
      </c>
    </row>
    <row r="6" spans="1:2" x14ac:dyDescent="0.25">
      <c r="A6" t="s">
        <v>8</v>
      </c>
      <c r="B6" t="s">
        <v>9</v>
      </c>
    </row>
    <row r="7" spans="1:2" x14ac:dyDescent="0.25">
      <c r="A7" t="s">
        <v>10</v>
      </c>
      <c r="B7" t="s">
        <v>11</v>
      </c>
    </row>
    <row r="8" spans="1:2" x14ac:dyDescent="0.25">
      <c r="A8" s="894" t="s">
        <v>12</v>
      </c>
    </row>
    <row r="9" spans="1:2" x14ac:dyDescent="0.25">
      <c r="A9" t="s">
        <v>13</v>
      </c>
      <c r="B9" t="s">
        <v>14</v>
      </c>
    </row>
    <row r="10" spans="1:2" x14ac:dyDescent="0.25">
      <c r="A10" t="s">
        <v>15</v>
      </c>
      <c r="B10" t="s">
        <v>16</v>
      </c>
    </row>
    <row r="11" spans="1:2" x14ac:dyDescent="0.25">
      <c r="A11" t="s">
        <v>17</v>
      </c>
      <c r="B11" t="s">
        <v>18</v>
      </c>
    </row>
    <row r="12" spans="1:2" x14ac:dyDescent="0.25">
      <c r="A12" t="s">
        <v>19</v>
      </c>
      <c r="B12" t="s">
        <v>20</v>
      </c>
    </row>
    <row r="13" spans="1:2" x14ac:dyDescent="0.25">
      <c r="A13" t="s">
        <v>21</v>
      </c>
      <c r="B13" t="s">
        <v>22</v>
      </c>
    </row>
    <row r="14" spans="1:2" x14ac:dyDescent="0.25">
      <c r="A14" t="s">
        <v>23</v>
      </c>
      <c r="B14" t="s">
        <v>24</v>
      </c>
    </row>
    <row r="15" spans="1:2" x14ac:dyDescent="0.25">
      <c r="A15" t="s">
        <v>25</v>
      </c>
      <c r="B15" t="s">
        <v>26</v>
      </c>
    </row>
    <row r="16" spans="1:2" x14ac:dyDescent="0.25">
      <c r="A16" t="s">
        <v>27</v>
      </c>
      <c r="B16" t="s">
        <v>28</v>
      </c>
    </row>
    <row r="17" spans="1:2" x14ac:dyDescent="0.25">
      <c r="A17" t="s">
        <v>29</v>
      </c>
      <c r="B17" t="s">
        <v>30</v>
      </c>
    </row>
    <row r="18" spans="1:2" x14ac:dyDescent="0.25">
      <c r="A18" t="s">
        <v>31</v>
      </c>
      <c r="B18" t="s">
        <v>32</v>
      </c>
    </row>
    <row r="19" spans="1:2" x14ac:dyDescent="0.25">
      <c r="A19" s="894" t="s">
        <v>33</v>
      </c>
    </row>
    <row r="20" spans="1:2" x14ac:dyDescent="0.25">
      <c r="A20" t="s">
        <v>34</v>
      </c>
      <c r="B20" t="s">
        <v>35</v>
      </c>
    </row>
    <row r="21" spans="1:2" x14ac:dyDescent="0.25">
      <c r="A21" t="s">
        <v>36</v>
      </c>
      <c r="B21" t="s">
        <v>37</v>
      </c>
    </row>
    <row r="22" spans="1:2" x14ac:dyDescent="0.25">
      <c r="A22" t="s">
        <v>38</v>
      </c>
      <c r="B22" t="s">
        <v>39</v>
      </c>
    </row>
    <row r="23" spans="1:2" x14ac:dyDescent="0.25">
      <c r="A23" t="s">
        <v>40</v>
      </c>
      <c r="B23" t="s">
        <v>41</v>
      </c>
    </row>
    <row r="24" spans="1:2" x14ac:dyDescent="0.25">
      <c r="A24" t="s">
        <v>42</v>
      </c>
      <c r="B24" t="s">
        <v>43</v>
      </c>
    </row>
    <row r="25" spans="1:2" x14ac:dyDescent="0.25">
      <c r="A25" t="s">
        <v>44</v>
      </c>
      <c r="B25" t="s">
        <v>45</v>
      </c>
    </row>
    <row r="26" spans="1:2" x14ac:dyDescent="0.25">
      <c r="A26" t="s">
        <v>46</v>
      </c>
      <c r="B26" t="s">
        <v>47</v>
      </c>
    </row>
    <row r="27" spans="1:2" x14ac:dyDescent="0.25">
      <c r="A27" t="s">
        <v>48</v>
      </c>
      <c r="B27" t="s">
        <v>49</v>
      </c>
    </row>
    <row r="28" spans="1:2" x14ac:dyDescent="0.25">
      <c r="A28" t="s">
        <v>50</v>
      </c>
      <c r="B28" t="s">
        <v>51</v>
      </c>
    </row>
    <row r="29" spans="1:2" x14ac:dyDescent="0.25">
      <c r="A29" t="s">
        <v>52</v>
      </c>
      <c r="B29" t="s">
        <v>53</v>
      </c>
    </row>
    <row r="30" spans="1:2" x14ac:dyDescent="0.25">
      <c r="A30" t="s">
        <v>54</v>
      </c>
      <c r="B30" t="s">
        <v>55</v>
      </c>
    </row>
    <row r="31" spans="1:2" x14ac:dyDescent="0.25">
      <c r="A31" t="s">
        <v>56</v>
      </c>
      <c r="B31" t="s">
        <v>57</v>
      </c>
    </row>
    <row r="32" spans="1:2" x14ac:dyDescent="0.25">
      <c r="A32" t="s">
        <v>58</v>
      </c>
      <c r="B32" t="s">
        <v>59</v>
      </c>
    </row>
    <row r="33" spans="1:2" x14ac:dyDescent="0.25">
      <c r="A33" t="s">
        <v>60</v>
      </c>
      <c r="B33" t="s">
        <v>61</v>
      </c>
    </row>
    <row r="34" spans="1:2" x14ac:dyDescent="0.25">
      <c r="A34" t="s">
        <v>62</v>
      </c>
      <c r="B34" t="s">
        <v>63</v>
      </c>
    </row>
    <row r="35" spans="1:2" x14ac:dyDescent="0.25">
      <c r="A35" t="s">
        <v>64</v>
      </c>
      <c r="B35" t="s">
        <v>65</v>
      </c>
    </row>
    <row r="36" spans="1:2" x14ac:dyDescent="0.25">
      <c r="A36" t="s">
        <v>66</v>
      </c>
      <c r="B36" t="s">
        <v>67</v>
      </c>
    </row>
    <row r="37" spans="1:2" x14ac:dyDescent="0.25">
      <c r="A37" t="s">
        <v>68</v>
      </c>
      <c r="B37" t="s">
        <v>69</v>
      </c>
    </row>
    <row r="38" spans="1:2" x14ac:dyDescent="0.25">
      <c r="A38" t="s">
        <v>70</v>
      </c>
      <c r="B38" t="s">
        <v>71</v>
      </c>
    </row>
    <row r="39" spans="1:2" x14ac:dyDescent="0.25">
      <c r="A39" t="s">
        <v>72</v>
      </c>
      <c r="B39" t="s">
        <v>73</v>
      </c>
    </row>
    <row r="40" spans="1:2" x14ac:dyDescent="0.25">
      <c r="A40" t="s">
        <v>74</v>
      </c>
      <c r="B40" t="s">
        <v>75</v>
      </c>
    </row>
    <row r="41" spans="1:2" x14ac:dyDescent="0.25">
      <c r="A41" t="s">
        <v>76</v>
      </c>
      <c r="B41" t="s">
        <v>77</v>
      </c>
    </row>
    <row r="42" spans="1:2" x14ac:dyDescent="0.25">
      <c r="A42" t="s">
        <v>78</v>
      </c>
      <c r="B42" t="s">
        <v>79</v>
      </c>
    </row>
    <row r="43" spans="1:2" x14ac:dyDescent="0.25">
      <c r="A43" t="s">
        <v>80</v>
      </c>
      <c r="B43" t="s">
        <v>81</v>
      </c>
    </row>
    <row r="44" spans="1:2" x14ac:dyDescent="0.25">
      <c r="A44" t="s">
        <v>82</v>
      </c>
      <c r="B44" t="s">
        <v>83</v>
      </c>
    </row>
    <row r="45" spans="1:2" x14ac:dyDescent="0.25">
      <c r="A45" t="s">
        <v>84</v>
      </c>
      <c r="B45" t="s">
        <v>85</v>
      </c>
    </row>
    <row r="46" spans="1:2" x14ac:dyDescent="0.25">
      <c r="A46" s="894" t="s">
        <v>86</v>
      </c>
    </row>
    <row r="47" spans="1:2" x14ac:dyDescent="0.25">
      <c r="A47" t="s">
        <v>87</v>
      </c>
      <c r="B47" t="s">
        <v>88</v>
      </c>
    </row>
    <row r="48" spans="1:2" x14ac:dyDescent="0.25">
      <c r="A48" t="s">
        <v>89</v>
      </c>
      <c r="B48" t="s">
        <v>90</v>
      </c>
    </row>
    <row r="49" spans="1:2" x14ac:dyDescent="0.25">
      <c r="A49" t="s">
        <v>91</v>
      </c>
      <c r="B49" t="s">
        <v>92</v>
      </c>
    </row>
  </sheetData>
  <phoneticPr fontId="34" type="noConversion"/>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1D78-1D80-40BC-9970-1E3F21A2CF4F}">
  <sheetPr>
    <tabColor rgb="FF002060"/>
  </sheetPr>
  <dimension ref="A1:Y50"/>
  <sheetViews>
    <sheetView topLeftCell="A20" zoomScale="85" zoomScaleNormal="85" workbookViewId="0">
      <selection activeCell="P55" sqref="P55"/>
    </sheetView>
  </sheetViews>
  <sheetFormatPr defaultColWidth="9.140625" defaultRowHeight="15" x14ac:dyDescent="0.25"/>
  <cols>
    <col min="1" max="1" width="35.7109375" style="1" bestFit="1" customWidth="1"/>
    <col min="2" max="17" width="10.7109375" style="1" customWidth="1"/>
    <col min="18" max="25" width="11" style="1" customWidth="1"/>
    <col min="26" max="16384" width="9.140625" style="1"/>
  </cols>
  <sheetData>
    <row r="1" spans="1:25" x14ac:dyDescent="0.25">
      <c r="A1" s="653" t="s">
        <v>28</v>
      </c>
      <c r="B1" s="1561" t="s">
        <v>224</v>
      </c>
      <c r="C1" s="1561"/>
      <c r="D1" s="1561"/>
      <c r="E1" s="1562"/>
      <c r="F1" s="1561" t="s">
        <v>225</v>
      </c>
      <c r="G1" s="1561"/>
      <c r="H1" s="1561"/>
      <c r="I1" s="1561"/>
      <c r="J1" s="1573" t="s">
        <v>226</v>
      </c>
      <c r="K1" s="1561"/>
      <c r="L1" s="1561"/>
      <c r="M1" s="1561"/>
      <c r="N1" s="1572" t="s">
        <v>227</v>
      </c>
      <c r="O1" s="1561"/>
      <c r="P1" s="1561"/>
      <c r="Q1" s="1562"/>
      <c r="R1" s="1556" t="s">
        <v>228</v>
      </c>
      <c r="S1" s="1557"/>
      <c r="T1" s="1557"/>
      <c r="U1" s="1558"/>
      <c r="V1" s="1556" t="s">
        <v>229</v>
      </c>
      <c r="W1" s="1557"/>
      <c r="X1" s="1557"/>
      <c r="Y1" s="1558"/>
    </row>
    <row r="2" spans="1:25" x14ac:dyDescent="0.25">
      <c r="A2" s="667" t="s">
        <v>287</v>
      </c>
      <c r="B2" s="3" t="s">
        <v>288</v>
      </c>
      <c r="C2" s="3" t="s">
        <v>289</v>
      </c>
      <c r="D2" s="3" t="s">
        <v>290</v>
      </c>
      <c r="E2" s="393" t="s">
        <v>291</v>
      </c>
      <c r="F2" s="3" t="s">
        <v>288</v>
      </c>
      <c r="G2" s="3" t="s">
        <v>289</v>
      </c>
      <c r="H2" s="3" t="s">
        <v>290</v>
      </c>
      <c r="I2" s="3" t="s">
        <v>291</v>
      </c>
      <c r="J2" s="109" t="s">
        <v>288</v>
      </c>
      <c r="K2" s="3" t="s">
        <v>289</v>
      </c>
      <c r="L2" s="3" t="s">
        <v>290</v>
      </c>
      <c r="M2" s="3" t="s">
        <v>291</v>
      </c>
      <c r="N2" s="109" t="s">
        <v>288</v>
      </c>
      <c r="O2" s="3" t="s">
        <v>289</v>
      </c>
      <c r="P2" s="3" t="s">
        <v>290</v>
      </c>
      <c r="Q2" s="393" t="s">
        <v>291</v>
      </c>
      <c r="R2" s="20" t="s">
        <v>288</v>
      </c>
      <c r="S2" s="21" t="s">
        <v>289</v>
      </c>
      <c r="T2" s="21" t="s">
        <v>290</v>
      </c>
      <c r="U2" s="399" t="s">
        <v>291</v>
      </c>
      <c r="V2" s="20" t="s">
        <v>288</v>
      </c>
      <c r="W2" s="21" t="s">
        <v>289</v>
      </c>
      <c r="X2" s="21" t="s">
        <v>290</v>
      </c>
      <c r="Y2" s="399" t="s">
        <v>291</v>
      </c>
    </row>
    <row r="3" spans="1:25" x14ac:dyDescent="0.25">
      <c r="A3" s="658" t="s">
        <v>292</v>
      </c>
      <c r="B3" s="38"/>
      <c r="C3" s="38"/>
      <c r="D3" s="38"/>
      <c r="E3" s="39"/>
      <c r="F3" s="38"/>
      <c r="G3" s="38"/>
      <c r="H3" s="38"/>
      <c r="I3" s="38"/>
      <c r="J3" s="37"/>
      <c r="K3" s="38"/>
      <c r="L3" s="38"/>
      <c r="M3" s="38"/>
      <c r="N3" s="37"/>
      <c r="O3" s="38"/>
      <c r="P3" s="38"/>
      <c r="Q3" s="39"/>
      <c r="R3" s="37"/>
      <c r="S3" s="38"/>
      <c r="T3" s="36"/>
      <c r="U3" s="400"/>
      <c r="V3" s="37"/>
      <c r="W3" s="38"/>
      <c r="X3" s="36"/>
      <c r="Y3" s="400"/>
    </row>
    <row r="4" spans="1:25" x14ac:dyDescent="0.25">
      <c r="A4" s="668" t="s">
        <v>278</v>
      </c>
      <c r="E4" s="87"/>
      <c r="J4" s="5"/>
      <c r="N4" s="5"/>
      <c r="Q4" s="87"/>
      <c r="R4" s="17"/>
      <c r="S4" s="18"/>
      <c r="T4" s="18"/>
      <c r="U4" s="401"/>
      <c r="V4" s="17"/>
      <c r="W4" s="18"/>
      <c r="X4" s="18"/>
      <c r="Y4" s="401"/>
    </row>
    <row r="5" spans="1:25" x14ac:dyDescent="0.25">
      <c r="A5" s="4" t="s">
        <v>293</v>
      </c>
      <c r="B5" s="405">
        <v>142176.45760000002</v>
      </c>
      <c r="C5" s="405">
        <v>0</v>
      </c>
      <c r="D5" s="405">
        <f>B5-C5</f>
        <v>142176.45760000002</v>
      </c>
      <c r="E5" s="406">
        <f>C5/B5</f>
        <v>0</v>
      </c>
      <c r="F5" s="405">
        <v>135629.30050000007</v>
      </c>
      <c r="G5" s="405">
        <v>0</v>
      </c>
      <c r="H5" s="405">
        <f>F5-G5</f>
        <v>135629.30050000007</v>
      </c>
      <c r="I5" s="406">
        <f>G5/F5</f>
        <v>0</v>
      </c>
      <c r="J5" s="405">
        <v>137715.00599999994</v>
      </c>
      <c r="K5" s="405">
        <v>0</v>
      </c>
      <c r="L5" s="405">
        <f>J5-K5</f>
        <v>137715.00599999994</v>
      </c>
      <c r="M5" s="406">
        <f>K5/J5</f>
        <v>0</v>
      </c>
      <c r="N5" s="405">
        <v>131248.04</v>
      </c>
      <c r="O5" s="405">
        <v>0</v>
      </c>
      <c r="P5" s="405">
        <f>N5-O5</f>
        <v>131248.04</v>
      </c>
      <c r="Q5" s="406">
        <f t="shared" ref="Q5:Q8" si="0">O5/N5</f>
        <v>0</v>
      </c>
      <c r="R5" s="34">
        <v>133873.00080000001</v>
      </c>
      <c r="S5" s="34">
        <v>0</v>
      </c>
      <c r="T5" s="34">
        <f>R5-S5</f>
        <v>133873.00080000001</v>
      </c>
      <c r="U5" s="402">
        <f t="shared" ref="U5:U8" si="1">S5/R5</f>
        <v>0</v>
      </c>
      <c r="V5" s="34">
        <v>136550.46081600001</v>
      </c>
      <c r="W5" s="34">
        <v>0</v>
      </c>
      <c r="X5" s="34">
        <f>V5-W5</f>
        <v>136550.46081600001</v>
      </c>
      <c r="Y5" s="402">
        <f t="shared" ref="Y5:Y8" si="2">W5/V5</f>
        <v>0</v>
      </c>
    </row>
    <row r="6" spans="1:25" x14ac:dyDescent="0.25">
      <c r="A6" s="4" t="s">
        <v>100</v>
      </c>
      <c r="B6" s="405">
        <v>53399.87</v>
      </c>
      <c r="C6" s="405">
        <v>0</v>
      </c>
      <c r="D6" s="405">
        <f t="shared" ref="D6:D8" si="3">B6-C6</f>
        <v>53399.87</v>
      </c>
      <c r="E6" s="406">
        <f t="shared" ref="E6:E8" si="4">C6/B6</f>
        <v>0</v>
      </c>
      <c r="F6" s="405">
        <v>45445.3</v>
      </c>
      <c r="G6" s="405">
        <v>0</v>
      </c>
      <c r="H6" s="405">
        <f t="shared" ref="H6:H8" si="5">F6-G6</f>
        <v>45445.3</v>
      </c>
      <c r="I6" s="406">
        <f t="shared" ref="I6:I8" si="6">G6/F6</f>
        <v>0</v>
      </c>
      <c r="J6" s="405">
        <v>50867.66</v>
      </c>
      <c r="K6" s="405">
        <v>0</v>
      </c>
      <c r="L6" s="405">
        <f t="shared" ref="L6:L8" si="7">J6-K6</f>
        <v>50867.66</v>
      </c>
      <c r="M6" s="406">
        <f t="shared" ref="M6:M8" si="8">K6/J6</f>
        <v>0</v>
      </c>
      <c r="N6" s="405">
        <v>51561.36</v>
      </c>
      <c r="O6" s="405">
        <v>0</v>
      </c>
      <c r="P6" s="405">
        <f t="shared" ref="P6:P8" si="9">N6-O6</f>
        <v>51561.36</v>
      </c>
      <c r="Q6" s="406">
        <f t="shared" si="0"/>
        <v>0</v>
      </c>
      <c r="R6" s="34">
        <v>52592.587200000002</v>
      </c>
      <c r="S6" s="34">
        <v>0</v>
      </c>
      <c r="T6" s="34">
        <f t="shared" ref="T6:T8" si="10">R6-S6</f>
        <v>52592.587200000002</v>
      </c>
      <c r="U6" s="402">
        <f t="shared" si="1"/>
        <v>0</v>
      </c>
      <c r="V6" s="34">
        <v>53644.438944000009</v>
      </c>
      <c r="W6" s="34">
        <v>0</v>
      </c>
      <c r="X6" s="34">
        <f>V6-W6</f>
        <v>53644.438944000009</v>
      </c>
      <c r="Y6" s="402">
        <f t="shared" si="2"/>
        <v>0</v>
      </c>
    </row>
    <row r="7" spans="1:25" x14ac:dyDescent="0.25">
      <c r="A7" s="4" t="s">
        <v>294</v>
      </c>
      <c r="B7" s="405">
        <v>38310.55999999999</v>
      </c>
      <c r="C7" s="405">
        <v>0</v>
      </c>
      <c r="D7" s="405">
        <f t="shared" si="3"/>
        <v>38310.55999999999</v>
      </c>
      <c r="E7" s="406">
        <f t="shared" si="4"/>
        <v>0</v>
      </c>
      <c r="F7" s="405">
        <v>36552.39</v>
      </c>
      <c r="G7" s="405">
        <v>0</v>
      </c>
      <c r="H7" s="405">
        <f t="shared" si="5"/>
        <v>36552.39</v>
      </c>
      <c r="I7" s="406">
        <f t="shared" si="6"/>
        <v>0</v>
      </c>
      <c r="J7" s="405">
        <v>36452.81</v>
      </c>
      <c r="K7" s="405">
        <v>0</v>
      </c>
      <c r="L7" s="405">
        <f t="shared" si="7"/>
        <v>36452.81</v>
      </c>
      <c r="M7" s="406">
        <f t="shared" si="8"/>
        <v>0</v>
      </c>
      <c r="N7" s="405">
        <v>34111.799999999996</v>
      </c>
      <c r="O7" s="405">
        <v>0</v>
      </c>
      <c r="P7" s="405">
        <f t="shared" si="9"/>
        <v>34111.799999999996</v>
      </c>
      <c r="Q7" s="406">
        <f t="shared" si="0"/>
        <v>0</v>
      </c>
      <c r="R7" s="34">
        <v>34794.035999999993</v>
      </c>
      <c r="S7" s="34">
        <v>0</v>
      </c>
      <c r="T7" s="34">
        <f t="shared" si="10"/>
        <v>34794.035999999993</v>
      </c>
      <c r="U7" s="402">
        <f t="shared" si="1"/>
        <v>0</v>
      </c>
      <c r="V7" s="34">
        <v>35489.916719999994</v>
      </c>
      <c r="W7" s="34">
        <v>0</v>
      </c>
      <c r="X7" s="34">
        <f>V7-W7</f>
        <v>35489.916719999994</v>
      </c>
      <c r="Y7" s="402">
        <f t="shared" si="2"/>
        <v>0</v>
      </c>
    </row>
    <row r="8" spans="1:25" x14ac:dyDescent="0.25">
      <c r="A8" s="4" t="s">
        <v>295</v>
      </c>
      <c r="B8" s="405">
        <v>2934.7099999999996</v>
      </c>
      <c r="C8" s="405">
        <v>0</v>
      </c>
      <c r="D8" s="405">
        <f t="shared" si="3"/>
        <v>2934.7099999999996</v>
      </c>
      <c r="E8" s="406">
        <f t="shared" si="4"/>
        <v>0</v>
      </c>
      <c r="F8" s="405">
        <v>7591.2200000000012</v>
      </c>
      <c r="G8" s="405">
        <v>0</v>
      </c>
      <c r="H8" s="405">
        <f t="shared" si="5"/>
        <v>7591.2200000000012</v>
      </c>
      <c r="I8" s="406">
        <f t="shared" si="6"/>
        <v>0</v>
      </c>
      <c r="J8" s="405">
        <v>10809.669999999998</v>
      </c>
      <c r="K8" s="405">
        <v>0</v>
      </c>
      <c r="L8" s="405">
        <f t="shared" si="7"/>
        <v>10809.669999999998</v>
      </c>
      <c r="M8" s="406">
        <f t="shared" si="8"/>
        <v>0</v>
      </c>
      <c r="N8" s="405">
        <v>10690.48</v>
      </c>
      <c r="O8" s="405">
        <v>0</v>
      </c>
      <c r="P8" s="405">
        <f t="shared" si="9"/>
        <v>10690.48</v>
      </c>
      <c r="Q8" s="406">
        <f t="shared" si="0"/>
        <v>0</v>
      </c>
      <c r="R8" s="34">
        <v>10904.2896</v>
      </c>
      <c r="S8" s="34">
        <v>0</v>
      </c>
      <c r="T8" s="34">
        <f t="shared" si="10"/>
        <v>10904.2896</v>
      </c>
      <c r="U8" s="402">
        <f t="shared" si="1"/>
        <v>0</v>
      </c>
      <c r="V8" s="34">
        <v>11122.375392</v>
      </c>
      <c r="W8" s="34">
        <v>0</v>
      </c>
      <c r="X8" s="34">
        <f>V8-W8</f>
        <v>11122.375392</v>
      </c>
      <c r="Y8" s="402">
        <f t="shared" si="2"/>
        <v>0</v>
      </c>
    </row>
    <row r="9" spans="1:25" ht="15.75" thickBot="1" x14ac:dyDescent="0.3">
      <c r="A9" s="6" t="s">
        <v>296</v>
      </c>
      <c r="B9" s="408"/>
      <c r="C9" s="408"/>
      <c r="D9" s="408">
        <v>0</v>
      </c>
      <c r="E9" s="409">
        <v>0</v>
      </c>
      <c r="F9" s="408"/>
      <c r="G9" s="408"/>
      <c r="H9" s="408">
        <v>0</v>
      </c>
      <c r="I9" s="409">
        <v>0</v>
      </c>
      <c r="J9" s="408"/>
      <c r="K9" s="408"/>
      <c r="L9" s="408">
        <v>0</v>
      </c>
      <c r="M9" s="409">
        <v>0</v>
      </c>
      <c r="N9" s="408"/>
      <c r="O9" s="408"/>
      <c r="P9" s="408">
        <v>0</v>
      </c>
      <c r="Q9" s="409">
        <v>0</v>
      </c>
      <c r="R9" s="35"/>
      <c r="S9" s="35"/>
      <c r="T9" s="35">
        <v>0</v>
      </c>
      <c r="U9" s="403">
        <v>0</v>
      </c>
      <c r="V9" s="35"/>
      <c r="W9" s="35"/>
      <c r="X9" s="35">
        <v>0</v>
      </c>
      <c r="Y9" s="403">
        <v>0</v>
      </c>
    </row>
    <row r="10" spans="1:25" ht="15.75" thickTop="1" x14ac:dyDescent="0.25">
      <c r="A10" s="4" t="s">
        <v>297</v>
      </c>
      <c r="B10" s="405"/>
      <c r="C10" s="405"/>
      <c r="D10" s="405">
        <f t="shared" ref="D10" si="11">SUM(D5:D9)</f>
        <v>236821.59760000001</v>
      </c>
      <c r="E10" s="406">
        <v>0</v>
      </c>
      <c r="F10" s="405"/>
      <c r="G10" s="405"/>
      <c r="H10" s="405">
        <f t="shared" ref="H10" si="12">SUM(H5:H9)</f>
        <v>225218.21050000007</v>
      </c>
      <c r="I10" s="406">
        <v>0</v>
      </c>
      <c r="J10" s="405"/>
      <c r="K10" s="405"/>
      <c r="L10" s="405">
        <f t="shared" ref="L10" si="13">SUM(L5:L9)</f>
        <v>235845.14599999995</v>
      </c>
      <c r="M10" s="406">
        <v>0</v>
      </c>
      <c r="N10" s="405"/>
      <c r="O10" s="405"/>
      <c r="P10" s="405">
        <f t="shared" ref="P10" si="14">SUM(P5:P9)</f>
        <v>227611.68000000002</v>
      </c>
      <c r="Q10" s="406">
        <v>0</v>
      </c>
      <c r="R10" s="34"/>
      <c r="S10" s="34"/>
      <c r="T10" s="34">
        <f t="shared" ref="T10" si="15">SUM(T5:T9)</f>
        <v>232163.9136</v>
      </c>
      <c r="U10" s="402">
        <v>0</v>
      </c>
      <c r="V10" s="34"/>
      <c r="W10" s="34"/>
      <c r="X10" s="34">
        <f>SUM(X5:X9)</f>
        <v>236807.19187199997</v>
      </c>
      <c r="Y10" s="402">
        <v>0</v>
      </c>
    </row>
    <row r="11" spans="1:25" x14ac:dyDescent="0.25">
      <c r="A11" s="4"/>
      <c r="E11" s="87"/>
      <c r="I11" s="87"/>
      <c r="M11" s="87"/>
      <c r="Q11" s="87"/>
      <c r="R11" s="18"/>
      <c r="S11" s="18"/>
      <c r="T11" s="18"/>
      <c r="U11" s="401"/>
      <c r="V11" s="18"/>
      <c r="W11" s="18"/>
      <c r="X11" s="18"/>
      <c r="Y11" s="401"/>
    </row>
    <row r="12" spans="1:25" x14ac:dyDescent="0.25">
      <c r="A12" s="668" t="s">
        <v>298</v>
      </c>
      <c r="E12" s="87"/>
      <c r="I12" s="87"/>
      <c r="M12" s="87"/>
      <c r="Q12" s="87"/>
      <c r="R12" s="18"/>
      <c r="S12" s="18"/>
      <c r="T12" s="18"/>
      <c r="U12" s="401"/>
      <c r="V12" s="18"/>
      <c r="W12" s="18"/>
      <c r="X12" s="18"/>
      <c r="Y12" s="401"/>
    </row>
    <row r="13" spans="1:25" x14ac:dyDescent="0.25">
      <c r="A13" s="4" t="s">
        <v>293</v>
      </c>
      <c r="B13" s="405">
        <v>66840.815000000002</v>
      </c>
      <c r="C13" s="405">
        <v>52158.265156288275</v>
      </c>
      <c r="D13" s="405">
        <f>B13-C13</f>
        <v>14682.549843711728</v>
      </c>
      <c r="E13" s="406">
        <f>C13/B13</f>
        <v>0.78033556527233061</v>
      </c>
      <c r="F13" s="405">
        <v>54506.995000000024</v>
      </c>
      <c r="G13" s="405">
        <v>41388.892029815564</v>
      </c>
      <c r="H13" s="405">
        <f>F13-G13</f>
        <v>13118.10297018446</v>
      </c>
      <c r="I13" s="406">
        <f>G13/F13</f>
        <v>0.75933175237078376</v>
      </c>
      <c r="J13" s="405">
        <v>43828.3</v>
      </c>
      <c r="K13" s="405">
        <v>34465.238156644824</v>
      </c>
      <c r="L13" s="405">
        <f>J13-K13</f>
        <v>9363.061843355179</v>
      </c>
      <c r="M13" s="406">
        <f>K13/J13</f>
        <v>0.78636949543205692</v>
      </c>
      <c r="N13" s="405">
        <v>31700.440000000002</v>
      </c>
      <c r="O13" s="405">
        <v>21156.124202586645</v>
      </c>
      <c r="P13" s="405">
        <f>N13-O13</f>
        <v>10544.315797413357</v>
      </c>
      <c r="Q13" s="406">
        <f t="shared" ref="Q13:Q17" si="16">O13/N13</f>
        <v>0.66737635826463748</v>
      </c>
      <c r="R13" s="34">
        <v>32334.448800000002</v>
      </c>
      <c r="S13" s="34">
        <v>21579.246686638377</v>
      </c>
      <c r="T13" s="34">
        <f>R13-S13</f>
        <v>10755.202113361625</v>
      </c>
      <c r="U13" s="402">
        <f t="shared" ref="U13:U17" si="17">S13/R13</f>
        <v>0.66737635826463737</v>
      </c>
      <c r="V13" s="34">
        <v>32981.137776000003</v>
      </c>
      <c r="W13" s="34">
        <v>22010.831620371144</v>
      </c>
      <c r="X13" s="34">
        <f>V13-W13</f>
        <v>10970.306155628859</v>
      </c>
      <c r="Y13" s="402">
        <f t="shared" ref="Y13:Y17" si="18">W13/V13</f>
        <v>0.66737635826463737</v>
      </c>
    </row>
    <row r="14" spans="1:25" x14ac:dyDescent="0.25">
      <c r="A14" s="4" t="s">
        <v>100</v>
      </c>
      <c r="B14" s="405">
        <v>89481.879500000039</v>
      </c>
      <c r="C14" s="405">
        <v>69825.893021263095</v>
      </c>
      <c r="D14" s="405">
        <f t="shared" ref="D14:D17" si="19">B14-C14</f>
        <v>19655.986478736944</v>
      </c>
      <c r="E14" s="406">
        <f t="shared" ref="E14:E17" si="20">C14/B14</f>
        <v>0.7803355652723305</v>
      </c>
      <c r="F14" s="405">
        <v>64785.310000000005</v>
      </c>
      <c r="G14" s="405">
        <v>49193.542970184462</v>
      </c>
      <c r="H14" s="405">
        <f t="shared" ref="H14:H17" si="21">F14-G14</f>
        <v>15591.767029815543</v>
      </c>
      <c r="I14" s="406">
        <f t="shared" ref="I14:I17" si="22">G14/F14</f>
        <v>0.75933175237078376</v>
      </c>
      <c r="J14" s="405">
        <v>91664.85</v>
      </c>
      <c r="K14" s="405">
        <v>72082.441843355176</v>
      </c>
      <c r="L14" s="405">
        <f t="shared" ref="L14:L17" si="23">J14-K14</f>
        <v>19582.408156644829</v>
      </c>
      <c r="M14" s="406">
        <f t="shared" ref="M14:M17" si="24">K14/J14</f>
        <v>0.78636949543205681</v>
      </c>
      <c r="N14" s="405">
        <v>105110.16</v>
      </c>
      <c r="O14" s="405">
        <v>70148.035797413351</v>
      </c>
      <c r="P14" s="405">
        <f t="shared" ref="P14:P17" si="25">N14-O14</f>
        <v>34962.124202586652</v>
      </c>
      <c r="Q14" s="406">
        <f t="shared" si="16"/>
        <v>0.66737635826463726</v>
      </c>
      <c r="R14" s="34">
        <v>107212.36320000002</v>
      </c>
      <c r="S14" s="34">
        <v>71550.996513361635</v>
      </c>
      <c r="T14" s="34">
        <f t="shared" ref="T14:T17" si="26">R14-S14</f>
        <v>35661.366686638386</v>
      </c>
      <c r="U14" s="402">
        <f t="shared" si="17"/>
        <v>0.66737635826463737</v>
      </c>
      <c r="V14" s="34">
        <v>109356.61046400001</v>
      </c>
      <c r="W14" s="34">
        <v>72982.016443628861</v>
      </c>
      <c r="X14" s="34">
        <f>V14-W14</f>
        <v>36374.594020371151</v>
      </c>
      <c r="Y14" s="402">
        <f t="shared" si="18"/>
        <v>0.66737635826463737</v>
      </c>
    </row>
    <row r="15" spans="1:25" x14ac:dyDescent="0.25">
      <c r="A15" s="4" t="s">
        <v>299</v>
      </c>
      <c r="B15" s="405"/>
      <c r="C15" s="405"/>
      <c r="D15" s="405">
        <v>0</v>
      </c>
      <c r="E15" s="406">
        <v>0</v>
      </c>
      <c r="F15" s="405"/>
      <c r="G15" s="405"/>
      <c r="H15" s="405">
        <v>0</v>
      </c>
      <c r="I15" s="406">
        <v>0</v>
      </c>
      <c r="J15" s="405"/>
      <c r="K15" s="405"/>
      <c r="L15" s="405">
        <v>0</v>
      </c>
      <c r="M15" s="406">
        <v>0</v>
      </c>
      <c r="N15" s="405"/>
      <c r="O15" s="405"/>
      <c r="P15" s="405">
        <v>0</v>
      </c>
      <c r="Q15" s="406">
        <v>0</v>
      </c>
      <c r="R15" s="34"/>
      <c r="S15" s="34"/>
      <c r="T15" s="34">
        <v>0</v>
      </c>
      <c r="U15" s="402">
        <v>0</v>
      </c>
      <c r="V15" s="34"/>
      <c r="W15" s="34"/>
      <c r="X15" s="34">
        <v>0</v>
      </c>
      <c r="Y15" s="402">
        <v>0</v>
      </c>
    </row>
    <row r="16" spans="1:25" x14ac:dyDescent="0.25">
      <c r="A16" s="4" t="s">
        <v>300</v>
      </c>
      <c r="B16" s="405">
        <v>345.40999999999997</v>
      </c>
      <c r="C16" s="405">
        <v>345.40999999999997</v>
      </c>
      <c r="D16" s="405">
        <f t="shared" si="19"/>
        <v>0</v>
      </c>
      <c r="E16" s="406">
        <f t="shared" si="20"/>
        <v>1</v>
      </c>
      <c r="F16" s="405">
        <v>360.90000000000015</v>
      </c>
      <c r="G16" s="405">
        <v>360.90000000000015</v>
      </c>
      <c r="H16" s="405">
        <f t="shared" si="21"/>
        <v>0</v>
      </c>
      <c r="I16" s="406">
        <f t="shared" si="22"/>
        <v>1</v>
      </c>
      <c r="J16" s="405">
        <v>212.23000000000005</v>
      </c>
      <c r="K16" s="405">
        <v>212.23000000000005</v>
      </c>
      <c r="L16" s="405">
        <f t="shared" si="23"/>
        <v>0</v>
      </c>
      <c r="M16" s="406">
        <f t="shared" si="24"/>
        <v>1</v>
      </c>
      <c r="N16" s="405">
        <v>312.87999999999994</v>
      </c>
      <c r="O16" s="405">
        <v>312.87999999999994</v>
      </c>
      <c r="P16" s="405">
        <f t="shared" si="25"/>
        <v>0</v>
      </c>
      <c r="Q16" s="406">
        <f t="shared" si="16"/>
        <v>1</v>
      </c>
      <c r="R16" s="34">
        <v>319.13759999999996</v>
      </c>
      <c r="S16" s="34">
        <v>319.13759999999996</v>
      </c>
      <c r="T16" s="34">
        <f t="shared" si="26"/>
        <v>0</v>
      </c>
      <c r="U16" s="402">
        <f t="shared" si="17"/>
        <v>1</v>
      </c>
      <c r="V16" s="34">
        <v>325.52035199999995</v>
      </c>
      <c r="W16" s="34">
        <v>325.52035199999995</v>
      </c>
      <c r="X16" s="34">
        <f>V16-W16</f>
        <v>0</v>
      </c>
      <c r="Y16" s="402">
        <f t="shared" si="18"/>
        <v>1</v>
      </c>
    </row>
    <row r="17" spans="1:25" ht="15.75" thickBot="1" x14ac:dyDescent="0.3">
      <c r="A17" s="6" t="s">
        <v>301</v>
      </c>
      <c r="B17" s="408">
        <v>4095.8900000000012</v>
      </c>
      <c r="C17" s="408">
        <v>4095.8900000000012</v>
      </c>
      <c r="D17" s="408">
        <f t="shared" si="19"/>
        <v>0</v>
      </c>
      <c r="E17" s="409">
        <f t="shared" si="20"/>
        <v>1</v>
      </c>
      <c r="F17" s="408">
        <v>3471.6899999999996</v>
      </c>
      <c r="G17" s="408">
        <v>3471.6899999999996</v>
      </c>
      <c r="H17" s="408">
        <f t="shared" si="21"/>
        <v>0</v>
      </c>
      <c r="I17" s="409">
        <f t="shared" si="22"/>
        <v>1</v>
      </c>
      <c r="J17" s="408">
        <v>3972.9200000000005</v>
      </c>
      <c r="K17" s="408">
        <v>3972.9200000000005</v>
      </c>
      <c r="L17" s="408">
        <f t="shared" si="23"/>
        <v>0</v>
      </c>
      <c r="M17" s="409">
        <f t="shared" si="24"/>
        <v>1</v>
      </c>
      <c r="N17" s="408">
        <v>3675.9199999999996</v>
      </c>
      <c r="O17" s="408">
        <v>3675.9199999999996</v>
      </c>
      <c r="P17" s="408">
        <f t="shared" si="25"/>
        <v>0</v>
      </c>
      <c r="Q17" s="409">
        <f t="shared" si="16"/>
        <v>1</v>
      </c>
      <c r="R17" s="35">
        <v>3749.4383999999995</v>
      </c>
      <c r="S17" s="35">
        <v>3749.4383999999995</v>
      </c>
      <c r="T17" s="35">
        <f t="shared" si="26"/>
        <v>0</v>
      </c>
      <c r="U17" s="403">
        <f t="shared" si="17"/>
        <v>1</v>
      </c>
      <c r="V17" s="35">
        <v>3824.4271679999993</v>
      </c>
      <c r="W17" s="35">
        <v>3824.4271679999993</v>
      </c>
      <c r="X17" s="35">
        <f>V17-W17</f>
        <v>0</v>
      </c>
      <c r="Y17" s="403">
        <f t="shared" si="18"/>
        <v>1</v>
      </c>
    </row>
    <row r="18" spans="1:25" ht="15.75" thickTop="1" x14ac:dyDescent="0.25">
      <c r="A18" s="4" t="s">
        <v>302</v>
      </c>
      <c r="B18" s="410"/>
      <c r="C18" s="410"/>
      <c r="D18" s="410">
        <f t="shared" ref="D18" si="27">SUM(D13:D17)</f>
        <v>34338.536322448672</v>
      </c>
      <c r="E18" s="406">
        <v>0</v>
      </c>
      <c r="F18" s="410"/>
      <c r="G18" s="410"/>
      <c r="H18" s="410">
        <f t="shared" ref="H18" si="28">SUM(H13:H17)</f>
        <v>28709.870000000003</v>
      </c>
      <c r="I18" s="406">
        <v>0</v>
      </c>
      <c r="J18" s="410"/>
      <c r="K18" s="410"/>
      <c r="L18" s="410">
        <f t="shared" ref="L18" si="29">SUM(L13:L17)</f>
        <v>28945.470000000008</v>
      </c>
      <c r="M18" s="406">
        <v>0</v>
      </c>
      <c r="N18" s="410"/>
      <c r="O18" s="410"/>
      <c r="P18" s="410">
        <f t="shared" ref="P18" si="30">SUM(P13:P17)</f>
        <v>45506.44000000001</v>
      </c>
      <c r="Q18" s="406">
        <v>0</v>
      </c>
      <c r="R18" s="803"/>
      <c r="S18" s="803"/>
      <c r="T18" s="803">
        <f t="shared" ref="T18" si="31">SUM(T13:T17)</f>
        <v>46416.568800000008</v>
      </c>
      <c r="U18" s="402">
        <v>0</v>
      </c>
      <c r="V18" s="803"/>
      <c r="W18" s="803"/>
      <c r="X18" s="803">
        <f>SUM(X13:X17)</f>
        <v>47344.90017600001</v>
      </c>
      <c r="Y18" s="402">
        <v>0</v>
      </c>
    </row>
    <row r="19" spans="1:25" x14ac:dyDescent="0.25">
      <c r="A19" s="4"/>
      <c r="E19" s="87"/>
      <c r="I19" s="87"/>
      <c r="M19" s="87"/>
      <c r="Q19" s="87"/>
      <c r="R19" s="18"/>
      <c r="S19" s="18"/>
      <c r="T19" s="18"/>
      <c r="U19" s="401"/>
      <c r="V19" s="18"/>
      <c r="W19" s="18"/>
      <c r="X19" s="18"/>
      <c r="Y19" s="401"/>
    </row>
    <row r="20" spans="1:25" x14ac:dyDescent="0.25">
      <c r="A20" s="668" t="s">
        <v>153</v>
      </c>
      <c r="E20" s="87"/>
      <c r="I20" s="87"/>
      <c r="M20" s="87"/>
      <c r="Q20" s="87"/>
      <c r="R20" s="18"/>
      <c r="S20" s="18"/>
      <c r="T20" s="18"/>
      <c r="U20" s="401"/>
      <c r="V20" s="18"/>
      <c r="W20" s="18"/>
      <c r="X20" s="18"/>
      <c r="Y20" s="401"/>
    </row>
    <row r="21" spans="1:25" x14ac:dyDescent="0.25">
      <c r="A21" s="4" t="s">
        <v>293</v>
      </c>
      <c r="B21" s="405">
        <v>138839.94740000003</v>
      </c>
      <c r="C21" s="405">
        <v>105367.407041144</v>
      </c>
      <c r="D21" s="405">
        <f>B21-C21</f>
        <v>33472.540358856029</v>
      </c>
      <c r="E21" s="406">
        <f>D21/B21</f>
        <v>0.24108724459842326</v>
      </c>
      <c r="F21" s="405">
        <v>119879.70499999999</v>
      </c>
      <c r="G21" s="405">
        <v>94332.724882165319</v>
      </c>
      <c r="H21" s="405">
        <f>F21-G21</f>
        <v>25546.980117834668</v>
      </c>
      <c r="I21" s="406">
        <f>H21/F21</f>
        <v>0.21310512999539555</v>
      </c>
      <c r="J21" s="405">
        <v>125348.54000000007</v>
      </c>
      <c r="K21" s="405">
        <v>103222.80847007877</v>
      </c>
      <c r="L21" s="405">
        <f>J21-K21</f>
        <v>22125.731529921293</v>
      </c>
      <c r="M21" s="406">
        <f>L21/J21</f>
        <v>0.17651367562734502</v>
      </c>
      <c r="N21" s="405">
        <v>129326.32</v>
      </c>
      <c r="O21" s="405">
        <v>105300.81171085725</v>
      </c>
      <c r="P21" s="405">
        <f>N21-O21</f>
        <v>24025.508289142759</v>
      </c>
      <c r="Q21" s="406">
        <f>P21/N21</f>
        <v>0.18577431329634028</v>
      </c>
      <c r="R21" s="34">
        <v>131912.84639999998</v>
      </c>
      <c r="S21" s="34">
        <v>107406.82794507439</v>
      </c>
      <c r="T21" s="34">
        <f>R21-S21</f>
        <v>24506.018454925594</v>
      </c>
      <c r="U21" s="402">
        <f>T21/R21</f>
        <v>0.18577431329634017</v>
      </c>
      <c r="V21" s="34">
        <v>134551.103328</v>
      </c>
      <c r="W21" s="34">
        <v>109554.96450397589</v>
      </c>
      <c r="X21" s="34">
        <f>V21-W21</f>
        <v>24996.138824024107</v>
      </c>
      <c r="Y21" s="402">
        <f>X21/V21</f>
        <v>0.18577431329634014</v>
      </c>
    </row>
    <row r="22" spans="1:25" x14ac:dyDescent="0.25">
      <c r="A22" s="4" t="s">
        <v>303</v>
      </c>
      <c r="B22" s="405">
        <v>13602.410915000042</v>
      </c>
      <c r="C22" s="405">
        <v>13602.410915000042</v>
      </c>
      <c r="D22" s="405">
        <f t="shared" ref="D22" si="32">B22-C22</f>
        <v>0</v>
      </c>
      <c r="E22" s="406">
        <f t="shared" ref="E22" si="33">D22/B22</f>
        <v>0</v>
      </c>
      <c r="F22" s="405">
        <v>11813.40130000001</v>
      </c>
      <c r="G22" s="405">
        <v>11813.40130000001</v>
      </c>
      <c r="H22" s="405">
        <f t="shared" ref="H22" si="34">F22-G22</f>
        <v>0</v>
      </c>
      <c r="I22" s="406">
        <f t="shared" ref="I22" si="35">H22/F22</f>
        <v>0</v>
      </c>
      <c r="J22" s="405">
        <v>10414.279999999997</v>
      </c>
      <c r="K22" s="405">
        <v>10414.279999999997</v>
      </c>
      <c r="L22" s="405">
        <f t="shared" ref="L22" si="36">J22-K22</f>
        <v>0</v>
      </c>
      <c r="M22" s="406">
        <f t="shared" ref="M22" si="37">L22/J22</f>
        <v>0</v>
      </c>
      <c r="N22" s="405">
        <v>6854.1999999999989</v>
      </c>
      <c r="O22" s="405">
        <v>6854.1999999999989</v>
      </c>
      <c r="P22" s="405">
        <f t="shared" ref="P22" si="38">N22-O22</f>
        <v>0</v>
      </c>
      <c r="Q22" s="406">
        <f>P22/N22</f>
        <v>0</v>
      </c>
      <c r="R22" s="34">
        <v>6991.2839999999997</v>
      </c>
      <c r="S22" s="34">
        <v>6991.2839999999997</v>
      </c>
      <c r="T22" s="34">
        <f t="shared" ref="T22" si="39">R22-S22</f>
        <v>0</v>
      </c>
      <c r="U22" s="402">
        <f>T22/R22</f>
        <v>0</v>
      </c>
      <c r="V22" s="34">
        <v>7131.1096799999996</v>
      </c>
      <c r="W22" s="34">
        <v>7131.1096799999996</v>
      </c>
      <c r="X22" s="34">
        <f>V22-W22</f>
        <v>0</v>
      </c>
      <c r="Y22" s="402">
        <f>X22/V22</f>
        <v>0</v>
      </c>
    </row>
    <row r="23" spans="1:25" x14ac:dyDescent="0.25">
      <c r="A23" s="4" t="s">
        <v>304</v>
      </c>
      <c r="B23" s="405"/>
      <c r="C23" s="405"/>
      <c r="D23" s="405">
        <v>0</v>
      </c>
      <c r="E23" s="406">
        <v>0</v>
      </c>
      <c r="F23" s="405"/>
      <c r="G23" s="405"/>
      <c r="H23" s="405">
        <v>0</v>
      </c>
      <c r="I23" s="406">
        <v>0</v>
      </c>
      <c r="J23" s="405"/>
      <c r="K23" s="405"/>
      <c r="L23" s="405">
        <v>0</v>
      </c>
      <c r="M23" s="406">
        <v>0</v>
      </c>
      <c r="N23" s="405"/>
      <c r="O23" s="405"/>
      <c r="P23" s="405">
        <v>0</v>
      </c>
      <c r="Q23" s="406">
        <v>0</v>
      </c>
      <c r="R23" s="34"/>
      <c r="S23" s="34"/>
      <c r="T23" s="34">
        <v>0</v>
      </c>
      <c r="U23" s="402">
        <v>0</v>
      </c>
      <c r="V23" s="34"/>
      <c r="W23" s="34"/>
      <c r="X23" s="34">
        <v>0</v>
      </c>
      <c r="Y23" s="402">
        <v>0</v>
      </c>
    </row>
    <row r="24" spans="1:25" ht="15.75" thickBot="1" x14ac:dyDescent="0.3">
      <c r="A24" s="6" t="s">
        <v>240</v>
      </c>
      <c r="B24" s="408"/>
      <c r="C24" s="408"/>
      <c r="D24" s="408">
        <v>0</v>
      </c>
      <c r="E24" s="409">
        <v>0</v>
      </c>
      <c r="F24" s="408"/>
      <c r="G24" s="408"/>
      <c r="H24" s="408">
        <v>0</v>
      </c>
      <c r="I24" s="409">
        <v>0</v>
      </c>
      <c r="J24" s="408"/>
      <c r="K24" s="408"/>
      <c r="L24" s="408">
        <v>0</v>
      </c>
      <c r="M24" s="409">
        <v>0</v>
      </c>
      <c r="N24" s="408"/>
      <c r="O24" s="408"/>
      <c r="P24" s="408">
        <v>0</v>
      </c>
      <c r="Q24" s="409">
        <v>0</v>
      </c>
      <c r="R24" s="35"/>
      <c r="S24" s="35"/>
      <c r="T24" s="35">
        <v>0</v>
      </c>
      <c r="U24" s="403">
        <v>0</v>
      </c>
      <c r="V24" s="35"/>
      <c r="W24" s="35"/>
      <c r="X24" s="35">
        <v>0</v>
      </c>
      <c r="Y24" s="403">
        <v>0</v>
      </c>
    </row>
    <row r="25" spans="1:25" ht="15.75" thickTop="1" x14ac:dyDescent="0.25">
      <c r="A25" s="4" t="s">
        <v>305</v>
      </c>
      <c r="B25" s="405"/>
      <c r="C25" s="405"/>
      <c r="D25" s="405">
        <f t="shared" ref="D25" si="40">SUM(D21:D24)</f>
        <v>33472.540358856029</v>
      </c>
      <c r="E25" s="406">
        <v>0</v>
      </c>
      <c r="F25" s="405"/>
      <c r="G25" s="405"/>
      <c r="H25" s="405">
        <f t="shared" ref="H25" si="41">SUM(H21:H24)</f>
        <v>25546.980117834668</v>
      </c>
      <c r="I25" s="406">
        <v>0</v>
      </c>
      <c r="J25" s="405"/>
      <c r="K25" s="405"/>
      <c r="L25" s="405">
        <f t="shared" ref="L25" si="42">SUM(L21:L24)</f>
        <v>22125.731529921293</v>
      </c>
      <c r="M25" s="406">
        <v>0</v>
      </c>
      <c r="N25" s="405"/>
      <c r="O25" s="405"/>
      <c r="P25" s="405">
        <f t="shared" ref="P25" si="43">SUM(P21:P24)</f>
        <v>24025.508289142759</v>
      </c>
      <c r="Q25" s="406">
        <v>0</v>
      </c>
      <c r="R25" s="34"/>
      <c r="S25" s="34"/>
      <c r="T25" s="34">
        <f t="shared" ref="T25" si="44">SUM(T20:T24)</f>
        <v>24506.018454925594</v>
      </c>
      <c r="U25" s="402">
        <v>0</v>
      </c>
      <c r="V25" s="34"/>
      <c r="W25" s="34"/>
      <c r="X25" s="34">
        <f>SUM(X20:X24)</f>
        <v>24996.138824024107</v>
      </c>
      <c r="Y25" s="402">
        <v>0</v>
      </c>
    </row>
    <row r="26" spans="1:25" x14ac:dyDescent="0.25">
      <c r="A26" s="4"/>
      <c r="E26" s="87"/>
      <c r="I26" s="87"/>
      <c r="M26" s="87"/>
      <c r="Q26" s="87"/>
      <c r="R26" s="18"/>
      <c r="S26" s="18"/>
      <c r="T26" s="18"/>
      <c r="U26" s="401"/>
      <c r="V26" s="18"/>
      <c r="W26" s="18"/>
      <c r="X26" s="18"/>
      <c r="Y26" s="401"/>
    </row>
    <row r="27" spans="1:25" x14ac:dyDescent="0.25">
      <c r="A27" s="668" t="s">
        <v>281</v>
      </c>
      <c r="E27" s="87"/>
      <c r="I27" s="87"/>
      <c r="M27" s="87"/>
      <c r="Q27" s="87"/>
      <c r="R27" s="18"/>
      <c r="S27" s="18"/>
      <c r="T27" s="18"/>
      <c r="U27" s="401"/>
      <c r="V27" s="18"/>
      <c r="W27" s="18"/>
      <c r="X27" s="18"/>
      <c r="Y27" s="401"/>
    </row>
    <row r="28" spans="1:25" ht="15.75" thickBot="1" x14ac:dyDescent="0.3">
      <c r="A28" s="6" t="s">
        <v>20</v>
      </c>
      <c r="B28" s="408">
        <v>242274.63616643305</v>
      </c>
      <c r="C28" s="408">
        <v>160183.62067080926</v>
      </c>
      <c r="D28" s="408">
        <f>B28-C28</f>
        <v>82091.015495623782</v>
      </c>
      <c r="E28" s="409">
        <f>D28/B28</f>
        <v>0.3388345424620946</v>
      </c>
      <c r="F28" s="408">
        <v>205805.64952434771</v>
      </c>
      <c r="G28" s="408">
        <v>128104.68777760399</v>
      </c>
      <c r="H28" s="408">
        <f>F28-G28</f>
        <v>77700.96174674372</v>
      </c>
      <c r="I28" s="409">
        <f>H28/F28</f>
        <v>0.37754532942280261</v>
      </c>
      <c r="J28" s="408">
        <v>88692.00530275848</v>
      </c>
      <c r="K28" s="408">
        <v>21382.492363915604</v>
      </c>
      <c r="L28" s="408">
        <f>J28-K28</f>
        <v>67309.512938842876</v>
      </c>
      <c r="M28" s="409">
        <f>L28/J28</f>
        <v>0.7589129675112829</v>
      </c>
      <c r="N28" s="408">
        <v>94547.24000000002</v>
      </c>
      <c r="O28" s="408">
        <v>16428.181225733973</v>
      </c>
      <c r="P28" s="408">
        <f>N28-O28</f>
        <v>78119.058774266043</v>
      </c>
      <c r="Q28" s="409">
        <f>P28/N28</f>
        <v>0.82624367220308104</v>
      </c>
      <c r="R28" s="35">
        <v>96070.632800000021</v>
      </c>
      <c r="S28" s="35">
        <v>16756.744850248659</v>
      </c>
      <c r="T28" s="35">
        <f t="shared" ref="T28" si="45">R28-S28</f>
        <v>79313.88794975137</v>
      </c>
      <c r="U28" s="403">
        <f>T28/R28</f>
        <v>0.82557890624981245</v>
      </c>
      <c r="V28" s="35">
        <v>97624.493456000026</v>
      </c>
      <c r="W28" s="35">
        <v>17091.879747253639</v>
      </c>
      <c r="X28" s="35">
        <f>V28-W28</f>
        <v>80532.613708746387</v>
      </c>
      <c r="Y28" s="403">
        <f>X28/V28</f>
        <v>0.8249222183676983</v>
      </c>
    </row>
    <row r="29" spans="1:25" ht="15.75" thickTop="1" x14ac:dyDescent="0.25">
      <c r="A29" s="4" t="s">
        <v>306</v>
      </c>
      <c r="B29" s="405"/>
      <c r="C29" s="405"/>
      <c r="D29" s="405">
        <f t="shared" ref="D29" si="46">SUM(D28)</f>
        <v>82091.015495623782</v>
      </c>
      <c r="E29" s="406">
        <v>0</v>
      </c>
      <c r="F29" s="405"/>
      <c r="G29" s="405"/>
      <c r="H29" s="405">
        <f t="shared" ref="H29" si="47">SUM(H28)</f>
        <v>77700.96174674372</v>
      </c>
      <c r="I29" s="406">
        <v>0</v>
      </c>
      <c r="J29" s="405"/>
      <c r="K29" s="405"/>
      <c r="L29" s="405">
        <f t="shared" ref="L29" si="48">SUM(L28)</f>
        <v>67309.512938842876</v>
      </c>
      <c r="M29" s="406">
        <v>0</v>
      </c>
      <c r="N29" s="405"/>
      <c r="O29" s="405"/>
      <c r="P29" s="405">
        <f t="shared" ref="P29" si="49">SUM(P28)</f>
        <v>78119.058774266043</v>
      </c>
      <c r="Q29" s="406">
        <v>0</v>
      </c>
      <c r="R29" s="34"/>
      <c r="S29" s="34"/>
      <c r="T29" s="34">
        <f>SUM(T28)</f>
        <v>79313.88794975137</v>
      </c>
      <c r="U29" s="402">
        <v>0</v>
      </c>
      <c r="V29" s="34"/>
      <c r="W29" s="34"/>
      <c r="X29" s="34">
        <f>SUM(X28)</f>
        <v>80532.613708746387</v>
      </c>
      <c r="Y29" s="402">
        <v>0</v>
      </c>
    </row>
    <row r="30" spans="1:25" x14ac:dyDescent="0.25">
      <c r="A30" s="4"/>
      <c r="E30" s="87"/>
      <c r="I30" s="87"/>
      <c r="M30" s="87"/>
      <c r="Q30" s="87"/>
      <c r="R30" s="18"/>
      <c r="S30" s="18"/>
      <c r="T30" s="18"/>
      <c r="U30" s="401"/>
      <c r="V30" s="18"/>
      <c r="W30" s="18"/>
      <c r="X30" s="18"/>
      <c r="Y30" s="401"/>
    </row>
    <row r="31" spans="1:25" x14ac:dyDescent="0.25">
      <c r="A31" s="658" t="s">
        <v>307</v>
      </c>
      <c r="B31" s="38"/>
      <c r="C31" s="38"/>
      <c r="D31" s="38"/>
      <c r="E31" s="39"/>
      <c r="F31" s="38"/>
      <c r="G31" s="38"/>
      <c r="H31" s="38"/>
      <c r="I31" s="39"/>
      <c r="J31" s="38"/>
      <c r="K31" s="38"/>
      <c r="L31" s="38"/>
      <c r="M31" s="39"/>
      <c r="N31" s="38"/>
      <c r="O31" s="38"/>
      <c r="P31" s="38"/>
      <c r="Q31" s="39"/>
      <c r="R31" s="39"/>
      <c r="S31" s="39"/>
      <c r="T31" s="39"/>
      <c r="U31" s="39"/>
      <c r="V31" s="39"/>
      <c r="W31" s="39"/>
      <c r="X31" s="39"/>
      <c r="Y31" s="39"/>
    </row>
    <row r="32" spans="1:25" x14ac:dyDescent="0.25">
      <c r="A32" s="4" t="s">
        <v>278</v>
      </c>
      <c r="B32" s="405"/>
      <c r="C32" s="405"/>
      <c r="D32" s="405">
        <v>0</v>
      </c>
      <c r="E32" s="406">
        <v>0</v>
      </c>
      <c r="F32" s="405"/>
      <c r="G32" s="405"/>
      <c r="H32" s="405">
        <v>0</v>
      </c>
      <c r="I32" s="406">
        <v>0</v>
      </c>
      <c r="J32" s="405"/>
      <c r="K32" s="405"/>
      <c r="L32" s="405">
        <v>0</v>
      </c>
      <c r="M32" s="406">
        <v>0</v>
      </c>
      <c r="N32" s="405"/>
      <c r="O32" s="405"/>
      <c r="P32" s="405">
        <v>0</v>
      </c>
      <c r="Q32" s="406">
        <v>0</v>
      </c>
      <c r="R32" s="34"/>
      <c r="S32" s="34"/>
      <c r="T32" s="34">
        <v>0</v>
      </c>
      <c r="U32" s="402">
        <v>0</v>
      </c>
      <c r="V32" s="34"/>
      <c r="W32" s="34"/>
      <c r="X32" s="34">
        <v>0</v>
      </c>
      <c r="Y32" s="402">
        <v>0</v>
      </c>
    </row>
    <row r="33" spans="1:25" x14ac:dyDescent="0.25">
      <c r="A33" s="4" t="s">
        <v>298</v>
      </c>
      <c r="B33" s="405"/>
      <c r="C33" s="405"/>
      <c r="D33" s="405">
        <v>0</v>
      </c>
      <c r="E33" s="406">
        <v>0</v>
      </c>
      <c r="F33" s="405"/>
      <c r="G33" s="405"/>
      <c r="H33" s="405">
        <v>0</v>
      </c>
      <c r="I33" s="406">
        <v>0</v>
      </c>
      <c r="J33" s="405"/>
      <c r="K33" s="405"/>
      <c r="L33" s="405">
        <v>0</v>
      </c>
      <c r="M33" s="406">
        <v>0</v>
      </c>
      <c r="N33" s="405"/>
      <c r="O33" s="405"/>
      <c r="P33" s="405">
        <v>0</v>
      </c>
      <c r="Q33" s="406">
        <v>0</v>
      </c>
      <c r="R33" s="34"/>
      <c r="S33" s="34"/>
      <c r="T33" s="34">
        <v>0</v>
      </c>
      <c r="U33" s="402">
        <v>0</v>
      </c>
      <c r="V33" s="34"/>
      <c r="W33" s="34"/>
      <c r="X33" s="34">
        <v>0</v>
      </c>
      <c r="Y33" s="402">
        <v>0</v>
      </c>
    </row>
    <row r="34" spans="1:25" x14ac:dyDescent="0.25">
      <c r="A34" s="4" t="s">
        <v>153</v>
      </c>
      <c r="B34" s="405">
        <v>47995.499999999985</v>
      </c>
      <c r="C34" s="405">
        <v>10546.082709999995</v>
      </c>
      <c r="D34" s="405">
        <f t="shared" ref="D34" si="50">B34-C34</f>
        <v>37449.41728999999</v>
      </c>
      <c r="E34" s="406">
        <f t="shared" ref="E34" si="51">C34/B34</f>
        <v>0.21973065620735274</v>
      </c>
      <c r="F34" s="405">
        <v>43692.929999999986</v>
      </c>
      <c r="G34" s="405">
        <v>10852.448800000002</v>
      </c>
      <c r="H34" s="405">
        <f t="shared" ref="H34" si="52">F34-G34</f>
        <v>32840.48119999998</v>
      </c>
      <c r="I34" s="406">
        <f t="shared" ref="I34" si="53">G34/F34</f>
        <v>0.24837997360213668</v>
      </c>
      <c r="J34" s="405">
        <v>40500.10000000002</v>
      </c>
      <c r="K34" s="405">
        <v>10852.463919999998</v>
      </c>
      <c r="L34" s="405">
        <f t="shared" ref="L34" si="54">J34-K34</f>
        <v>29647.636080000022</v>
      </c>
      <c r="M34" s="406">
        <f t="shared" ref="M34" si="55">K34/J34</f>
        <v>0.26796141046565297</v>
      </c>
      <c r="N34" s="405">
        <v>38557.68</v>
      </c>
      <c r="O34" s="405">
        <v>10425.831679999999</v>
      </c>
      <c r="P34" s="405">
        <f t="shared" ref="P34" si="56">N34-O34</f>
        <v>28131.848320000001</v>
      </c>
      <c r="Q34" s="406">
        <f>O34/N34</f>
        <v>0.27039572090436975</v>
      </c>
      <c r="R34" s="34">
        <v>39328.833600000005</v>
      </c>
      <c r="S34" s="34">
        <v>10634.3483136</v>
      </c>
      <c r="T34" s="34">
        <f t="shared" ref="T34" si="57">R34-S34</f>
        <v>28694.485286400006</v>
      </c>
      <c r="U34" s="402">
        <f>S34/R34</f>
        <v>0.2703957209043697</v>
      </c>
      <c r="V34" s="34">
        <v>40115.410272000001</v>
      </c>
      <c r="W34" s="34">
        <v>10847.035279872</v>
      </c>
      <c r="X34" s="34">
        <f>V34-W34</f>
        <v>29268.374992128003</v>
      </c>
      <c r="Y34" s="402">
        <f>W34/V34</f>
        <v>0.27039572090436975</v>
      </c>
    </row>
    <row r="35" spans="1:25" x14ac:dyDescent="0.25">
      <c r="A35" s="4" t="s">
        <v>281</v>
      </c>
      <c r="B35" s="405"/>
      <c r="C35" s="405"/>
      <c r="D35" s="405">
        <v>0</v>
      </c>
      <c r="E35" s="406">
        <v>0</v>
      </c>
      <c r="F35" s="405"/>
      <c r="G35" s="405"/>
      <c r="H35" s="405">
        <v>0</v>
      </c>
      <c r="I35" s="406">
        <v>0</v>
      </c>
      <c r="J35" s="405"/>
      <c r="K35" s="405"/>
      <c r="L35" s="405">
        <v>0</v>
      </c>
      <c r="M35" s="406">
        <v>0</v>
      </c>
      <c r="N35" s="405"/>
      <c r="O35" s="405"/>
      <c r="P35" s="405">
        <v>0</v>
      </c>
      <c r="Q35" s="406">
        <v>0</v>
      </c>
      <c r="R35" s="34"/>
      <c r="S35" s="34"/>
      <c r="T35" s="34">
        <v>0</v>
      </c>
      <c r="U35" s="402">
        <v>0</v>
      </c>
      <c r="V35" s="34"/>
      <c r="W35" s="34"/>
      <c r="X35" s="34">
        <v>0</v>
      </c>
      <c r="Y35" s="402">
        <v>0</v>
      </c>
    </row>
    <row r="36" spans="1:25" x14ac:dyDescent="0.25">
      <c r="A36" s="4"/>
      <c r="E36" s="87"/>
      <c r="I36" s="87"/>
      <c r="M36" s="87"/>
      <c r="Q36" s="87"/>
      <c r="R36" s="18"/>
      <c r="S36" s="18"/>
      <c r="T36" s="18"/>
      <c r="U36" s="401"/>
      <c r="V36" s="18"/>
      <c r="W36" s="18"/>
      <c r="X36" s="18"/>
      <c r="Y36" s="401"/>
    </row>
    <row r="37" spans="1:25" x14ac:dyDescent="0.25">
      <c r="A37" s="658" t="s">
        <v>308</v>
      </c>
      <c r="B37" s="38"/>
      <c r="C37" s="38"/>
      <c r="D37" s="38"/>
      <c r="E37" s="39"/>
      <c r="F37" s="38"/>
      <c r="G37" s="38"/>
      <c r="H37" s="38"/>
      <c r="I37" s="39"/>
      <c r="J37" s="38"/>
      <c r="K37" s="38"/>
      <c r="L37" s="38"/>
      <c r="M37" s="39"/>
      <c r="N37" s="38"/>
      <c r="O37" s="38"/>
      <c r="P37" s="38"/>
      <c r="Q37" s="39"/>
      <c r="R37" s="39"/>
      <c r="S37" s="39"/>
      <c r="T37" s="39"/>
      <c r="U37" s="39"/>
      <c r="V37" s="39"/>
      <c r="W37" s="39"/>
      <c r="X37" s="39"/>
      <c r="Y37" s="39"/>
    </row>
    <row r="38" spans="1:25" x14ac:dyDescent="0.25">
      <c r="A38" s="4" t="s">
        <v>278</v>
      </c>
      <c r="B38" s="405"/>
      <c r="C38" s="405"/>
      <c r="D38" s="405">
        <v>0</v>
      </c>
      <c r="E38" s="406">
        <v>0</v>
      </c>
      <c r="F38" s="405"/>
      <c r="G38" s="405"/>
      <c r="H38" s="405">
        <v>0</v>
      </c>
      <c r="I38" s="406">
        <v>0</v>
      </c>
      <c r="J38" s="405"/>
      <c r="K38" s="405"/>
      <c r="L38" s="405">
        <v>0</v>
      </c>
      <c r="M38" s="406">
        <v>0</v>
      </c>
      <c r="N38" s="405"/>
      <c r="O38" s="405"/>
      <c r="P38" s="405">
        <v>0</v>
      </c>
      <c r="Q38" s="406">
        <v>0</v>
      </c>
      <c r="R38" s="34"/>
      <c r="S38" s="34"/>
      <c r="T38" s="34">
        <v>0</v>
      </c>
      <c r="U38" s="402">
        <v>0</v>
      </c>
      <c r="V38" s="34"/>
      <c r="W38" s="34"/>
      <c r="X38" s="34">
        <v>0</v>
      </c>
      <c r="Y38" s="402">
        <v>0</v>
      </c>
    </row>
    <row r="39" spans="1:25" x14ac:dyDescent="0.25">
      <c r="A39" s="4" t="s">
        <v>298</v>
      </c>
      <c r="B39" s="405"/>
      <c r="C39" s="405"/>
      <c r="D39" s="405">
        <v>0</v>
      </c>
      <c r="E39" s="406">
        <v>0</v>
      </c>
      <c r="F39" s="405"/>
      <c r="G39" s="405"/>
      <c r="H39" s="405">
        <v>0</v>
      </c>
      <c r="I39" s="406">
        <v>0</v>
      </c>
      <c r="J39" s="405"/>
      <c r="K39" s="405"/>
      <c r="L39" s="405">
        <v>0</v>
      </c>
      <c r="M39" s="406">
        <v>0</v>
      </c>
      <c r="N39" s="405"/>
      <c r="O39" s="405"/>
      <c r="P39" s="405">
        <v>0</v>
      </c>
      <c r="Q39" s="406">
        <v>0</v>
      </c>
      <c r="R39" s="34"/>
      <c r="S39" s="34"/>
      <c r="T39" s="34">
        <v>0</v>
      </c>
      <c r="U39" s="402">
        <v>0</v>
      </c>
      <c r="V39" s="34"/>
      <c r="W39" s="34"/>
      <c r="X39" s="34">
        <v>0</v>
      </c>
      <c r="Y39" s="402">
        <v>0</v>
      </c>
    </row>
    <row r="40" spans="1:25" x14ac:dyDescent="0.25">
      <c r="A40" s="4" t="s">
        <v>153</v>
      </c>
      <c r="B40" s="405"/>
      <c r="C40" s="405"/>
      <c r="D40" s="405">
        <v>0</v>
      </c>
      <c r="E40" s="406">
        <v>0</v>
      </c>
      <c r="F40" s="405"/>
      <c r="G40" s="405"/>
      <c r="H40" s="405">
        <v>0</v>
      </c>
      <c r="I40" s="406">
        <v>0</v>
      </c>
      <c r="J40" s="405"/>
      <c r="K40" s="405"/>
      <c r="L40" s="405">
        <v>0</v>
      </c>
      <c r="M40" s="406">
        <v>0</v>
      </c>
      <c r="N40" s="405"/>
      <c r="O40" s="405"/>
      <c r="P40" s="405">
        <v>0</v>
      </c>
      <c r="Q40" s="406">
        <v>0</v>
      </c>
      <c r="R40" s="34"/>
      <c r="S40" s="34"/>
      <c r="T40" s="34">
        <v>0</v>
      </c>
      <c r="U40" s="402">
        <v>0</v>
      </c>
      <c r="V40" s="34"/>
      <c r="W40" s="34"/>
      <c r="X40" s="34">
        <v>0</v>
      </c>
      <c r="Y40" s="402">
        <v>0</v>
      </c>
    </row>
    <row r="41" spans="1:25" x14ac:dyDescent="0.25">
      <c r="A41" s="386" t="s">
        <v>281</v>
      </c>
      <c r="B41" s="522"/>
      <c r="C41" s="522"/>
      <c r="D41" s="522">
        <v>0</v>
      </c>
      <c r="E41" s="523">
        <v>0</v>
      </c>
      <c r="F41" s="522"/>
      <c r="G41" s="522"/>
      <c r="H41" s="522">
        <v>0</v>
      </c>
      <c r="I41" s="523">
        <v>0</v>
      </c>
      <c r="J41" s="522"/>
      <c r="K41" s="522"/>
      <c r="L41" s="522">
        <v>0</v>
      </c>
      <c r="M41" s="523">
        <v>0</v>
      </c>
      <c r="N41" s="522"/>
      <c r="O41" s="522"/>
      <c r="P41" s="522">
        <v>0</v>
      </c>
      <c r="Q41" s="523">
        <v>0</v>
      </c>
      <c r="R41" s="524"/>
      <c r="S41" s="524"/>
      <c r="T41" s="524">
        <v>0</v>
      </c>
      <c r="U41" s="525">
        <v>0</v>
      </c>
      <c r="V41" s="524"/>
      <c r="W41" s="524"/>
      <c r="X41" s="524">
        <v>0</v>
      </c>
      <c r="Y41" s="525">
        <v>0</v>
      </c>
    </row>
    <row r="42" spans="1:25" x14ac:dyDescent="0.25">
      <c r="A42" s="797" t="s">
        <v>309</v>
      </c>
      <c r="B42" s="377"/>
      <c r="C42" s="377"/>
      <c r="D42" s="377"/>
      <c r="E42" s="378"/>
      <c r="F42" s="377"/>
      <c r="G42" s="377"/>
      <c r="H42" s="377"/>
      <c r="I42" s="378"/>
      <c r="J42" s="377"/>
      <c r="K42" s="377"/>
      <c r="L42" s="377"/>
      <c r="M42" s="378"/>
      <c r="N42" s="377"/>
      <c r="O42" s="377"/>
      <c r="P42" s="377"/>
      <c r="Q42" s="378"/>
      <c r="R42" s="377"/>
      <c r="S42" s="377"/>
      <c r="T42" s="377"/>
      <c r="U42" s="378"/>
      <c r="V42" s="377"/>
      <c r="W42" s="377"/>
      <c r="X42" s="377"/>
      <c r="Y42" s="378"/>
    </row>
    <row r="43" spans="1:25" ht="30" x14ac:dyDescent="0.25">
      <c r="A43" s="115" t="s">
        <v>310</v>
      </c>
      <c r="B43" s="798"/>
      <c r="C43" s="798"/>
      <c r="E43" s="796"/>
      <c r="F43" s="798"/>
      <c r="G43" s="798"/>
      <c r="H43" s="410"/>
      <c r="I43" s="796"/>
      <c r="J43" s="798"/>
      <c r="K43" s="798"/>
      <c r="L43" s="410"/>
      <c r="M43" s="796"/>
      <c r="N43" s="798"/>
      <c r="O43" s="798"/>
      <c r="P43" s="410"/>
      <c r="Q43" s="796"/>
      <c r="R43" s="798"/>
      <c r="S43" s="798"/>
      <c r="T43" s="803"/>
      <c r="U43" s="796"/>
      <c r="V43" s="798"/>
      <c r="W43" s="798"/>
      <c r="X43" s="803"/>
      <c r="Y43" s="796"/>
    </row>
    <row r="44" spans="1:25" ht="30" x14ac:dyDescent="0.25">
      <c r="A44" s="115" t="s">
        <v>311</v>
      </c>
      <c r="B44" s="798"/>
      <c r="C44" s="798"/>
      <c r="E44" s="796"/>
      <c r="F44" s="798"/>
      <c r="G44" s="798"/>
      <c r="I44" s="796"/>
      <c r="J44" s="798"/>
      <c r="K44" s="798"/>
      <c r="M44" s="796"/>
      <c r="N44" s="798"/>
      <c r="O44" s="798"/>
      <c r="Q44" s="796"/>
      <c r="R44" s="798"/>
      <c r="S44" s="798"/>
      <c r="T44" s="18"/>
      <c r="U44" s="796"/>
      <c r="V44" s="798"/>
      <c r="W44" s="798"/>
      <c r="X44" s="18"/>
      <c r="Y44" s="796"/>
    </row>
    <row r="45" spans="1:25" ht="15.75" thickBot="1" x14ac:dyDescent="0.3">
      <c r="A45" s="6" t="s">
        <v>312</v>
      </c>
      <c r="B45" s="801"/>
      <c r="C45" s="801"/>
      <c r="D45" s="804">
        <f>L.1!B28</f>
        <v>390094.53</v>
      </c>
      <c r="E45" s="802"/>
      <c r="F45" s="801"/>
      <c r="G45" s="801"/>
      <c r="H45" s="804">
        <f>L.1!E28</f>
        <v>365660.91000000009</v>
      </c>
      <c r="I45" s="802"/>
      <c r="J45" s="801"/>
      <c r="K45" s="801"/>
      <c r="L45" s="804">
        <f>L.1!H28</f>
        <v>358647.67999999993</v>
      </c>
      <c r="M45" s="802"/>
      <c r="N45" s="801"/>
      <c r="O45" s="801"/>
      <c r="P45" s="804">
        <f>L.1!K28</f>
        <v>361607.74883464485</v>
      </c>
      <c r="Q45" s="802"/>
      <c r="R45" s="801"/>
      <c r="S45" s="801"/>
      <c r="T45" s="805">
        <f>L.1!N28</f>
        <v>368397.95874231285</v>
      </c>
      <c r="U45" s="802"/>
      <c r="V45" s="801"/>
      <c r="W45" s="801"/>
      <c r="X45" s="805">
        <f>L.1!Q28</f>
        <v>375323.97284813441</v>
      </c>
      <c r="Y45" s="802"/>
    </row>
    <row r="46" spans="1:25" ht="15.75" thickTop="1" x14ac:dyDescent="0.25">
      <c r="A46" s="5" t="s">
        <v>313</v>
      </c>
      <c r="B46" s="798"/>
      <c r="C46" s="798"/>
      <c r="D46" s="1175">
        <v>3400000</v>
      </c>
      <c r="E46" s="796"/>
      <c r="F46" s="798"/>
      <c r="G46" s="798"/>
      <c r="H46" s="1175">
        <v>3400000</v>
      </c>
      <c r="I46" s="796"/>
      <c r="J46" s="798"/>
      <c r="K46" s="798"/>
      <c r="L46" s="1175">
        <v>3400000</v>
      </c>
      <c r="M46" s="796"/>
      <c r="N46" s="798"/>
      <c r="O46" s="798"/>
      <c r="P46" s="1175">
        <v>3400000</v>
      </c>
      <c r="Q46" s="796"/>
      <c r="R46" s="798"/>
      <c r="S46" s="798"/>
      <c r="T46" s="1250">
        <v>3400000</v>
      </c>
      <c r="U46" s="1251"/>
      <c r="V46" s="1252"/>
      <c r="W46" s="1252"/>
      <c r="X46" s="1250">
        <v>3400000</v>
      </c>
      <c r="Y46" s="1250" t="s">
        <v>314</v>
      </c>
    </row>
    <row r="47" spans="1:25" ht="30" x14ac:dyDescent="0.25">
      <c r="A47" s="115" t="s">
        <v>315</v>
      </c>
      <c r="B47" s="798"/>
      <c r="C47" s="798"/>
      <c r="D47" s="410">
        <f>D46-1810906.99</f>
        <v>1589093.01</v>
      </c>
      <c r="E47" s="796"/>
      <c r="F47" s="798"/>
      <c r="G47" s="798"/>
      <c r="H47" s="410">
        <f>D47-H45</f>
        <v>1223432.0999999999</v>
      </c>
      <c r="I47" s="796"/>
      <c r="J47" s="798"/>
      <c r="K47" s="798"/>
      <c r="L47" s="410">
        <f>H47-L45</f>
        <v>864784.41999999993</v>
      </c>
      <c r="M47" s="796"/>
      <c r="N47" s="798"/>
      <c r="O47" s="798"/>
      <c r="P47" s="410">
        <f>L47-P45</f>
        <v>503176.67116535507</v>
      </c>
      <c r="Q47" s="796"/>
      <c r="R47" s="798"/>
      <c r="S47" s="798"/>
      <c r="T47" s="1250">
        <f>P47-T45</f>
        <v>134778.71242304222</v>
      </c>
      <c r="U47" s="1251"/>
      <c r="V47" s="1252"/>
      <c r="W47" s="1252"/>
      <c r="X47" s="1250">
        <f>T47-X45</f>
        <v>-240545.26042509219</v>
      </c>
      <c r="Y47" s="796"/>
    </row>
    <row r="48" spans="1:25" ht="49.5" customHeight="1" x14ac:dyDescent="0.25">
      <c r="A48" s="117" t="s">
        <v>316</v>
      </c>
      <c r="B48" s="799"/>
      <c r="C48" s="799"/>
      <c r="D48" s="375">
        <f>9-4</f>
        <v>5</v>
      </c>
      <c r="E48" s="800"/>
      <c r="F48" s="799"/>
      <c r="G48" s="799"/>
      <c r="H48" s="375">
        <f>D48-1</f>
        <v>4</v>
      </c>
      <c r="I48" s="800"/>
      <c r="J48" s="799"/>
      <c r="K48" s="799"/>
      <c r="L48" s="375">
        <f>H48-1</f>
        <v>3</v>
      </c>
      <c r="M48" s="800"/>
      <c r="N48" s="799"/>
      <c r="O48" s="799"/>
      <c r="P48" s="375">
        <f>L48-1</f>
        <v>2</v>
      </c>
      <c r="Q48" s="800"/>
      <c r="R48" s="799"/>
      <c r="S48" s="799"/>
      <c r="T48" s="511">
        <f>P48-1</f>
        <v>1</v>
      </c>
      <c r="U48" s="800"/>
      <c r="V48" s="799"/>
      <c r="W48" s="799"/>
      <c r="X48" s="511">
        <f>T48-1</f>
        <v>0</v>
      </c>
      <c r="Y48" s="1250" t="s">
        <v>314</v>
      </c>
    </row>
    <row r="50" spans="1:1" x14ac:dyDescent="0.25">
      <c r="A50" s="1" t="s">
        <v>317</v>
      </c>
    </row>
  </sheetData>
  <mergeCells count="6">
    <mergeCell ref="V1:Y1"/>
    <mergeCell ref="B1:E1"/>
    <mergeCell ref="F1:I1"/>
    <mergeCell ref="J1:M1"/>
    <mergeCell ref="N1:Q1"/>
    <mergeCell ref="R1:U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AC19-6C93-41B2-BB65-D160EA227E51}">
  <sheetPr>
    <tabColor rgb="FF002060"/>
  </sheetPr>
  <dimension ref="A1:M18"/>
  <sheetViews>
    <sheetView workbookViewId="0">
      <selection sqref="A1:M14"/>
    </sheetView>
  </sheetViews>
  <sheetFormatPr defaultColWidth="9.140625" defaultRowHeight="15" x14ac:dyDescent="0.25"/>
  <cols>
    <col min="1" max="1" width="42" style="1" customWidth="1"/>
    <col min="2" max="2" width="9.140625" style="1" customWidth="1"/>
    <col min="3" max="13" width="10.42578125" style="1" customWidth="1"/>
    <col min="14" max="16384" width="9.140625" style="1"/>
  </cols>
  <sheetData>
    <row r="1" spans="1:13" ht="30.75" customHeight="1" x14ac:dyDescent="0.25">
      <c r="A1" s="807" t="s">
        <v>30</v>
      </c>
      <c r="B1" s="1576" t="s">
        <v>132</v>
      </c>
      <c r="C1" s="1577"/>
      <c r="D1" s="1576" t="s">
        <v>133</v>
      </c>
      <c r="E1" s="1577"/>
      <c r="F1" s="1576" t="s">
        <v>135</v>
      </c>
      <c r="G1" s="1577"/>
      <c r="H1" s="1576" t="s">
        <v>196</v>
      </c>
      <c r="I1" s="1577"/>
      <c r="J1" s="1574" t="s">
        <v>97</v>
      </c>
      <c r="K1" s="1575"/>
      <c r="L1" s="1574" t="s">
        <v>98</v>
      </c>
      <c r="M1" s="1575"/>
    </row>
    <row r="2" spans="1:13" ht="27" thickBot="1" x14ac:dyDescent="0.3">
      <c r="A2" s="414" t="s">
        <v>318</v>
      </c>
      <c r="B2" s="718" t="s">
        <v>236</v>
      </c>
      <c r="C2" s="741" t="s">
        <v>319</v>
      </c>
      <c r="D2" s="718" t="s">
        <v>236</v>
      </c>
      <c r="E2" s="741" t="s">
        <v>319</v>
      </c>
      <c r="F2" s="718" t="s">
        <v>236</v>
      </c>
      <c r="G2" s="741" t="s">
        <v>319</v>
      </c>
      <c r="H2" s="718" t="s">
        <v>236</v>
      </c>
      <c r="I2" s="741" t="s">
        <v>319</v>
      </c>
      <c r="J2" s="719" t="s">
        <v>236</v>
      </c>
      <c r="K2" s="1197" t="s">
        <v>319</v>
      </c>
      <c r="L2" s="719" t="s">
        <v>236</v>
      </c>
      <c r="M2" s="1197" t="s">
        <v>319</v>
      </c>
    </row>
    <row r="3" spans="1:13" x14ac:dyDescent="0.25">
      <c r="A3" s="806" t="s">
        <v>320</v>
      </c>
      <c r="B3" s="1137">
        <v>232.73</v>
      </c>
      <c r="C3" s="1138">
        <v>8033</v>
      </c>
      <c r="D3" s="1137">
        <v>246.9</v>
      </c>
      <c r="E3" s="1138">
        <v>9514</v>
      </c>
      <c r="F3" s="1137">
        <v>205.34450000000001</v>
      </c>
      <c r="G3" s="1138">
        <v>8327</v>
      </c>
      <c r="H3" s="1137">
        <f t="shared" ref="H3:M14" si="0">F3</f>
        <v>205.34450000000001</v>
      </c>
      <c r="I3" s="1138">
        <f t="shared" si="0"/>
        <v>8327</v>
      </c>
      <c r="J3" s="1198">
        <f t="shared" si="0"/>
        <v>205.34450000000001</v>
      </c>
      <c r="K3" s="1199">
        <f t="shared" si="0"/>
        <v>8327</v>
      </c>
      <c r="L3" s="1198">
        <f t="shared" si="0"/>
        <v>205.34450000000001</v>
      </c>
      <c r="M3" s="1200">
        <f t="shared" si="0"/>
        <v>8327</v>
      </c>
    </row>
    <row r="4" spans="1:13" x14ac:dyDescent="0.25">
      <c r="A4" s="806" t="s">
        <v>321</v>
      </c>
      <c r="B4" s="1137">
        <v>113.54</v>
      </c>
      <c r="C4" s="1138">
        <v>2317</v>
      </c>
      <c r="D4" s="1137">
        <v>131.87</v>
      </c>
      <c r="E4" s="1138">
        <v>2823</v>
      </c>
      <c r="F4" s="1137">
        <v>101.89749999999999</v>
      </c>
      <c r="G4" s="1138">
        <v>2341</v>
      </c>
      <c r="H4" s="1137">
        <f t="shared" si="0"/>
        <v>101.89749999999999</v>
      </c>
      <c r="I4" s="1138">
        <f t="shared" si="0"/>
        <v>2341</v>
      </c>
      <c r="J4" s="1198">
        <f t="shared" si="0"/>
        <v>101.89749999999999</v>
      </c>
      <c r="K4" s="1199">
        <f t="shared" si="0"/>
        <v>2341</v>
      </c>
      <c r="L4" s="1198">
        <f t="shared" si="0"/>
        <v>101.89749999999999</v>
      </c>
      <c r="M4" s="1201">
        <f t="shared" si="0"/>
        <v>2341</v>
      </c>
    </row>
    <row r="5" spans="1:13" x14ac:dyDescent="0.25">
      <c r="A5" s="806" t="s">
        <v>322</v>
      </c>
      <c r="B5" s="1139"/>
      <c r="C5" s="1138">
        <v>4304</v>
      </c>
      <c r="D5" s="1139"/>
      <c r="E5" s="1138">
        <v>5259</v>
      </c>
      <c r="F5" s="1139">
        <v>0</v>
      </c>
      <c r="G5" s="1138">
        <v>4222</v>
      </c>
      <c r="H5" s="1137">
        <f t="shared" si="0"/>
        <v>0</v>
      </c>
      <c r="I5" s="1138">
        <f t="shared" si="0"/>
        <v>4222</v>
      </c>
      <c r="J5" s="1201">
        <f t="shared" si="0"/>
        <v>0</v>
      </c>
      <c r="K5" s="1199">
        <f t="shared" si="0"/>
        <v>4222</v>
      </c>
      <c r="L5" s="1201">
        <f t="shared" si="0"/>
        <v>0</v>
      </c>
      <c r="M5" s="1201">
        <f t="shared" si="0"/>
        <v>4222</v>
      </c>
    </row>
    <row r="6" spans="1:13" x14ac:dyDescent="0.25">
      <c r="A6" s="806" t="s">
        <v>323</v>
      </c>
      <c r="B6" s="1137">
        <v>63.37</v>
      </c>
      <c r="C6" s="1138">
        <v>422</v>
      </c>
      <c r="D6" s="1137">
        <v>60.68</v>
      </c>
      <c r="E6" s="1138">
        <v>523</v>
      </c>
      <c r="F6" s="1137">
        <v>54.759500000000003</v>
      </c>
      <c r="G6" s="1138">
        <v>473</v>
      </c>
      <c r="H6" s="1137">
        <f t="shared" si="0"/>
        <v>54.759500000000003</v>
      </c>
      <c r="I6" s="1138">
        <f t="shared" si="0"/>
        <v>473</v>
      </c>
      <c r="J6" s="1198">
        <f t="shared" si="0"/>
        <v>54.759500000000003</v>
      </c>
      <c r="K6" s="1199">
        <f t="shared" si="0"/>
        <v>473</v>
      </c>
      <c r="L6" s="1198">
        <f t="shared" si="0"/>
        <v>54.759500000000003</v>
      </c>
      <c r="M6" s="1201">
        <f t="shared" si="0"/>
        <v>473</v>
      </c>
    </row>
    <row r="7" spans="1:13" x14ac:dyDescent="0.25">
      <c r="A7" s="806" t="s">
        <v>324</v>
      </c>
      <c r="B7" s="1137">
        <v>38.74</v>
      </c>
      <c r="C7" s="1138"/>
      <c r="D7" s="1137">
        <v>47.44</v>
      </c>
      <c r="E7" s="1138"/>
      <c r="F7" s="1137">
        <v>52.05</v>
      </c>
      <c r="G7" s="1138">
        <v>0</v>
      </c>
      <c r="H7" s="1137">
        <f t="shared" si="0"/>
        <v>52.05</v>
      </c>
      <c r="I7" s="1138">
        <f t="shared" si="0"/>
        <v>0</v>
      </c>
      <c r="J7" s="1198">
        <f t="shared" si="0"/>
        <v>52.05</v>
      </c>
      <c r="K7" s="1199">
        <f t="shared" si="0"/>
        <v>0</v>
      </c>
      <c r="L7" s="1198">
        <f t="shared" si="0"/>
        <v>52.05</v>
      </c>
      <c r="M7" s="1201">
        <f t="shared" si="0"/>
        <v>0</v>
      </c>
    </row>
    <row r="8" spans="1:13" x14ac:dyDescent="0.25">
      <c r="A8" s="806" t="s">
        <v>325</v>
      </c>
      <c r="B8" s="1137">
        <v>8.7100000000000009</v>
      </c>
      <c r="C8" s="1138">
        <v>460</v>
      </c>
      <c r="D8" s="1137">
        <v>9.36</v>
      </c>
      <c r="E8" s="1138">
        <v>601</v>
      </c>
      <c r="F8" s="1137">
        <v>4.819</v>
      </c>
      <c r="G8" s="1138">
        <v>506</v>
      </c>
      <c r="H8" s="1137">
        <f t="shared" si="0"/>
        <v>4.819</v>
      </c>
      <c r="I8" s="1138">
        <f t="shared" si="0"/>
        <v>506</v>
      </c>
      <c r="J8" s="1198">
        <f t="shared" si="0"/>
        <v>4.819</v>
      </c>
      <c r="K8" s="1199">
        <f t="shared" si="0"/>
        <v>506</v>
      </c>
      <c r="L8" s="1198">
        <f t="shared" si="0"/>
        <v>4.819</v>
      </c>
      <c r="M8" s="1201">
        <f t="shared" si="0"/>
        <v>506</v>
      </c>
    </row>
    <row r="9" spans="1:13" x14ac:dyDescent="0.25">
      <c r="A9" s="806" t="s">
        <v>326</v>
      </c>
      <c r="B9" s="1137">
        <v>2.19</v>
      </c>
      <c r="C9" s="1138"/>
      <c r="D9" s="1137">
        <v>1.1299999999999999</v>
      </c>
      <c r="E9" s="1138"/>
      <c r="F9" s="1137">
        <v>2.7955000000000001</v>
      </c>
      <c r="G9" s="1138">
        <v>0</v>
      </c>
      <c r="H9" s="1137">
        <f t="shared" si="0"/>
        <v>2.7955000000000001</v>
      </c>
      <c r="I9" s="1138">
        <f t="shared" si="0"/>
        <v>0</v>
      </c>
      <c r="J9" s="1198">
        <f t="shared" si="0"/>
        <v>2.7955000000000001</v>
      </c>
      <c r="K9" s="1199">
        <f t="shared" si="0"/>
        <v>0</v>
      </c>
      <c r="L9" s="1198">
        <f t="shared" si="0"/>
        <v>2.7955000000000001</v>
      </c>
      <c r="M9" s="1201">
        <f t="shared" si="0"/>
        <v>0</v>
      </c>
    </row>
    <row r="10" spans="1:13" x14ac:dyDescent="0.25">
      <c r="A10" s="806" t="s">
        <v>327</v>
      </c>
      <c r="B10" s="1137">
        <v>60.42</v>
      </c>
      <c r="C10" s="1138">
        <v>817</v>
      </c>
      <c r="D10" s="1137">
        <v>45.99</v>
      </c>
      <c r="E10" s="1138">
        <v>756</v>
      </c>
      <c r="F10" s="1137">
        <v>45.100999999999999</v>
      </c>
      <c r="G10" s="1138">
        <v>845</v>
      </c>
      <c r="H10" s="1137">
        <f t="shared" si="0"/>
        <v>45.100999999999999</v>
      </c>
      <c r="I10" s="1138">
        <f t="shared" si="0"/>
        <v>845</v>
      </c>
      <c r="J10" s="1198">
        <f t="shared" si="0"/>
        <v>45.100999999999999</v>
      </c>
      <c r="K10" s="1199">
        <f t="shared" si="0"/>
        <v>845</v>
      </c>
      <c r="L10" s="1198">
        <f t="shared" si="0"/>
        <v>45.100999999999999</v>
      </c>
      <c r="M10" s="1201">
        <f t="shared" si="0"/>
        <v>845</v>
      </c>
    </row>
    <row r="11" spans="1:13" x14ac:dyDescent="0.25">
      <c r="A11" s="806" t="s">
        <v>328</v>
      </c>
      <c r="B11" s="1137">
        <v>2.87</v>
      </c>
      <c r="C11" s="1138">
        <v>758</v>
      </c>
      <c r="D11" s="1137"/>
      <c r="E11" s="1138"/>
      <c r="F11" s="1137">
        <v>0</v>
      </c>
      <c r="G11" s="1138">
        <v>0</v>
      </c>
      <c r="H11" s="1137">
        <f t="shared" si="0"/>
        <v>0</v>
      </c>
      <c r="I11" s="1138">
        <f t="shared" si="0"/>
        <v>0</v>
      </c>
      <c r="J11" s="1198">
        <f t="shared" si="0"/>
        <v>0</v>
      </c>
      <c r="K11" s="1199">
        <f t="shared" si="0"/>
        <v>0</v>
      </c>
      <c r="L11" s="1198">
        <f t="shared" si="0"/>
        <v>0</v>
      </c>
      <c r="M11" s="1201">
        <f t="shared" si="0"/>
        <v>0</v>
      </c>
    </row>
    <row r="12" spans="1:13" x14ac:dyDescent="0.25">
      <c r="A12" s="806" t="s">
        <v>329</v>
      </c>
      <c r="B12" s="1137">
        <v>44.3</v>
      </c>
      <c r="C12" s="1138"/>
      <c r="D12" s="1137">
        <v>39.590000000000003</v>
      </c>
      <c r="E12" s="1138"/>
      <c r="F12" s="1137">
        <v>34.368000000000002</v>
      </c>
      <c r="G12" s="1138">
        <v>0</v>
      </c>
      <c r="H12" s="1137">
        <f t="shared" si="0"/>
        <v>34.368000000000002</v>
      </c>
      <c r="I12" s="1138">
        <f t="shared" si="0"/>
        <v>0</v>
      </c>
      <c r="J12" s="1198">
        <f t="shared" si="0"/>
        <v>34.368000000000002</v>
      </c>
      <c r="K12" s="1199">
        <f t="shared" si="0"/>
        <v>0</v>
      </c>
      <c r="L12" s="1198">
        <f t="shared" si="0"/>
        <v>34.368000000000002</v>
      </c>
      <c r="M12" s="1201">
        <f t="shared" si="0"/>
        <v>0</v>
      </c>
    </row>
    <row r="13" spans="1:13" x14ac:dyDescent="0.25">
      <c r="A13" s="224" t="s">
        <v>330</v>
      </c>
      <c r="B13" s="1137"/>
      <c r="C13" s="1140">
        <v>77695</v>
      </c>
      <c r="D13" s="1137"/>
      <c r="E13" s="1140">
        <v>93515</v>
      </c>
      <c r="F13" s="1137">
        <v>0</v>
      </c>
      <c r="G13" s="1140">
        <v>76776</v>
      </c>
      <c r="H13" s="1137">
        <f t="shared" si="0"/>
        <v>0</v>
      </c>
      <c r="I13" s="1138">
        <f t="shared" si="0"/>
        <v>76776</v>
      </c>
      <c r="J13" s="1198">
        <f t="shared" si="0"/>
        <v>0</v>
      </c>
      <c r="K13" s="1202">
        <f t="shared" si="0"/>
        <v>76776</v>
      </c>
      <c r="L13" s="1198">
        <f t="shared" si="0"/>
        <v>0</v>
      </c>
      <c r="M13" s="1203">
        <f t="shared" si="0"/>
        <v>76776</v>
      </c>
    </row>
    <row r="14" spans="1:13" x14ac:dyDescent="0.25">
      <c r="A14" s="415" t="s">
        <v>331</v>
      </c>
      <c r="B14" s="1137">
        <v>758.84</v>
      </c>
      <c r="C14" s="1138"/>
      <c r="D14" s="1137">
        <v>728.17</v>
      </c>
      <c r="E14" s="1138"/>
      <c r="F14" s="1137">
        <v>588.75250000000005</v>
      </c>
      <c r="G14" s="1138">
        <v>0</v>
      </c>
      <c r="H14" s="1137">
        <f t="shared" si="0"/>
        <v>588.75250000000005</v>
      </c>
      <c r="I14" s="1138">
        <f t="shared" si="0"/>
        <v>0</v>
      </c>
      <c r="J14" s="1198">
        <f t="shared" si="0"/>
        <v>588.75250000000005</v>
      </c>
      <c r="K14" s="1199">
        <f t="shared" si="0"/>
        <v>0</v>
      </c>
      <c r="L14" s="1198">
        <f t="shared" si="0"/>
        <v>588.75250000000005</v>
      </c>
      <c r="M14" s="1201">
        <f t="shared" si="0"/>
        <v>0</v>
      </c>
    </row>
    <row r="18" ht="15" customHeight="1" x14ac:dyDescent="0.25"/>
  </sheetData>
  <mergeCells count="6">
    <mergeCell ref="L1:M1"/>
    <mergeCell ref="B1:C1"/>
    <mergeCell ref="D1:E1"/>
    <mergeCell ref="F1:G1"/>
    <mergeCell ref="H1:I1"/>
    <mergeCell ref="J1:K1"/>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A1E7-66CE-4298-93F4-DBA90C8AEB50}">
  <sheetPr>
    <tabColor rgb="FF002060"/>
  </sheetPr>
  <dimension ref="A1:H19"/>
  <sheetViews>
    <sheetView workbookViewId="0">
      <selection sqref="A1:G19"/>
    </sheetView>
  </sheetViews>
  <sheetFormatPr defaultColWidth="8.7109375" defaultRowHeight="12.75" x14ac:dyDescent="0.2"/>
  <cols>
    <col min="1" max="1" width="39.5703125" style="381" bestFit="1" customWidth="1"/>
    <col min="2" max="4" width="21" style="381" bestFit="1" customWidth="1"/>
    <col min="5" max="5" width="23.85546875" style="381" bestFit="1" customWidth="1"/>
    <col min="6" max="7" width="27.140625" style="381" bestFit="1" customWidth="1"/>
    <col min="8" max="8" width="1.42578125" style="381" customWidth="1"/>
    <col min="9" max="16384" width="8.7109375" style="381"/>
  </cols>
  <sheetData>
    <row r="1" spans="1:8" x14ac:dyDescent="0.2">
      <c r="A1" s="380" t="s">
        <v>32</v>
      </c>
      <c r="B1" s="388"/>
      <c r="C1" s="388"/>
      <c r="D1" s="388"/>
      <c r="E1" s="671"/>
      <c r="F1" s="672"/>
      <c r="G1" s="675"/>
    </row>
    <row r="2" spans="1:8" ht="15" x14ac:dyDescent="0.25">
      <c r="A2" s="673" t="s">
        <v>332</v>
      </c>
      <c r="B2" s="670" t="s">
        <v>224</v>
      </c>
      <c r="C2" s="664" t="s">
        <v>225</v>
      </c>
      <c r="D2" s="664" t="s">
        <v>226</v>
      </c>
      <c r="E2" s="669" t="s">
        <v>227</v>
      </c>
      <c r="F2" s="665" t="s">
        <v>228</v>
      </c>
      <c r="G2" s="605" t="s">
        <v>333</v>
      </c>
    </row>
    <row r="3" spans="1:8" x14ac:dyDescent="0.2">
      <c r="A3" s="382" t="s">
        <v>966</v>
      </c>
      <c r="B3" s="1457">
        <v>14760</v>
      </c>
      <c r="C3" s="1169">
        <v>18402.599999999995</v>
      </c>
      <c r="D3" s="1169">
        <v>16773.119999999995</v>
      </c>
      <c r="E3" s="1463">
        <v>4500</v>
      </c>
      <c r="F3" s="1464">
        <v>4950</v>
      </c>
      <c r="G3" s="1458">
        <v>5445</v>
      </c>
      <c r="H3" s="1153"/>
    </row>
    <row r="4" spans="1:8" x14ac:dyDescent="0.2">
      <c r="A4" s="382" t="s">
        <v>967</v>
      </c>
      <c r="B4" s="1459">
        <v>256108.44</v>
      </c>
      <c r="C4" s="1169">
        <v>82583.929999999993</v>
      </c>
      <c r="D4" s="1169">
        <v>137718.27000000002</v>
      </c>
      <c r="E4" s="1465">
        <v>195217.91051476801</v>
      </c>
      <c r="F4" s="1464">
        <v>201074.44783021108</v>
      </c>
      <c r="G4" s="1302">
        <v>205477.9782376927</v>
      </c>
      <c r="H4" s="1153"/>
    </row>
    <row r="5" spans="1:8" x14ac:dyDescent="0.2">
      <c r="A5" s="382" t="s">
        <v>968</v>
      </c>
      <c r="B5" s="1459">
        <v>37139.99</v>
      </c>
      <c r="C5" s="1169">
        <v>7256.21</v>
      </c>
      <c r="D5" s="1169">
        <v>10683.91</v>
      </c>
      <c r="E5" s="1465">
        <v>0</v>
      </c>
      <c r="F5" s="1464">
        <v>0</v>
      </c>
      <c r="G5" s="1302">
        <v>0</v>
      </c>
      <c r="H5" s="1153"/>
    </row>
    <row r="6" spans="1:8" x14ac:dyDescent="0.2">
      <c r="A6" s="382" t="s">
        <v>969</v>
      </c>
      <c r="B6" s="1459">
        <v>11896.320000000002</v>
      </c>
      <c r="C6" s="1169">
        <v>11694.210000000001</v>
      </c>
      <c r="D6" s="1169">
        <v>11087.88</v>
      </c>
      <c r="E6" s="1465">
        <v>11824.669626000003</v>
      </c>
      <c r="F6" s="1464">
        <v>12179.409714780002</v>
      </c>
      <c r="G6" s="1302">
        <v>12544.792006223402</v>
      </c>
      <c r="H6" s="1153"/>
    </row>
    <row r="7" spans="1:8" x14ac:dyDescent="0.2">
      <c r="A7" s="382" t="s">
        <v>970</v>
      </c>
      <c r="B7" s="1459">
        <v>194312.05999999979</v>
      </c>
      <c r="C7" s="1169">
        <v>251726.64999999979</v>
      </c>
      <c r="D7" s="1169">
        <v>226845.56000000006</v>
      </c>
      <c r="E7" s="1465">
        <v>165307.53715400002</v>
      </c>
      <c r="F7" s="1464">
        <v>175956.60966862005</v>
      </c>
      <c r="G7" s="1302">
        <v>187494.13899867865</v>
      </c>
      <c r="H7" s="1153"/>
    </row>
    <row r="8" spans="1:8" x14ac:dyDescent="0.2">
      <c r="A8" s="382" t="s">
        <v>971</v>
      </c>
      <c r="B8" s="1459">
        <v>117622.05000000012</v>
      </c>
      <c r="C8" s="1169">
        <v>169807.94</v>
      </c>
      <c r="D8" s="1169">
        <v>286922.36000000034</v>
      </c>
      <c r="E8" s="1465">
        <v>157392.66311999995</v>
      </c>
      <c r="F8" s="1464">
        <v>162114.44301359996</v>
      </c>
      <c r="G8" s="1302">
        <v>166977.87630400795</v>
      </c>
      <c r="H8" s="1153"/>
    </row>
    <row r="9" spans="1:8" x14ac:dyDescent="0.2">
      <c r="A9" s="382" t="s">
        <v>972</v>
      </c>
      <c r="B9" s="1459">
        <v>682150.97</v>
      </c>
      <c r="C9" s="1169">
        <v>734556.38999999687</v>
      </c>
      <c r="D9" s="1169">
        <v>912965.17999999865</v>
      </c>
      <c r="E9" s="1465">
        <v>993310.36</v>
      </c>
      <c r="F9" s="1464">
        <v>1023109.6708</v>
      </c>
      <c r="G9" s="1302">
        <v>1053802.960924</v>
      </c>
      <c r="H9" s="1153"/>
    </row>
    <row r="10" spans="1:8" x14ac:dyDescent="0.2">
      <c r="A10" s="382" t="s">
        <v>973</v>
      </c>
      <c r="B10" s="1459">
        <v>108982.07000000008</v>
      </c>
      <c r="C10" s="1169">
        <v>99955.469999999928</v>
      </c>
      <c r="D10" s="1169">
        <v>100574.43000000036</v>
      </c>
      <c r="E10" s="1465">
        <v>109286.46867599999</v>
      </c>
      <c r="F10" s="1464">
        <v>112565.06273627999</v>
      </c>
      <c r="G10" s="1302">
        <v>115942.01461836838</v>
      </c>
      <c r="H10" s="1153"/>
    </row>
    <row r="11" spans="1:8" x14ac:dyDescent="0.2">
      <c r="A11" s="382" t="s">
        <v>974</v>
      </c>
      <c r="B11" s="1459">
        <v>969903.62</v>
      </c>
      <c r="C11" s="1169">
        <v>513931.5</v>
      </c>
      <c r="D11" s="1169">
        <v>777695.06</v>
      </c>
      <c r="E11" s="1465">
        <v>780062.40296600002</v>
      </c>
      <c r="F11" s="1464">
        <v>803464.27505498007</v>
      </c>
      <c r="G11" s="1302">
        <v>827568.20330662944</v>
      </c>
      <c r="H11" s="1153"/>
    </row>
    <row r="12" spans="1:8" x14ac:dyDescent="0.2">
      <c r="A12" s="382" t="s">
        <v>975</v>
      </c>
      <c r="B12" s="1459">
        <v>315442.43</v>
      </c>
      <c r="C12" s="1169">
        <v>318079.18</v>
      </c>
      <c r="D12" s="1169">
        <v>318100.92</v>
      </c>
      <c r="E12" s="1465">
        <v>38167.051075999996</v>
      </c>
      <c r="F12" s="1464">
        <v>39312.062608279994</v>
      </c>
      <c r="G12" s="1302">
        <v>40491.424486528391</v>
      </c>
      <c r="H12" s="1153"/>
    </row>
    <row r="13" spans="1:8" x14ac:dyDescent="0.2">
      <c r="A13" s="382" t="s">
        <v>976</v>
      </c>
      <c r="B13" s="1459">
        <v>918701.01999998954</v>
      </c>
      <c r="C13" s="1169">
        <v>367946.15999999974</v>
      </c>
      <c r="D13" s="1169">
        <v>1514697.7699999949</v>
      </c>
      <c r="E13" s="1465">
        <v>1618979.9452000004</v>
      </c>
      <c r="F13" s="1464">
        <v>1756593.2405420004</v>
      </c>
      <c r="G13" s="1302">
        <v>1905903.6659880704</v>
      </c>
      <c r="H13" s="1153"/>
    </row>
    <row r="14" spans="1:8" x14ac:dyDescent="0.2">
      <c r="A14" s="382" t="s">
        <v>977</v>
      </c>
      <c r="B14" s="1459">
        <v>60524.130000000034</v>
      </c>
      <c r="C14" s="1169">
        <v>34954.19999999999</v>
      </c>
      <c r="D14" s="1169">
        <v>34491.719999999994</v>
      </c>
      <c r="E14" s="1465">
        <v>42822.920000000006</v>
      </c>
      <c r="F14" s="1464">
        <v>47105.212000000007</v>
      </c>
      <c r="G14" s="1302">
        <v>51815.73320000001</v>
      </c>
      <c r="H14" s="1153"/>
    </row>
    <row r="15" spans="1:8" x14ac:dyDescent="0.2">
      <c r="A15" s="382" t="s">
        <v>978</v>
      </c>
      <c r="B15" s="1459">
        <v>2410345.419999999</v>
      </c>
      <c r="C15" s="1169">
        <v>2523965.65</v>
      </c>
      <c r="D15" s="1169">
        <v>2310599.0599999996</v>
      </c>
      <c r="E15" s="1465">
        <v>2478920.3243420003</v>
      </c>
      <c r="F15" s="1464">
        <v>2553287.9340722607</v>
      </c>
      <c r="G15" s="1302">
        <v>2629886.5720944284</v>
      </c>
      <c r="H15" s="1153"/>
    </row>
    <row r="16" spans="1:8" x14ac:dyDescent="0.2">
      <c r="A16" s="382" t="s">
        <v>979</v>
      </c>
      <c r="B16" s="1459">
        <v>87425.340000000113</v>
      </c>
      <c r="C16" s="1169">
        <v>93295.260000000097</v>
      </c>
      <c r="D16" s="1169">
        <v>89555.639999999985</v>
      </c>
      <c r="E16" s="1465">
        <v>95506.612277999986</v>
      </c>
      <c r="F16" s="1464">
        <v>98371.810646339989</v>
      </c>
      <c r="G16" s="1302">
        <v>101322.96496573019</v>
      </c>
      <c r="H16" s="1153"/>
    </row>
    <row r="17" spans="1:8" x14ac:dyDescent="0.2">
      <c r="A17" s="382" t="s">
        <v>980</v>
      </c>
      <c r="B17" s="1459">
        <v>903758.30999999971</v>
      </c>
      <c r="C17" s="1169">
        <v>902694.46999999951</v>
      </c>
      <c r="D17" s="1169">
        <v>911922.87000000046</v>
      </c>
      <c r="E17" s="1465">
        <v>974251.72891200078</v>
      </c>
      <c r="F17" s="1464">
        <v>1003479.2807793608</v>
      </c>
      <c r="G17" s="1302">
        <v>1033583.6592027417</v>
      </c>
      <c r="H17" s="1153"/>
    </row>
    <row r="18" spans="1:8" ht="13.5" thickBot="1" x14ac:dyDescent="0.25">
      <c r="A18" s="382" t="s">
        <v>981</v>
      </c>
      <c r="B18" s="1459">
        <v>8980469.7499998249</v>
      </c>
      <c r="C18" s="1169">
        <v>8791766.5199999027</v>
      </c>
      <c r="D18" s="1169">
        <v>8731156.609999856</v>
      </c>
      <c r="E18" s="1465">
        <v>8897130.8595000003</v>
      </c>
      <c r="F18" s="1464">
        <v>7006490.5518562505</v>
      </c>
      <c r="G18" s="1302">
        <v>0</v>
      </c>
      <c r="H18" s="1153"/>
    </row>
    <row r="19" spans="1:8" x14ac:dyDescent="0.2">
      <c r="A19" s="385" t="s">
        <v>145</v>
      </c>
      <c r="B19" s="1460">
        <f t="shared" ref="B19:G19" si="0">SUM(B3:B18)</f>
        <v>16069541.919999812</v>
      </c>
      <c r="C19" s="1460">
        <f t="shared" si="0"/>
        <v>14922616.339999899</v>
      </c>
      <c r="D19" s="1460">
        <f t="shared" si="0"/>
        <v>16391790.35999985</v>
      </c>
      <c r="E19" s="1466">
        <f t="shared" si="0"/>
        <v>16562681.453364771</v>
      </c>
      <c r="F19" s="1467">
        <f t="shared" si="0"/>
        <v>15000054.011322964</v>
      </c>
      <c r="G19" s="1462">
        <f t="shared" si="0"/>
        <v>8338256.9843330989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F3CE-71C5-4A07-AB6E-03EB05539C4F}">
  <sheetPr>
    <tabColor rgb="FF002060"/>
  </sheetPr>
  <dimension ref="A1:AF110"/>
  <sheetViews>
    <sheetView zoomScale="70" zoomScaleNormal="70" workbookViewId="0">
      <selection activeCell="A20" sqref="A20"/>
    </sheetView>
  </sheetViews>
  <sheetFormatPr defaultColWidth="9.140625" defaultRowHeight="15" x14ac:dyDescent="0.25"/>
  <cols>
    <col min="1" max="1" width="57.28515625" style="1" bestFit="1" customWidth="1"/>
    <col min="2" max="2" width="17.7109375" style="1" customWidth="1"/>
    <col min="3" max="3" width="15.140625" style="1" customWidth="1"/>
    <col min="4" max="5" width="17.7109375" style="1" customWidth="1"/>
    <col min="6" max="6" width="17.5703125" style="1" customWidth="1"/>
    <col min="7" max="7" width="18.140625" style="9" customWidth="1"/>
    <col min="8" max="8" width="16.5703125" style="9" bestFit="1" customWidth="1"/>
    <col min="9" max="9" width="18.140625" style="9" customWidth="1"/>
    <col min="10" max="10" width="19.140625" style="9" customWidth="1"/>
    <col min="11" max="13" width="17.7109375" style="9" customWidth="1"/>
    <col min="14" max="14" width="19.5703125" style="9" customWidth="1"/>
    <col min="15" max="15" width="18.7109375" style="9" customWidth="1"/>
    <col min="16" max="16" width="32" style="9" bestFit="1" customWidth="1"/>
    <col min="17" max="17" width="19.5703125" style="9" bestFit="1" customWidth="1"/>
    <col min="18" max="18" width="20.140625" style="9" customWidth="1"/>
    <col min="19" max="19" width="15" style="9" bestFit="1" customWidth="1"/>
    <col min="20" max="20" width="16.140625" style="9" bestFit="1" customWidth="1"/>
    <col min="21" max="21" width="18.85546875" style="9" bestFit="1" customWidth="1"/>
    <col min="22" max="22" width="17.5703125" style="9" bestFit="1" customWidth="1"/>
    <col min="23" max="23" width="15" style="9" bestFit="1" customWidth="1"/>
    <col min="24" max="24" width="16.5703125" style="9" bestFit="1" customWidth="1"/>
    <col min="25" max="25" width="18.85546875" style="9" bestFit="1" customWidth="1"/>
    <col min="26" max="26" width="14.85546875" style="9" bestFit="1" customWidth="1"/>
    <col min="27" max="27" width="17.7109375" style="9" bestFit="1" customWidth="1"/>
    <col min="28" max="28" width="16.5703125" style="9" bestFit="1" customWidth="1"/>
    <col min="29" max="29" width="18.85546875" style="9" bestFit="1" customWidth="1"/>
    <col min="30" max="30" width="15.7109375" style="9" bestFit="1" customWidth="1"/>
    <col min="31" max="31" width="15" style="1" bestFit="1" customWidth="1"/>
    <col min="32" max="32" width="14.85546875" style="1" bestFit="1" customWidth="1"/>
    <col min="33" max="16384" width="9.140625" style="1"/>
  </cols>
  <sheetData>
    <row r="1" spans="1:32" x14ac:dyDescent="0.25">
      <c r="A1" s="105" t="s">
        <v>334</v>
      </c>
      <c r="B1" s="105"/>
      <c r="C1" s="1584" t="s">
        <v>335</v>
      </c>
      <c r="D1" s="1584"/>
      <c r="E1" s="1584"/>
      <c r="F1" s="1584"/>
      <c r="G1" s="241"/>
      <c r="H1" s="242"/>
      <c r="I1" s="242"/>
      <c r="J1" s="243"/>
      <c r="K1" s="242"/>
      <c r="L1" s="242"/>
      <c r="M1" s="242"/>
      <c r="N1" s="242"/>
      <c r="O1" s="242"/>
      <c r="P1" s="242"/>
      <c r="Q1" s="242"/>
      <c r="R1" s="242"/>
      <c r="S1" s="241"/>
      <c r="T1" s="242"/>
      <c r="U1" s="242"/>
      <c r="V1" s="242"/>
      <c r="W1" s="244"/>
      <c r="X1" s="245"/>
      <c r="Y1" s="245"/>
      <c r="Z1" s="246"/>
      <c r="AA1" s="244"/>
      <c r="AB1" s="245"/>
      <c r="AC1" s="245"/>
      <c r="AD1" s="246"/>
    </row>
    <row r="2" spans="1:32" x14ac:dyDescent="0.25">
      <c r="A2" s="106" t="s">
        <v>336</v>
      </c>
      <c r="B2" s="106"/>
      <c r="C2" s="1585" t="s">
        <v>337</v>
      </c>
      <c r="D2" s="1585" t="s">
        <v>338</v>
      </c>
      <c r="E2" s="1585" t="s">
        <v>339</v>
      </c>
      <c r="F2" s="1585" t="s">
        <v>340</v>
      </c>
      <c r="G2" s="1581" t="s">
        <v>132</v>
      </c>
      <c r="H2" s="1582"/>
      <c r="I2" s="1582"/>
      <c r="J2" s="1583"/>
      <c r="K2" s="1581" t="s">
        <v>133</v>
      </c>
      <c r="L2" s="1582"/>
      <c r="M2" s="1582"/>
      <c r="N2" s="1583"/>
      <c r="O2" s="1581" t="s">
        <v>135</v>
      </c>
      <c r="P2" s="1582"/>
      <c r="Q2" s="1582"/>
      <c r="R2" s="1583"/>
      <c r="S2" s="1581" t="s">
        <v>341</v>
      </c>
      <c r="T2" s="1582"/>
      <c r="U2" s="1582"/>
      <c r="V2" s="1583"/>
      <c r="W2" s="1578" t="s">
        <v>97</v>
      </c>
      <c r="X2" s="1579"/>
      <c r="Y2" s="1579"/>
      <c r="Z2" s="1580"/>
      <c r="AA2" s="1578" t="s">
        <v>98</v>
      </c>
      <c r="AB2" s="1579"/>
      <c r="AC2" s="1579"/>
      <c r="AD2" s="1580"/>
    </row>
    <row r="3" spans="1:32" ht="45.75" thickBot="1" x14ac:dyDescent="0.3">
      <c r="A3" s="128"/>
      <c r="B3" s="129" t="s">
        <v>342</v>
      </c>
      <c r="C3" s="1586"/>
      <c r="D3" s="1586"/>
      <c r="E3" s="1586"/>
      <c r="F3" s="1586"/>
      <c r="G3" s="1205" t="s">
        <v>343</v>
      </c>
      <c r="H3" s="1206" t="s">
        <v>344</v>
      </c>
      <c r="I3" s="1206" t="s">
        <v>345</v>
      </c>
      <c r="J3" s="1207" t="s">
        <v>346</v>
      </c>
      <c r="K3" s="1205" t="s">
        <v>343</v>
      </c>
      <c r="L3" s="1206" t="s">
        <v>344</v>
      </c>
      <c r="M3" s="1206" t="s">
        <v>345</v>
      </c>
      <c r="N3" s="1207" t="s">
        <v>346</v>
      </c>
      <c r="O3" s="1205" t="s">
        <v>343</v>
      </c>
      <c r="P3" s="1206" t="s">
        <v>344</v>
      </c>
      <c r="Q3" s="1206" t="s">
        <v>345</v>
      </c>
      <c r="R3" s="1207" t="s">
        <v>346</v>
      </c>
      <c r="S3" s="1205" t="s">
        <v>343</v>
      </c>
      <c r="T3" s="1206" t="s">
        <v>344</v>
      </c>
      <c r="U3" s="1206" t="s">
        <v>345</v>
      </c>
      <c r="V3" s="1207" t="s">
        <v>346</v>
      </c>
      <c r="W3" s="1208" t="s">
        <v>343</v>
      </c>
      <c r="X3" s="1209" t="s">
        <v>344</v>
      </c>
      <c r="Y3" s="1209" t="s">
        <v>345</v>
      </c>
      <c r="Z3" s="1210" t="s">
        <v>346</v>
      </c>
      <c r="AA3" s="1208" t="s">
        <v>343</v>
      </c>
      <c r="AB3" s="1209" t="s">
        <v>344</v>
      </c>
      <c r="AC3" s="1209" t="s">
        <v>345</v>
      </c>
      <c r="AD3" s="1211" t="s">
        <v>346</v>
      </c>
    </row>
    <row r="4" spans="1:32" x14ac:dyDescent="0.25">
      <c r="A4" s="109" t="s">
        <v>347</v>
      </c>
      <c r="B4" s="5"/>
      <c r="C4" s="1339"/>
      <c r="D4" s="1339"/>
      <c r="E4" s="5"/>
      <c r="F4" s="5"/>
      <c r="G4" s="816">
        <f t="shared" ref="G4:AD4" si="0">G48</f>
        <v>153408229.55271554</v>
      </c>
      <c r="H4" s="816">
        <f t="shared" si="0"/>
        <v>311856988.08739465</v>
      </c>
      <c r="I4" s="816">
        <f t="shared" si="0"/>
        <v>-118083377.1816</v>
      </c>
      <c r="J4" s="816">
        <f t="shared" si="0"/>
        <v>347181840.45851034</v>
      </c>
      <c r="K4" s="816">
        <f t="shared" si="0"/>
        <v>144069581.64347917</v>
      </c>
      <c r="L4" s="816">
        <f t="shared" si="0"/>
        <v>295502687.5022583</v>
      </c>
      <c r="M4" s="816">
        <f t="shared" si="0"/>
        <v>-102896541.6999</v>
      </c>
      <c r="N4" s="816">
        <f t="shared" si="0"/>
        <v>336675727.4458375</v>
      </c>
      <c r="O4" s="816">
        <f t="shared" si="0"/>
        <v>147574303.85699758</v>
      </c>
      <c r="P4" s="816">
        <f t="shared" si="0"/>
        <v>311774162.14322847</v>
      </c>
      <c r="Q4" s="816">
        <f t="shared" si="0"/>
        <v>-108510455</v>
      </c>
      <c r="R4" s="816">
        <f t="shared" si="0"/>
        <v>350838011.00022608</v>
      </c>
      <c r="S4" s="816">
        <f t="shared" si="0"/>
        <v>156121370.34207639</v>
      </c>
      <c r="T4" s="816">
        <f t="shared" si="0"/>
        <v>327620041.68218398</v>
      </c>
      <c r="U4" s="816">
        <f t="shared" si="0"/>
        <v>-111340324</v>
      </c>
      <c r="V4" s="816">
        <f t="shared" si="0"/>
        <v>372401088.02426034</v>
      </c>
      <c r="W4" s="819">
        <f t="shared" si="0"/>
        <v>153300297.20866948</v>
      </c>
      <c r="X4" s="819">
        <f t="shared" si="0"/>
        <v>341950263.29232895</v>
      </c>
      <c r="Y4" s="819">
        <f t="shared" si="0"/>
        <v>-124518699.47524479</v>
      </c>
      <c r="Z4" s="819">
        <f t="shared" si="0"/>
        <v>370731861.0257535</v>
      </c>
      <c r="AA4" s="819">
        <f t="shared" si="0"/>
        <v>157461857.14479998</v>
      </c>
      <c r="AB4" s="819">
        <f t="shared" si="0"/>
        <v>357271561.50880373</v>
      </c>
      <c r="AC4" s="819">
        <f t="shared" si="0"/>
        <v>-130956406.4469904</v>
      </c>
      <c r="AD4" s="1212">
        <f t="shared" si="0"/>
        <v>383777012.20661342</v>
      </c>
    </row>
    <row r="5" spans="1:32" x14ac:dyDescent="0.25">
      <c r="A5" s="5" t="s">
        <v>348</v>
      </c>
      <c r="B5" s="824" t="s">
        <v>56</v>
      </c>
      <c r="C5" s="1339">
        <v>0.9</v>
      </c>
      <c r="D5" s="1339">
        <v>0.1</v>
      </c>
      <c r="E5" s="1339">
        <v>0.9</v>
      </c>
      <c r="F5" s="1340">
        <v>0.1</v>
      </c>
      <c r="G5" s="1213">
        <v>46390484.240000002</v>
      </c>
      <c r="H5" s="1213">
        <v>83214462.336169004</v>
      </c>
      <c r="I5" s="1213"/>
      <c r="J5" s="825">
        <f t="shared" ref="J5:J40" si="1">SUM(G5:I5)</f>
        <v>129604946.57616901</v>
      </c>
      <c r="K5" s="1213">
        <v>42387410.250000015</v>
      </c>
      <c r="L5" s="1213">
        <v>79750649.019999981</v>
      </c>
      <c r="M5" s="1213"/>
      <c r="N5" s="825">
        <f t="shared" ref="N5:N47" si="2">SUM(K5:M5)</f>
        <v>122138059.27</v>
      </c>
      <c r="O5" s="1213">
        <v>45528404</v>
      </c>
      <c r="P5" s="1213">
        <v>85893564</v>
      </c>
      <c r="Q5" s="1213"/>
      <c r="R5" s="825">
        <f t="shared" ref="R5:R47" si="3">SUM(O5:Q5)</f>
        <v>131421968</v>
      </c>
      <c r="S5" s="1213">
        <v>47242761.862630434</v>
      </c>
      <c r="T5" s="1213">
        <v>90786415.064502522</v>
      </c>
      <c r="U5" s="1213"/>
      <c r="V5" s="825">
        <f t="shared" ref="V5:V47" si="4">SUM(S5:U5)</f>
        <v>138029176.92713296</v>
      </c>
      <c r="W5" s="1214">
        <v>48482884.361524485</v>
      </c>
      <c r="X5" s="1214">
        <v>93328949.07282427</v>
      </c>
      <c r="Y5" s="1214"/>
      <c r="Z5" s="828">
        <f t="shared" ref="Z5:Z47" si="5">SUM(W5:Y5)</f>
        <v>141811833.43434876</v>
      </c>
      <c r="AA5" s="1214">
        <v>49755560.076014504</v>
      </c>
      <c r="AB5" s="1214">
        <v>95990178.971074581</v>
      </c>
      <c r="AC5" s="1214"/>
      <c r="AD5" s="1118">
        <f t="shared" ref="AD5:AD47" si="6">SUM(AA5:AC5)</f>
        <v>145745739.0470891</v>
      </c>
    </row>
    <row r="6" spans="1:32" x14ac:dyDescent="0.25">
      <c r="A6" s="5" t="s">
        <v>349</v>
      </c>
      <c r="B6" s="5"/>
      <c r="C6" s="1339">
        <v>0.9</v>
      </c>
      <c r="D6" s="1339">
        <v>0.1</v>
      </c>
      <c r="E6" s="1339">
        <v>0.9</v>
      </c>
      <c r="F6" s="1340">
        <v>0.1</v>
      </c>
      <c r="G6" s="1213">
        <v>3442677.43</v>
      </c>
      <c r="H6" s="1213">
        <v>6171675.4830673728</v>
      </c>
      <c r="I6" s="1213"/>
      <c r="J6" s="825">
        <f t="shared" si="1"/>
        <v>9614352.9130673725</v>
      </c>
      <c r="K6" s="1213">
        <v>3322237.91</v>
      </c>
      <c r="L6" s="1213">
        <v>6067997.0300000003</v>
      </c>
      <c r="M6" s="1213"/>
      <c r="N6" s="825">
        <f t="shared" si="2"/>
        <v>9390234.9400000013</v>
      </c>
      <c r="O6" s="1213">
        <v>3410298</v>
      </c>
      <c r="P6" s="1213">
        <v>6428103</v>
      </c>
      <c r="Q6" s="1213"/>
      <c r="R6" s="825">
        <f t="shared" si="3"/>
        <v>9838401</v>
      </c>
      <c r="S6" s="1213">
        <v>3429704.15</v>
      </c>
      <c r="T6" s="1213">
        <v>6391369.7599999998</v>
      </c>
      <c r="U6" s="1213"/>
      <c r="V6" s="825">
        <f t="shared" si="4"/>
        <v>9821073.9100000001</v>
      </c>
      <c r="W6" s="1214">
        <v>3519733.8839375</v>
      </c>
      <c r="X6" s="1214">
        <v>6570364.3261254895</v>
      </c>
      <c r="Y6" s="1214"/>
      <c r="Z6" s="828">
        <f t="shared" si="5"/>
        <v>10090098.21006299</v>
      </c>
      <c r="AA6" s="1214">
        <v>3612126.8983908594</v>
      </c>
      <c r="AB6" s="1214">
        <v>6757715.0909287948</v>
      </c>
      <c r="AC6" s="1214"/>
      <c r="AD6" s="1118">
        <f t="shared" si="6"/>
        <v>10369841.989319654</v>
      </c>
    </row>
    <row r="7" spans="1:32" x14ac:dyDescent="0.25">
      <c r="A7" s="5" t="s">
        <v>350</v>
      </c>
      <c r="B7" s="824" t="s">
        <v>58</v>
      </c>
      <c r="C7" s="1339">
        <v>0.9</v>
      </c>
      <c r="D7" s="1339">
        <v>0.1</v>
      </c>
      <c r="E7" s="1339">
        <v>0.9</v>
      </c>
      <c r="F7" s="1340">
        <v>0.1</v>
      </c>
      <c r="G7" s="1213">
        <v>9276188.6409488097</v>
      </c>
      <c r="H7" s="1213">
        <v>14178365.291655824</v>
      </c>
      <c r="I7" s="1213"/>
      <c r="J7" s="825">
        <f t="shared" si="1"/>
        <v>23454553.932604633</v>
      </c>
      <c r="K7" s="1213">
        <v>9191203.9227132462</v>
      </c>
      <c r="L7" s="1213">
        <v>15181059.839885714</v>
      </c>
      <c r="M7" s="1213"/>
      <c r="N7" s="825">
        <f t="shared" si="2"/>
        <v>24372263.762598962</v>
      </c>
      <c r="O7" s="1213">
        <v>8742729</v>
      </c>
      <c r="P7" s="1213">
        <v>15571408</v>
      </c>
      <c r="Q7" s="1213"/>
      <c r="R7" s="825">
        <f t="shared" si="3"/>
        <v>24314137</v>
      </c>
      <c r="S7" s="1213">
        <v>8605389.5627436992</v>
      </c>
      <c r="T7" s="1213">
        <v>16024724.118313484</v>
      </c>
      <c r="U7" s="1213"/>
      <c r="V7" s="825">
        <f t="shared" si="4"/>
        <v>24630113.681057185</v>
      </c>
      <c r="W7" s="1214">
        <v>4799923.3673148425</v>
      </c>
      <c r="X7" s="1214">
        <v>7903602.2311812947</v>
      </c>
      <c r="Y7" s="1214"/>
      <c r="Z7" s="828">
        <f t="shared" si="5"/>
        <v>12703525.598496137</v>
      </c>
      <c r="AA7" s="1214">
        <v>4498498.3673148425</v>
      </c>
      <c r="AB7" s="1214">
        <v>8317966.2311812947</v>
      </c>
      <c r="AC7" s="1214"/>
      <c r="AD7" s="1118">
        <f t="shared" si="6"/>
        <v>12816464.598496137</v>
      </c>
    </row>
    <row r="8" spans="1:32" x14ac:dyDescent="0.25">
      <c r="A8" s="5" t="s">
        <v>351</v>
      </c>
      <c r="B8" s="824" t="s">
        <v>58</v>
      </c>
      <c r="C8" s="1339">
        <v>0.9</v>
      </c>
      <c r="D8" s="1339">
        <v>0.1</v>
      </c>
      <c r="E8" s="1339">
        <v>0.9</v>
      </c>
      <c r="F8" s="1340">
        <v>0.1</v>
      </c>
      <c r="G8" s="1213">
        <v>13286361.42</v>
      </c>
      <c r="H8" s="1213">
        <v>21600833.613748573</v>
      </c>
      <c r="I8" s="1213"/>
      <c r="J8" s="825">
        <f t="shared" si="1"/>
        <v>34887195.033748575</v>
      </c>
      <c r="K8" s="1213">
        <v>13936165.289999999</v>
      </c>
      <c r="L8" s="1213">
        <v>23163961.149999999</v>
      </c>
      <c r="M8" s="1213"/>
      <c r="N8" s="825">
        <f t="shared" si="2"/>
        <v>37100126.439999998</v>
      </c>
      <c r="O8" s="1213">
        <v>12926087</v>
      </c>
      <c r="P8" s="1213">
        <v>22203719</v>
      </c>
      <c r="Q8" s="1213"/>
      <c r="R8" s="825">
        <f t="shared" si="3"/>
        <v>35129806</v>
      </c>
      <c r="S8" s="1213">
        <v>13970156.884168919</v>
      </c>
      <c r="T8" s="1213">
        <v>23630179.670271434</v>
      </c>
      <c r="U8" s="1213"/>
      <c r="V8" s="825">
        <f t="shared" si="4"/>
        <v>37600336.554440349</v>
      </c>
      <c r="W8" s="1214">
        <v>14289980.711320875</v>
      </c>
      <c r="X8" s="1214">
        <v>24464336.498785332</v>
      </c>
      <c r="Y8" s="1214"/>
      <c r="Z8" s="828">
        <f t="shared" si="5"/>
        <v>38754317.210106209</v>
      </c>
      <c r="AA8" s="1214">
        <v>15010177.317788146</v>
      </c>
      <c r="AB8" s="1214">
        <v>25393263.36765657</v>
      </c>
      <c r="AC8" s="1214"/>
      <c r="AD8" s="1118">
        <f t="shared" si="6"/>
        <v>40403440.685444713</v>
      </c>
    </row>
    <row r="9" spans="1:32" x14ac:dyDescent="0.25">
      <c r="A9" s="5" t="s">
        <v>352</v>
      </c>
      <c r="B9" s="824" t="s">
        <v>58</v>
      </c>
      <c r="C9" s="1339">
        <v>0.9</v>
      </c>
      <c r="D9" s="1339">
        <v>0.1</v>
      </c>
      <c r="E9" s="1339">
        <v>0.9</v>
      </c>
      <c r="F9" s="1340">
        <v>0.1</v>
      </c>
      <c r="G9" s="1213">
        <v>3032262.5300000003</v>
      </c>
      <c r="H9" s="1213">
        <v>8004980.4679111596</v>
      </c>
      <c r="I9" s="1213"/>
      <c r="J9" s="825">
        <f t="shared" si="1"/>
        <v>11037242.997911159</v>
      </c>
      <c r="K9" s="1213">
        <v>2812915.01</v>
      </c>
      <c r="L9" s="1213">
        <v>6979849.9000000004</v>
      </c>
      <c r="M9" s="1213"/>
      <c r="N9" s="825">
        <f t="shared" si="2"/>
        <v>9792764.9100000001</v>
      </c>
      <c r="O9" s="1213">
        <v>3503623</v>
      </c>
      <c r="P9" s="1213">
        <v>8099806</v>
      </c>
      <c r="Q9" s="1213"/>
      <c r="R9" s="825">
        <f t="shared" si="3"/>
        <v>11603429</v>
      </c>
      <c r="S9" s="1213">
        <v>3757221.0200000005</v>
      </c>
      <c r="T9" s="1213">
        <v>9121449.9800000004</v>
      </c>
      <c r="U9" s="1213"/>
      <c r="V9" s="825">
        <f t="shared" si="4"/>
        <v>12878671</v>
      </c>
      <c r="W9" s="1214">
        <v>3961866.7908068313</v>
      </c>
      <c r="X9" s="1214">
        <v>9618108.6645938009</v>
      </c>
      <c r="Y9" s="1214"/>
      <c r="Z9" s="828">
        <f t="shared" si="5"/>
        <v>13579975.455400633</v>
      </c>
      <c r="AA9" s="1214">
        <v>4180414.6616994692</v>
      </c>
      <c r="AB9" s="1214">
        <v>10148508.630390108</v>
      </c>
      <c r="AC9" s="1214"/>
      <c r="AD9" s="1118">
        <f t="shared" si="6"/>
        <v>14328923.292089578</v>
      </c>
    </row>
    <row r="10" spans="1:32" x14ac:dyDescent="0.25">
      <c r="A10" s="5" t="s">
        <v>355</v>
      </c>
      <c r="B10" s="824" t="s">
        <v>84</v>
      </c>
      <c r="C10" s="1339">
        <v>1</v>
      </c>
      <c r="D10" s="1339"/>
      <c r="E10" s="1339">
        <v>1</v>
      </c>
      <c r="F10" s="1340"/>
      <c r="G10" s="1213">
        <v>30640.935695114</v>
      </c>
      <c r="H10" s="1213">
        <v>1109093.6600000001</v>
      </c>
      <c r="I10" s="1213"/>
      <c r="J10" s="825">
        <f t="shared" si="1"/>
        <v>1139734.5956951142</v>
      </c>
      <c r="K10" s="1213">
        <v>113907.51000000001</v>
      </c>
      <c r="L10" s="1213">
        <v>1039243</v>
      </c>
      <c r="M10" s="1213"/>
      <c r="N10" s="825">
        <f t="shared" si="2"/>
        <v>1153150.51</v>
      </c>
      <c r="O10" s="1213">
        <v>89629.557392528397</v>
      </c>
      <c r="P10" s="1213">
        <v>2680635.0863376684</v>
      </c>
      <c r="Q10" s="1213"/>
      <c r="R10" s="825">
        <f t="shared" si="3"/>
        <v>2770264.6437301966</v>
      </c>
      <c r="S10" s="1213">
        <v>88868.946408714168</v>
      </c>
      <c r="T10" s="1213">
        <v>2768129.3284299471</v>
      </c>
      <c r="U10" s="1213"/>
      <c r="V10" s="825">
        <f t="shared" si="4"/>
        <v>2856998.2748386613</v>
      </c>
      <c r="W10" s="1214">
        <v>91926.03816517393</v>
      </c>
      <c r="X10" s="1214">
        <v>2863352.9773279373</v>
      </c>
      <c r="Y10" s="1214"/>
      <c r="Z10" s="828">
        <f t="shared" si="5"/>
        <v>2955279.0154931112</v>
      </c>
      <c r="AA10" s="1214">
        <v>94582.700668147445</v>
      </c>
      <c r="AB10" s="1214">
        <v>2946103.8783727144</v>
      </c>
      <c r="AC10" s="1214"/>
      <c r="AD10" s="1118">
        <f t="shared" si="6"/>
        <v>3040686.5790408617</v>
      </c>
      <c r="AF10" s="1175"/>
    </row>
    <row r="11" spans="1:32" x14ac:dyDescent="0.25">
      <c r="A11" s="5" t="s">
        <v>356</v>
      </c>
      <c r="B11" s="824" t="s">
        <v>84</v>
      </c>
      <c r="C11" s="1339">
        <v>1</v>
      </c>
      <c r="D11" s="1339"/>
      <c r="E11" s="1339">
        <v>1</v>
      </c>
      <c r="F11" s="1340"/>
      <c r="G11" s="1213">
        <v>5295.2102537827923</v>
      </c>
      <c r="H11" s="1213">
        <v>819411.84732080414</v>
      </c>
      <c r="I11" s="1213"/>
      <c r="J11" s="825">
        <f t="shared" si="1"/>
        <v>824707.05757458694</v>
      </c>
      <c r="K11" s="1213">
        <v>41609.279999999999</v>
      </c>
      <c r="L11" s="1213">
        <v>1665182</v>
      </c>
      <c r="M11" s="1213"/>
      <c r="N11" s="825">
        <f t="shared" si="2"/>
        <v>1706791.28</v>
      </c>
      <c r="O11" s="1213">
        <v>53466.467802498519</v>
      </c>
      <c r="P11" s="1213">
        <v>1582702.6388026294</v>
      </c>
      <c r="Q11" s="1213"/>
      <c r="R11" s="825">
        <f t="shared" si="3"/>
        <v>1636169.1066051279</v>
      </c>
      <c r="S11" s="1213">
        <v>72454.964189940656</v>
      </c>
      <c r="T11" s="1213">
        <v>2238126.497282098</v>
      </c>
      <c r="U11" s="1213"/>
      <c r="V11" s="825">
        <f t="shared" si="4"/>
        <v>2310581.4614720386</v>
      </c>
      <c r="W11" s="1214">
        <v>74947.414958074616</v>
      </c>
      <c r="X11" s="1214">
        <v>2315118.048788602</v>
      </c>
      <c r="Y11" s="1214"/>
      <c r="Z11" s="828">
        <f t="shared" si="5"/>
        <v>2390065.4637466767</v>
      </c>
      <c r="AA11" s="1214">
        <v>77113.39525036297</v>
      </c>
      <c r="AB11" s="1214">
        <v>2382024.9603985925</v>
      </c>
      <c r="AC11" s="1214"/>
      <c r="AD11" s="1118">
        <f t="shared" si="6"/>
        <v>2459138.3556489553</v>
      </c>
    </row>
    <row r="12" spans="1:32" x14ac:dyDescent="0.25">
      <c r="A12" s="5" t="s">
        <v>357</v>
      </c>
      <c r="B12" s="824" t="s">
        <v>84</v>
      </c>
      <c r="C12" s="1339">
        <v>1</v>
      </c>
      <c r="D12" s="1339"/>
      <c r="E12" s="1339">
        <v>1</v>
      </c>
      <c r="F12" s="1340"/>
      <c r="G12" s="1213">
        <v>2094.6371468623292</v>
      </c>
      <c r="H12" s="1213">
        <v>303842.78727633867</v>
      </c>
      <c r="I12" s="1213"/>
      <c r="J12" s="825">
        <f t="shared" si="1"/>
        <v>305937.42442320101</v>
      </c>
      <c r="K12" s="1213">
        <v>1657.4598617692393</v>
      </c>
      <c r="L12" s="1213">
        <v>2257.4887814673261</v>
      </c>
      <c r="M12" s="1213"/>
      <c r="N12" s="825">
        <f t="shared" si="2"/>
        <v>3914.9486432365657</v>
      </c>
      <c r="O12" s="1213">
        <v>7780.4208472701885</v>
      </c>
      <c r="P12" s="1213">
        <v>178997.41571524588</v>
      </c>
      <c r="Q12" s="1213"/>
      <c r="R12" s="825">
        <f t="shared" si="3"/>
        <v>186777.83656251608</v>
      </c>
      <c r="S12" s="1213">
        <v>9433.5140905415792</v>
      </c>
      <c r="T12" s="1213">
        <v>277919.37630225823</v>
      </c>
      <c r="U12" s="1213"/>
      <c r="V12" s="825">
        <f t="shared" si="4"/>
        <v>287352.8903927998</v>
      </c>
      <c r="W12" s="1214">
        <v>9758.026975256209</v>
      </c>
      <c r="X12" s="1214">
        <v>287479.80284705589</v>
      </c>
      <c r="Y12" s="1214"/>
      <c r="Z12" s="828">
        <f t="shared" si="5"/>
        <v>297237.82982231211</v>
      </c>
      <c r="AA12" s="1214">
        <v>10040.033954841112</v>
      </c>
      <c r="AB12" s="1214">
        <v>295787.96914933581</v>
      </c>
      <c r="AC12" s="1214"/>
      <c r="AD12" s="1118">
        <f t="shared" si="6"/>
        <v>305828.0031041769</v>
      </c>
    </row>
    <row r="13" spans="1:32" x14ac:dyDescent="0.25">
      <c r="A13" s="5" t="s">
        <v>358</v>
      </c>
      <c r="B13" s="824" t="s">
        <v>84</v>
      </c>
      <c r="C13" s="1339">
        <v>1</v>
      </c>
      <c r="D13" s="1339"/>
      <c r="E13" s="1339">
        <v>1</v>
      </c>
      <c r="F13" s="1340"/>
      <c r="G13" s="1213">
        <v>0</v>
      </c>
      <c r="H13" s="1213">
        <v>0</v>
      </c>
      <c r="I13" s="1213"/>
      <c r="J13" s="825">
        <f t="shared" si="1"/>
        <v>0</v>
      </c>
      <c r="K13" s="1213">
        <v>0</v>
      </c>
      <c r="L13" s="1213">
        <v>0</v>
      </c>
      <c r="M13" s="1213"/>
      <c r="N13" s="825">
        <f t="shared" si="2"/>
        <v>0</v>
      </c>
      <c r="O13" s="1213">
        <v>5447.2196312741307</v>
      </c>
      <c r="P13" s="1213">
        <v>183808.70411179858</v>
      </c>
      <c r="Q13" s="1213"/>
      <c r="R13" s="825">
        <f t="shared" si="3"/>
        <v>189255.92374307272</v>
      </c>
      <c r="S13" s="1213">
        <v>8406.5846028732176</v>
      </c>
      <c r="T13" s="1213">
        <v>258624.27765278958</v>
      </c>
      <c r="U13" s="1213"/>
      <c r="V13" s="825">
        <f t="shared" si="4"/>
        <v>267030.8622556628</v>
      </c>
      <c r="W13" s="1214">
        <v>8695.7711132120567</v>
      </c>
      <c r="X13" s="1214">
        <v>267520.95280404552</v>
      </c>
      <c r="Y13" s="1214"/>
      <c r="Z13" s="828">
        <f t="shared" si="5"/>
        <v>276216.72391725756</v>
      </c>
      <c r="AA13" s="1214">
        <v>8947.0788983838847</v>
      </c>
      <c r="AB13" s="1214">
        <v>275252.30834008241</v>
      </c>
      <c r="AC13" s="1214"/>
      <c r="AD13" s="1118">
        <f t="shared" si="6"/>
        <v>284199.3872384663</v>
      </c>
    </row>
    <row r="14" spans="1:32" x14ac:dyDescent="0.25">
      <c r="A14" s="5" t="s">
        <v>359</v>
      </c>
      <c r="B14" s="824" t="s">
        <v>84</v>
      </c>
      <c r="C14" s="1339">
        <v>1</v>
      </c>
      <c r="D14" s="1339"/>
      <c r="E14" s="1339">
        <v>1</v>
      </c>
      <c r="F14" s="1340"/>
      <c r="G14" s="1213">
        <v>220229.32776781247</v>
      </c>
      <c r="H14" s="1213">
        <v>1030428.2985629641</v>
      </c>
      <c r="I14" s="1213"/>
      <c r="J14" s="825">
        <f t="shared" si="1"/>
        <v>1250657.6263307766</v>
      </c>
      <c r="K14" s="1213">
        <v>46868.139404569658</v>
      </c>
      <c r="L14" s="1213">
        <v>1359205.0907066958</v>
      </c>
      <c r="M14" s="1213"/>
      <c r="N14" s="825">
        <f t="shared" si="2"/>
        <v>1406073.2301112656</v>
      </c>
      <c r="O14" s="1213">
        <v>40974.77666439367</v>
      </c>
      <c r="P14" s="1213">
        <v>1271997.3696774687</v>
      </c>
      <c r="Q14" s="1213"/>
      <c r="R14" s="825">
        <f t="shared" si="3"/>
        <v>1312972.1463418624</v>
      </c>
      <c r="S14" s="1213">
        <v>47657.340639803144</v>
      </c>
      <c r="T14" s="1213">
        <v>1463636.055909765</v>
      </c>
      <c r="U14" s="1213"/>
      <c r="V14" s="825">
        <f t="shared" si="4"/>
        <v>1511293.396549568</v>
      </c>
      <c r="W14" s="1214">
        <v>49296.753157812374</v>
      </c>
      <c r="X14" s="1214">
        <v>1513985.1362330609</v>
      </c>
      <c r="Y14" s="1214"/>
      <c r="Z14" s="828">
        <f t="shared" si="5"/>
        <v>1563281.8893908733</v>
      </c>
      <c r="AA14" s="1214">
        <v>50721.429324073149</v>
      </c>
      <c r="AB14" s="1214">
        <v>1557739.3066701961</v>
      </c>
      <c r="AC14" s="1214"/>
      <c r="AD14" s="1118">
        <f t="shared" si="6"/>
        <v>1608460.7359942694</v>
      </c>
    </row>
    <row r="15" spans="1:32" x14ac:dyDescent="0.25">
      <c r="A15" s="5" t="s">
        <v>360</v>
      </c>
      <c r="B15" s="824" t="s">
        <v>84</v>
      </c>
      <c r="C15" s="1339">
        <v>1</v>
      </c>
      <c r="D15" s="1339"/>
      <c r="E15" s="1339">
        <v>1</v>
      </c>
      <c r="F15" s="1340"/>
      <c r="G15" s="1213">
        <v>12634.004905428874</v>
      </c>
      <c r="H15" s="1213">
        <v>1758419.7657161001</v>
      </c>
      <c r="I15" s="1213"/>
      <c r="J15" s="825">
        <f t="shared" si="1"/>
        <v>1771053.7706215291</v>
      </c>
      <c r="K15" s="1213">
        <v>65958.39</v>
      </c>
      <c r="L15" s="1213">
        <v>1882246</v>
      </c>
      <c r="M15" s="1213"/>
      <c r="N15" s="825">
        <f t="shared" si="2"/>
        <v>1948204.39</v>
      </c>
      <c r="O15" s="1213">
        <v>51798.990932625435</v>
      </c>
      <c r="P15" s="1213">
        <v>1566576.421820455</v>
      </c>
      <c r="Q15" s="1213"/>
      <c r="R15" s="825">
        <f t="shared" si="3"/>
        <v>1618375.4127530805</v>
      </c>
      <c r="S15" s="1213">
        <v>56728.644199867631</v>
      </c>
      <c r="T15" s="1213">
        <v>1683042.3841439839</v>
      </c>
      <c r="U15" s="1213"/>
      <c r="V15" s="825">
        <f t="shared" si="4"/>
        <v>1739771.0283438517</v>
      </c>
      <c r="W15" s="1214">
        <v>58680.109560343073</v>
      </c>
      <c r="X15" s="1214">
        <v>1740939.0421585371</v>
      </c>
      <c r="Y15" s="1214"/>
      <c r="Z15" s="828">
        <f t="shared" si="5"/>
        <v>1799619.15171888</v>
      </c>
      <c r="AA15" s="1214">
        <v>60375.964726636987</v>
      </c>
      <c r="AB15" s="1214">
        <v>1791252.1804769186</v>
      </c>
      <c r="AC15" s="1214"/>
      <c r="AD15" s="1118">
        <f t="shared" si="6"/>
        <v>1851628.1452035555</v>
      </c>
    </row>
    <row r="16" spans="1:32" x14ac:dyDescent="0.25">
      <c r="A16" s="5" t="s">
        <v>361</v>
      </c>
      <c r="B16" s="824" t="s">
        <v>84</v>
      </c>
      <c r="C16" s="1339">
        <v>1</v>
      </c>
      <c r="D16" s="1339"/>
      <c r="E16" s="1339">
        <v>1</v>
      </c>
      <c r="F16" s="1340"/>
      <c r="G16" s="1213">
        <v>2610.9653702824744</v>
      </c>
      <c r="H16" s="1213">
        <v>366867.13232352061</v>
      </c>
      <c r="I16" s="1213"/>
      <c r="J16" s="825">
        <f t="shared" si="1"/>
        <v>369478.09769380308</v>
      </c>
      <c r="K16" s="1213">
        <v>19940.763109409192</v>
      </c>
      <c r="L16" s="1213">
        <v>579598.4275654587</v>
      </c>
      <c r="M16" s="1213"/>
      <c r="N16" s="825">
        <f t="shared" si="2"/>
        <v>599539.19067486795</v>
      </c>
      <c r="O16" s="1213">
        <v>11943</v>
      </c>
      <c r="P16" s="1213">
        <v>358108</v>
      </c>
      <c r="Q16" s="1213"/>
      <c r="R16" s="825">
        <f t="shared" si="3"/>
        <v>370051</v>
      </c>
      <c r="S16" s="1213">
        <v>13020.025985027143</v>
      </c>
      <c r="T16" s="1213">
        <v>400027.27787266113</v>
      </c>
      <c r="U16" s="1213"/>
      <c r="V16" s="825">
        <f t="shared" si="4"/>
        <v>413047.30385768827</v>
      </c>
      <c r="W16" s="1214">
        <v>13467.914878912077</v>
      </c>
      <c r="X16" s="1214">
        <v>413788.21623148065</v>
      </c>
      <c r="Y16" s="1214"/>
      <c r="Z16" s="828">
        <f t="shared" si="5"/>
        <v>427256.13111039274</v>
      </c>
      <c r="AA16" s="1214">
        <v>13857.137618912635</v>
      </c>
      <c r="AB16" s="1214">
        <v>425746.69568057038</v>
      </c>
      <c r="AC16" s="1214"/>
      <c r="AD16" s="1118">
        <f t="shared" si="6"/>
        <v>439603.833299483</v>
      </c>
    </row>
    <row r="17" spans="1:30" x14ac:dyDescent="0.25">
      <c r="A17" s="5" t="s">
        <v>362</v>
      </c>
      <c r="B17" s="824" t="s">
        <v>84</v>
      </c>
      <c r="C17" s="1339">
        <v>1</v>
      </c>
      <c r="D17" s="1339"/>
      <c r="E17" s="1339">
        <v>1</v>
      </c>
      <c r="F17" s="1340"/>
      <c r="G17" s="1213">
        <v>37056.100627392014</v>
      </c>
      <c r="H17" s="1213">
        <v>5252817.1620429931</v>
      </c>
      <c r="I17" s="1213"/>
      <c r="J17" s="825">
        <f t="shared" si="1"/>
        <v>5289873.2626703847</v>
      </c>
      <c r="K17" s="1213">
        <v>362921.69839018653</v>
      </c>
      <c r="L17" s="1213">
        <v>5212722.055419011</v>
      </c>
      <c r="M17" s="1213"/>
      <c r="N17" s="825">
        <f t="shared" si="2"/>
        <v>5575643.7538091978</v>
      </c>
      <c r="O17" s="1213">
        <v>152293.94372698985</v>
      </c>
      <c r="P17" s="1213">
        <v>4566838.4367632093</v>
      </c>
      <c r="Q17" s="1213"/>
      <c r="R17" s="825">
        <f t="shared" si="3"/>
        <v>4719132.3804901987</v>
      </c>
      <c r="S17" s="1213">
        <v>197945.21432142623</v>
      </c>
      <c r="T17" s="1213">
        <v>5984590.2868700251</v>
      </c>
      <c r="U17" s="1213"/>
      <c r="V17" s="825">
        <f t="shared" si="4"/>
        <v>6182535.5011914512</v>
      </c>
      <c r="W17" s="1214">
        <v>204754.52969408329</v>
      </c>
      <c r="X17" s="1214">
        <v>6190460.1927383542</v>
      </c>
      <c r="Y17" s="1214"/>
      <c r="Z17" s="828">
        <f t="shared" si="5"/>
        <v>6395214.7224324374</v>
      </c>
      <c r="AA17" s="1214">
        <v>210671.93560224227</v>
      </c>
      <c r="AB17" s="1214">
        <v>6369364.4923084918</v>
      </c>
      <c r="AC17" s="1214"/>
      <c r="AD17" s="1118">
        <f t="shared" si="6"/>
        <v>6580036.427910734</v>
      </c>
    </row>
    <row r="18" spans="1:30" x14ac:dyDescent="0.25">
      <c r="A18" s="5" t="s">
        <v>363</v>
      </c>
      <c r="B18" s="824"/>
      <c r="C18" s="1339">
        <v>0.2</v>
      </c>
      <c r="D18" s="1339">
        <v>0.8</v>
      </c>
      <c r="E18" s="1339">
        <v>0.2</v>
      </c>
      <c r="F18" s="1340">
        <v>0.8</v>
      </c>
      <c r="G18" s="1213">
        <v>1.6599999999980355</v>
      </c>
      <c r="H18" s="1213">
        <v>528448.27</v>
      </c>
      <c r="I18" s="1213"/>
      <c r="J18" s="825">
        <f t="shared" si="1"/>
        <v>528449.93000000005</v>
      </c>
      <c r="K18" s="1213">
        <v>35233.35</v>
      </c>
      <c r="L18" s="1213">
        <v>98667.93</v>
      </c>
      <c r="M18" s="1213"/>
      <c r="N18" s="825">
        <f t="shared" si="2"/>
        <v>133901.28</v>
      </c>
      <c r="O18" s="1213">
        <v>912011</v>
      </c>
      <c r="P18" s="1213">
        <v>1180745</v>
      </c>
      <c r="Q18" s="1213"/>
      <c r="R18" s="825">
        <f t="shared" si="3"/>
        <v>2092756</v>
      </c>
      <c r="S18" s="1213">
        <v>-334343.098</v>
      </c>
      <c r="T18" s="1213">
        <v>538062.01</v>
      </c>
      <c r="U18" s="1213"/>
      <c r="V18" s="825">
        <f t="shared" si="4"/>
        <v>203718.91200000001</v>
      </c>
      <c r="W18" s="1214">
        <v>36790.791483600005</v>
      </c>
      <c r="X18" s="1214">
        <v>555172.38191800006</v>
      </c>
      <c r="Y18" s="1214"/>
      <c r="Z18" s="828">
        <f t="shared" si="5"/>
        <v>591963.1734016001</v>
      </c>
      <c r="AA18" s="1214">
        <v>37923.947861294888</v>
      </c>
      <c r="AB18" s="1214">
        <v>572271.69128107443</v>
      </c>
      <c r="AC18" s="1214"/>
      <c r="AD18" s="1118">
        <f t="shared" si="6"/>
        <v>610195.63914236927</v>
      </c>
    </row>
    <row r="19" spans="1:30" x14ac:dyDescent="0.25">
      <c r="A19" s="5" t="s">
        <v>364</v>
      </c>
      <c r="B19" s="824"/>
      <c r="C19" s="1339" t="s">
        <v>365</v>
      </c>
      <c r="D19" s="1339" t="s">
        <v>365</v>
      </c>
      <c r="E19" s="1339">
        <v>0.9</v>
      </c>
      <c r="F19" s="1340">
        <v>0.1</v>
      </c>
      <c r="G19" s="1213">
        <v>0</v>
      </c>
      <c r="H19" s="1213">
        <v>292016.94</v>
      </c>
      <c r="I19" s="1213"/>
      <c r="J19" s="825">
        <f t="shared" si="1"/>
        <v>292016.94</v>
      </c>
      <c r="K19" s="1213">
        <v>0</v>
      </c>
      <c r="L19" s="1213">
        <v>292053.28999999998</v>
      </c>
      <c r="M19" s="1213"/>
      <c r="N19" s="825">
        <f t="shared" si="2"/>
        <v>292053.28999999998</v>
      </c>
      <c r="O19" s="1213">
        <v>0</v>
      </c>
      <c r="P19" s="1213">
        <v>362369</v>
      </c>
      <c r="Q19" s="1213"/>
      <c r="R19" s="825">
        <f t="shared" si="3"/>
        <v>362369</v>
      </c>
      <c r="S19" s="1213">
        <v>0</v>
      </c>
      <c r="T19" s="1213">
        <v>357624</v>
      </c>
      <c r="U19" s="1213"/>
      <c r="V19" s="825">
        <f t="shared" si="4"/>
        <v>357624</v>
      </c>
      <c r="W19" s="1214">
        <v>0</v>
      </c>
      <c r="X19" s="1214">
        <v>369926.26559999998</v>
      </c>
      <c r="Y19" s="1214"/>
      <c r="Z19" s="828">
        <f t="shared" si="5"/>
        <v>369926.26559999998</v>
      </c>
      <c r="AA19" s="1214">
        <v>0</v>
      </c>
      <c r="AB19" s="1214">
        <v>380617.13467583997</v>
      </c>
      <c r="AC19" s="1214"/>
      <c r="AD19" s="1118">
        <f t="shared" si="6"/>
        <v>380617.13467583997</v>
      </c>
    </row>
    <row r="20" spans="1:30" x14ac:dyDescent="0.25">
      <c r="A20" s="5" t="s">
        <v>366</v>
      </c>
      <c r="B20" s="5"/>
      <c r="C20" s="1339">
        <v>1</v>
      </c>
      <c r="D20" s="1339"/>
      <c r="E20" s="1339">
        <v>1</v>
      </c>
      <c r="F20" s="1340"/>
      <c r="G20" s="1213">
        <v>258113.37999999998</v>
      </c>
      <c r="H20" s="1213">
        <v>507206.17000000016</v>
      </c>
      <c r="I20" s="1213"/>
      <c r="J20" s="825">
        <f t="shared" si="1"/>
        <v>765319.55000000016</v>
      </c>
      <c r="K20" s="1213">
        <v>223413.03999999998</v>
      </c>
      <c r="L20" s="1213">
        <v>529161.25</v>
      </c>
      <c r="M20" s="1213"/>
      <c r="N20" s="825">
        <f t="shared" si="2"/>
        <v>752574.29</v>
      </c>
      <c r="O20" s="1213">
        <v>220336</v>
      </c>
      <c r="P20" s="1213">
        <v>325077</v>
      </c>
      <c r="Q20" s="1213"/>
      <c r="R20" s="825">
        <f t="shared" si="3"/>
        <v>545413</v>
      </c>
      <c r="S20" s="1213">
        <v>223521</v>
      </c>
      <c r="T20" s="1213">
        <v>349846.33</v>
      </c>
      <c r="U20" s="1213"/>
      <c r="V20" s="825">
        <f t="shared" si="4"/>
        <v>573367.33000000007</v>
      </c>
      <c r="W20" s="1214">
        <v>231210.12239999999</v>
      </c>
      <c r="X20" s="1214">
        <v>361881.04375200003</v>
      </c>
      <c r="Y20" s="1214"/>
      <c r="Z20" s="828">
        <f t="shared" si="5"/>
        <v>593091.16615199996</v>
      </c>
      <c r="AA20" s="1214">
        <v>237892.09493735997</v>
      </c>
      <c r="AB20" s="1214">
        <v>372339.40591643279</v>
      </c>
      <c r="AC20" s="1214"/>
      <c r="AD20" s="1118">
        <f t="shared" si="6"/>
        <v>610231.50085379276</v>
      </c>
    </row>
    <row r="21" spans="1:30" x14ac:dyDescent="0.25">
      <c r="A21" s="5" t="s">
        <v>367</v>
      </c>
      <c r="B21" s="5"/>
      <c r="C21" s="1339">
        <v>0.9</v>
      </c>
      <c r="D21" s="1339">
        <v>0.1</v>
      </c>
      <c r="E21" s="1339">
        <v>0.9</v>
      </c>
      <c r="F21" s="1340">
        <v>0.1</v>
      </c>
      <c r="G21" s="1213">
        <v>9370.4</v>
      </c>
      <c r="H21" s="1213">
        <v>305784.33</v>
      </c>
      <c r="I21" s="1213"/>
      <c r="J21" s="825">
        <f t="shared" si="1"/>
        <v>315154.73000000004</v>
      </c>
      <c r="K21" s="1213">
        <v>11251.36</v>
      </c>
      <c r="L21" s="1213">
        <v>318410.43000000005</v>
      </c>
      <c r="M21" s="1213"/>
      <c r="N21" s="825">
        <f t="shared" si="2"/>
        <v>329661.79000000004</v>
      </c>
      <c r="O21" s="1213">
        <v>8114</v>
      </c>
      <c r="P21" s="1213">
        <v>146905</v>
      </c>
      <c r="Q21" s="1213"/>
      <c r="R21" s="825">
        <f t="shared" si="3"/>
        <v>155019</v>
      </c>
      <c r="S21" s="1213">
        <v>9047</v>
      </c>
      <c r="T21" s="1213">
        <v>178875</v>
      </c>
      <c r="U21" s="1213"/>
      <c r="V21" s="825">
        <f t="shared" si="4"/>
        <v>187922</v>
      </c>
      <c r="W21" s="1214">
        <v>9358.2168000000001</v>
      </c>
      <c r="X21" s="1214">
        <v>185028.3</v>
      </c>
      <c r="Y21" s="1214"/>
      <c r="Z21" s="828">
        <f t="shared" si="5"/>
        <v>194386.51679999998</v>
      </c>
      <c r="AA21" s="1214">
        <v>9628.6692655199986</v>
      </c>
      <c r="AB21" s="1214">
        <v>190375.61786999999</v>
      </c>
      <c r="AC21" s="1214"/>
      <c r="AD21" s="1118">
        <f t="shared" si="6"/>
        <v>200004.28713551999</v>
      </c>
    </row>
    <row r="22" spans="1:30" x14ac:dyDescent="0.25">
      <c r="A22" s="5" t="s">
        <v>368</v>
      </c>
      <c r="B22" s="824" t="s">
        <v>82</v>
      </c>
      <c r="C22" s="1339">
        <v>1</v>
      </c>
      <c r="D22" s="1339"/>
      <c r="E22" s="1339">
        <v>1</v>
      </c>
      <c r="F22" s="1340"/>
      <c r="G22" s="1213">
        <v>2368201.65</v>
      </c>
      <c r="H22" s="1213">
        <v>1530645.98</v>
      </c>
      <c r="I22" s="1213"/>
      <c r="J22" s="825">
        <f t="shared" si="1"/>
        <v>3898847.63</v>
      </c>
      <c r="K22" s="1213">
        <v>3140162.28</v>
      </c>
      <c r="L22" s="1213">
        <v>1014632.5399999999</v>
      </c>
      <c r="M22" s="1213"/>
      <c r="N22" s="825">
        <f t="shared" si="2"/>
        <v>4154794.82</v>
      </c>
      <c r="O22" s="1213">
        <v>1547231.48</v>
      </c>
      <c r="P22" s="1213">
        <v>1046263.2400000001</v>
      </c>
      <c r="Q22" s="1213"/>
      <c r="R22" s="825">
        <f t="shared" si="3"/>
        <v>2593494.7200000002</v>
      </c>
      <c r="S22" s="1213">
        <v>1780472.0525008687</v>
      </c>
      <c r="T22" s="1213">
        <v>1400405.9280735003</v>
      </c>
      <c r="U22" s="1213"/>
      <c r="V22" s="825">
        <f t="shared" si="4"/>
        <v>3180877.980574369</v>
      </c>
      <c r="W22" s="1214">
        <v>2156013.9907522318</v>
      </c>
      <c r="X22" s="1214">
        <v>1433440.1576898955</v>
      </c>
      <c r="Y22" s="1214"/>
      <c r="Z22" s="828">
        <f t="shared" si="5"/>
        <v>3589454.1484421273</v>
      </c>
      <c r="AA22" s="1214">
        <v>2951845.2395778117</v>
      </c>
      <c r="AB22" s="1214">
        <v>1504212.264214667</v>
      </c>
      <c r="AC22" s="1214"/>
      <c r="AD22" s="1118">
        <f t="shared" si="6"/>
        <v>4456057.5037924787</v>
      </c>
    </row>
    <row r="23" spans="1:30" x14ac:dyDescent="0.25">
      <c r="A23" s="5" t="s">
        <v>369</v>
      </c>
      <c r="B23" s="5"/>
      <c r="C23" s="1339">
        <v>0.9</v>
      </c>
      <c r="D23" s="1339">
        <v>0.1</v>
      </c>
      <c r="E23" s="1339">
        <v>0.9</v>
      </c>
      <c r="F23" s="1340">
        <v>0.1</v>
      </c>
      <c r="G23" s="1213">
        <v>796802.59000000008</v>
      </c>
      <c r="H23" s="1213">
        <v>2452785.2399999998</v>
      </c>
      <c r="I23" s="1213"/>
      <c r="J23" s="825">
        <f t="shared" si="1"/>
        <v>3249587.83</v>
      </c>
      <c r="K23" s="1213">
        <v>859097.69</v>
      </c>
      <c r="L23" s="1213">
        <v>2001580.9000000001</v>
      </c>
      <c r="M23" s="1213"/>
      <c r="N23" s="825">
        <f t="shared" si="2"/>
        <v>2860678.59</v>
      </c>
      <c r="O23" s="1213">
        <v>863299</v>
      </c>
      <c r="P23" s="1213">
        <v>1867913</v>
      </c>
      <c r="Q23" s="1213"/>
      <c r="R23" s="825">
        <f t="shared" si="3"/>
        <v>2731212</v>
      </c>
      <c r="S23" s="1213">
        <v>910519.06</v>
      </c>
      <c r="T23" s="1213">
        <v>1945552.1129345</v>
      </c>
      <c r="U23" s="1213"/>
      <c r="V23" s="825">
        <f t="shared" si="4"/>
        <v>2856071.1729345</v>
      </c>
      <c r="W23" s="1214">
        <v>871214.50416000001</v>
      </c>
      <c r="X23" s="1214">
        <v>1989584.1831438839</v>
      </c>
      <c r="Y23" s="1214"/>
      <c r="Z23" s="828">
        <f t="shared" si="5"/>
        <v>2860798.687303884</v>
      </c>
      <c r="AA23" s="1214">
        <v>896392.60333022394</v>
      </c>
      <c r="AB23" s="1214">
        <v>2067105.0851181019</v>
      </c>
      <c r="AC23" s="1214"/>
      <c r="AD23" s="1118">
        <f t="shared" si="6"/>
        <v>2963497.6884483257</v>
      </c>
    </row>
    <row r="24" spans="1:30" x14ac:dyDescent="0.25">
      <c r="A24" s="5" t="s">
        <v>370</v>
      </c>
      <c r="B24" s="5"/>
      <c r="C24" s="1339">
        <v>1</v>
      </c>
      <c r="D24" s="1339"/>
      <c r="E24" s="1339">
        <v>1</v>
      </c>
      <c r="F24" s="1340"/>
      <c r="G24" s="1213">
        <v>1201206.28</v>
      </c>
      <c r="H24" s="1213">
        <v>692094.03</v>
      </c>
      <c r="I24" s="1213"/>
      <c r="J24" s="825">
        <f t="shared" si="1"/>
        <v>1893300.31</v>
      </c>
      <c r="K24" s="1213">
        <v>1366290.21</v>
      </c>
      <c r="L24" s="1213">
        <v>1033438.4900000001</v>
      </c>
      <c r="M24" s="1213"/>
      <c r="N24" s="825">
        <f t="shared" si="2"/>
        <v>2399728.7000000002</v>
      </c>
      <c r="O24" s="1213">
        <v>1268097</v>
      </c>
      <c r="P24" s="1213">
        <v>807889</v>
      </c>
      <c r="Q24" s="1213"/>
      <c r="R24" s="825">
        <f t="shared" si="3"/>
        <v>2075986</v>
      </c>
      <c r="S24" s="1213">
        <v>1301304.02</v>
      </c>
      <c r="T24" s="1213">
        <v>708150.79</v>
      </c>
      <c r="U24" s="1213"/>
      <c r="V24" s="825">
        <f t="shared" si="4"/>
        <v>2009454.81</v>
      </c>
      <c r="W24" s="1214">
        <v>1346068.8782879999</v>
      </c>
      <c r="X24" s="1214">
        <v>732511.17717600008</v>
      </c>
      <c r="Y24" s="1214"/>
      <c r="Z24" s="828">
        <f t="shared" si="5"/>
        <v>2078580.055464</v>
      </c>
      <c r="AA24" s="1214">
        <v>1384970.268870523</v>
      </c>
      <c r="AB24" s="1214">
        <v>753680.75019638648</v>
      </c>
      <c r="AC24" s="1214"/>
      <c r="AD24" s="1118">
        <f t="shared" si="6"/>
        <v>2138651.0190669093</v>
      </c>
    </row>
    <row r="25" spans="1:30" x14ac:dyDescent="0.25">
      <c r="A25" s="5" t="s">
        <v>371</v>
      </c>
      <c r="B25" s="109"/>
      <c r="C25" s="1339">
        <v>1</v>
      </c>
      <c r="D25" s="1339"/>
      <c r="E25" s="1339">
        <v>1</v>
      </c>
      <c r="F25" s="1340"/>
      <c r="G25" s="1213">
        <v>3532502.14</v>
      </c>
      <c r="H25" s="1213">
        <v>3770515.15</v>
      </c>
      <c r="I25" s="1213"/>
      <c r="J25" s="825">
        <f t="shared" si="1"/>
        <v>7303017.29</v>
      </c>
      <c r="K25" s="1213">
        <v>2895401.21</v>
      </c>
      <c r="L25" s="1213">
        <v>5212178.8499999996</v>
      </c>
      <c r="M25" s="1213"/>
      <c r="N25" s="825">
        <f t="shared" si="2"/>
        <v>8107580.0599999996</v>
      </c>
      <c r="O25" s="1213">
        <v>2561830</v>
      </c>
      <c r="P25" s="1213">
        <v>3802935</v>
      </c>
      <c r="Q25" s="1213"/>
      <c r="R25" s="825">
        <f t="shared" si="3"/>
        <v>6364765</v>
      </c>
      <c r="S25" s="1213">
        <v>3358399.3267621249</v>
      </c>
      <c r="T25" s="1213">
        <v>4279197.5326642962</v>
      </c>
      <c r="U25" s="1213"/>
      <c r="V25" s="825">
        <f t="shared" si="4"/>
        <v>7637596.8594264211</v>
      </c>
      <c r="W25" s="1214">
        <v>3478090.3309180029</v>
      </c>
      <c r="X25" s="1214">
        <v>4480995.8394380882</v>
      </c>
      <c r="Y25" s="1214"/>
      <c r="Z25" s="828">
        <f t="shared" si="5"/>
        <v>7959086.1703560911</v>
      </c>
      <c r="AA25" s="1214">
        <v>3575541.4425949492</v>
      </c>
      <c r="AB25" s="1214">
        <v>4632324.6559980344</v>
      </c>
      <c r="AC25" s="1214"/>
      <c r="AD25" s="1118">
        <f t="shared" si="6"/>
        <v>8207866.0985929836</v>
      </c>
    </row>
    <row r="26" spans="1:30" x14ac:dyDescent="0.25">
      <c r="A26" s="5" t="s">
        <v>372</v>
      </c>
      <c r="B26" s="824"/>
      <c r="C26" s="1339">
        <v>0.9</v>
      </c>
      <c r="D26" s="1339">
        <v>0.1</v>
      </c>
      <c r="E26" s="1339">
        <v>0.9</v>
      </c>
      <c r="F26" s="1340">
        <v>0.1</v>
      </c>
      <c r="G26" s="1213">
        <v>289122.06000000006</v>
      </c>
      <c r="H26" s="1213">
        <v>539774.9</v>
      </c>
      <c r="I26" s="1213"/>
      <c r="J26" s="825">
        <f t="shared" si="1"/>
        <v>828896.96000000008</v>
      </c>
      <c r="K26" s="1213">
        <v>278613.94999999995</v>
      </c>
      <c r="L26" s="1213">
        <v>478556.57999999996</v>
      </c>
      <c r="M26" s="1213"/>
      <c r="N26" s="825">
        <f t="shared" si="2"/>
        <v>757170.52999999991</v>
      </c>
      <c r="O26" s="1213">
        <v>233263</v>
      </c>
      <c r="P26" s="1213">
        <v>634242</v>
      </c>
      <c r="Q26" s="1213"/>
      <c r="R26" s="825">
        <f t="shared" si="3"/>
        <v>867505</v>
      </c>
      <c r="S26" s="1213">
        <v>317570.03000000003</v>
      </c>
      <c r="T26" s="1213">
        <v>550301.07000000007</v>
      </c>
      <c r="U26" s="1213"/>
      <c r="V26" s="825">
        <f t="shared" si="4"/>
        <v>867871.10000000009</v>
      </c>
      <c r="W26" s="1214">
        <v>328494.43903200002</v>
      </c>
      <c r="X26" s="1214">
        <v>569231.42680800008</v>
      </c>
      <c r="Y26" s="1214"/>
      <c r="Z26" s="828">
        <f t="shared" si="5"/>
        <v>897725.8658400001</v>
      </c>
      <c r="AA26" s="1214">
        <v>337987.9283200248</v>
      </c>
      <c r="AB26" s="1214">
        <v>585682.21504275128</v>
      </c>
      <c r="AC26" s="1214"/>
      <c r="AD26" s="1118">
        <f t="shared" si="6"/>
        <v>923670.14336277614</v>
      </c>
    </row>
    <row r="27" spans="1:30" x14ac:dyDescent="0.25">
      <c r="A27" s="5" t="s">
        <v>373</v>
      </c>
      <c r="B27" s="824"/>
      <c r="C27" s="1339"/>
      <c r="D27" s="1339">
        <v>1</v>
      </c>
      <c r="E27" s="1339" t="s">
        <v>365</v>
      </c>
      <c r="F27" s="1339" t="s">
        <v>365</v>
      </c>
      <c r="G27" s="1213">
        <v>1144196.68</v>
      </c>
      <c r="H27" s="1213">
        <v>0</v>
      </c>
      <c r="I27" s="1213"/>
      <c r="J27" s="825">
        <f t="shared" si="1"/>
        <v>1144196.68</v>
      </c>
      <c r="K27" s="1213">
        <v>1010674.44</v>
      </c>
      <c r="L27" s="1213">
        <v>0</v>
      </c>
      <c r="M27" s="1213"/>
      <c r="N27" s="825">
        <f t="shared" si="2"/>
        <v>1010674.44</v>
      </c>
      <c r="O27" s="1213">
        <v>983813</v>
      </c>
      <c r="P27" s="1213">
        <v>0</v>
      </c>
      <c r="Q27" s="1213"/>
      <c r="R27" s="825">
        <f t="shared" si="3"/>
        <v>983813</v>
      </c>
      <c r="S27" s="1213">
        <v>1013927</v>
      </c>
      <c r="T27" s="1213">
        <v>0</v>
      </c>
      <c r="U27" s="1213"/>
      <c r="V27" s="825">
        <f t="shared" si="4"/>
        <v>1013927</v>
      </c>
      <c r="W27" s="1214">
        <v>1048806.0888</v>
      </c>
      <c r="X27" s="1214">
        <v>0</v>
      </c>
      <c r="Y27" s="1214"/>
      <c r="Z27" s="828">
        <f t="shared" si="5"/>
        <v>1048806.0888</v>
      </c>
      <c r="AA27" s="1214">
        <v>1114497.3558965563</v>
      </c>
      <c r="AB27" s="1214">
        <v>0</v>
      </c>
      <c r="AC27" s="1214"/>
      <c r="AD27" s="1118">
        <f t="shared" si="6"/>
        <v>1114497.3558965563</v>
      </c>
    </row>
    <row r="28" spans="1:30" x14ac:dyDescent="0.25">
      <c r="A28" s="5" t="s">
        <v>374</v>
      </c>
      <c r="B28" s="824"/>
      <c r="C28" s="1339">
        <v>1</v>
      </c>
      <c r="D28" s="1339"/>
      <c r="E28" s="1339">
        <v>1</v>
      </c>
      <c r="F28" s="1340"/>
      <c r="G28" s="1213">
        <v>2351493.1300000004</v>
      </c>
      <c r="H28" s="1213">
        <v>515212.87</v>
      </c>
      <c r="I28" s="1213"/>
      <c r="J28" s="825">
        <f t="shared" si="1"/>
        <v>2866706.0000000005</v>
      </c>
      <c r="K28" s="1213">
        <v>1146265.52</v>
      </c>
      <c r="L28" s="1213">
        <v>793874.64</v>
      </c>
      <c r="M28" s="1213"/>
      <c r="N28" s="825">
        <f t="shared" si="2"/>
        <v>1940140.1600000001</v>
      </c>
      <c r="O28" s="1213">
        <v>904332</v>
      </c>
      <c r="P28" s="1213">
        <v>324941</v>
      </c>
      <c r="Q28" s="1213"/>
      <c r="R28" s="825">
        <f t="shared" si="3"/>
        <v>1229273</v>
      </c>
      <c r="S28" s="1213">
        <v>991953.96</v>
      </c>
      <c r="T28" s="1213">
        <v>345423</v>
      </c>
      <c r="U28" s="1213"/>
      <c r="V28" s="825">
        <f t="shared" si="4"/>
        <v>1337376.96</v>
      </c>
      <c r="W28" s="1214">
        <v>1063077.1762239998</v>
      </c>
      <c r="X28" s="1214">
        <v>357305.55119999999</v>
      </c>
      <c r="Y28" s="1214"/>
      <c r="Z28" s="828">
        <f t="shared" si="5"/>
        <v>1420382.7274239999</v>
      </c>
      <c r="AA28" s="1214">
        <v>1055730.8066168732</v>
      </c>
      <c r="AB28" s="1214">
        <v>367631.68162967998</v>
      </c>
      <c r="AC28" s="1214"/>
      <c r="AD28" s="1118">
        <f t="shared" si="6"/>
        <v>1423362.4882465531</v>
      </c>
    </row>
    <row r="29" spans="1:30" x14ac:dyDescent="0.25">
      <c r="A29" s="5" t="s">
        <v>375</v>
      </c>
      <c r="B29" s="824" t="s">
        <v>376</v>
      </c>
      <c r="C29" s="1339">
        <v>1</v>
      </c>
      <c r="D29" s="1339"/>
      <c r="E29" s="1339">
        <v>1</v>
      </c>
      <c r="F29" s="1340"/>
      <c r="G29" s="1213">
        <v>3900310.9</v>
      </c>
      <c r="H29" s="1213">
        <v>975466.03</v>
      </c>
      <c r="I29" s="1213"/>
      <c r="J29" s="825">
        <f t="shared" si="1"/>
        <v>4875776.93</v>
      </c>
      <c r="K29" s="1213">
        <v>4827152.7799999993</v>
      </c>
      <c r="L29" s="1213">
        <v>960318.16</v>
      </c>
      <c r="M29" s="1213"/>
      <c r="N29" s="825">
        <f t="shared" si="2"/>
        <v>5787470.9399999995</v>
      </c>
      <c r="O29" s="1213">
        <v>4894141</v>
      </c>
      <c r="P29" s="1213">
        <v>1058645</v>
      </c>
      <c r="Q29" s="1213"/>
      <c r="R29" s="825">
        <f t="shared" si="3"/>
        <v>5952786</v>
      </c>
      <c r="S29" s="1213">
        <v>4868399.9033333324</v>
      </c>
      <c r="T29" s="1213">
        <v>1049621.8100000003</v>
      </c>
      <c r="U29" s="1213"/>
      <c r="V29" s="825">
        <f t="shared" si="4"/>
        <v>5918021.7133333329</v>
      </c>
      <c r="W29" s="1214">
        <v>4744632.9606666649</v>
      </c>
      <c r="X29" s="1214">
        <v>1103250.8300000003</v>
      </c>
      <c r="Y29" s="1214"/>
      <c r="Z29" s="828">
        <f t="shared" si="5"/>
        <v>5847883.790666665</v>
      </c>
      <c r="AA29" s="1214">
        <v>3388489.0916506657</v>
      </c>
      <c r="AB29" s="1214">
        <v>1141909.1286000002</v>
      </c>
      <c r="AC29" s="1214"/>
      <c r="AD29" s="1118">
        <f t="shared" si="6"/>
        <v>4530398.2202506661</v>
      </c>
    </row>
    <row r="30" spans="1:30" x14ac:dyDescent="0.25">
      <c r="A30" s="5" t="s">
        <v>377</v>
      </c>
      <c r="B30" s="824"/>
      <c r="C30" s="1339">
        <v>1</v>
      </c>
      <c r="D30" s="1339"/>
      <c r="E30" s="1339" t="s">
        <v>378</v>
      </c>
      <c r="F30" s="1339" t="s">
        <v>378</v>
      </c>
      <c r="G30" s="1213">
        <v>-1671337</v>
      </c>
      <c r="H30" s="1213">
        <v>0</v>
      </c>
      <c r="I30" s="1213"/>
      <c r="J30" s="825">
        <f t="shared" si="1"/>
        <v>-1671337</v>
      </c>
      <c r="K30" s="1213">
        <v>-2585225</v>
      </c>
      <c r="L30" s="1213">
        <v>0</v>
      </c>
      <c r="M30" s="1213"/>
      <c r="N30" s="825">
        <f t="shared" si="2"/>
        <v>-2585225</v>
      </c>
      <c r="O30" s="1213">
        <v>-2830700</v>
      </c>
      <c r="P30" s="1213">
        <v>0</v>
      </c>
      <c r="Q30" s="1213"/>
      <c r="R30" s="825">
        <f t="shared" si="3"/>
        <v>-2830700</v>
      </c>
      <c r="S30" s="1213">
        <v>-2830700</v>
      </c>
      <c r="T30" s="1213">
        <v>0</v>
      </c>
      <c r="U30" s="1213"/>
      <c r="V30" s="825">
        <f t="shared" si="4"/>
        <v>-2830700</v>
      </c>
      <c r="W30" s="1214">
        <v>-2830700</v>
      </c>
      <c r="X30" s="1214">
        <v>0</v>
      </c>
      <c r="Y30" s="1214"/>
      <c r="Z30" s="828">
        <f t="shared" si="5"/>
        <v>-2830700</v>
      </c>
      <c r="AA30" s="1214">
        <v>-2830700</v>
      </c>
      <c r="AB30" s="1214">
        <v>0</v>
      </c>
      <c r="AC30" s="1214"/>
      <c r="AD30" s="1118">
        <f t="shared" si="6"/>
        <v>-2830700</v>
      </c>
    </row>
    <row r="31" spans="1:30" x14ac:dyDescent="0.25">
      <c r="A31" s="5" t="s">
        <v>379</v>
      </c>
      <c r="B31" s="824"/>
      <c r="C31" s="1339"/>
      <c r="D31" s="1339">
        <v>1</v>
      </c>
      <c r="E31" s="1339"/>
      <c r="F31" s="1340">
        <v>1</v>
      </c>
      <c r="G31" s="1213">
        <v>1624742.47</v>
      </c>
      <c r="H31" s="1213">
        <v>71767.91</v>
      </c>
      <c r="I31" s="1213"/>
      <c r="J31" s="825">
        <f t="shared" si="1"/>
        <v>1696510.38</v>
      </c>
      <c r="K31" s="1213">
        <v>1899453.99</v>
      </c>
      <c r="L31" s="1213">
        <v>65135.06</v>
      </c>
      <c r="M31" s="1213"/>
      <c r="N31" s="825">
        <f t="shared" si="2"/>
        <v>1964589.05</v>
      </c>
      <c r="O31" s="1213">
        <v>2850341</v>
      </c>
      <c r="P31" s="1213">
        <v>64981</v>
      </c>
      <c r="Q31" s="1213"/>
      <c r="R31" s="825">
        <f t="shared" si="3"/>
        <v>2915322</v>
      </c>
      <c r="S31" s="1213">
        <v>6610093.0100000007</v>
      </c>
      <c r="T31" s="1213">
        <v>62439.020000000004</v>
      </c>
      <c r="U31" s="1213"/>
      <c r="V31" s="825">
        <f t="shared" si="4"/>
        <v>6672532.0300000003</v>
      </c>
      <c r="W31" s="1214">
        <v>3045897.3953672969</v>
      </c>
      <c r="X31" s="1214">
        <v>64586.922288000002</v>
      </c>
      <c r="Y31" s="1214"/>
      <c r="Z31" s="828">
        <f t="shared" si="5"/>
        <v>3110484.317655297</v>
      </c>
      <c r="AA31" s="1214">
        <v>3133923.8300934117</v>
      </c>
      <c r="AB31" s="1214">
        <v>66453.484342123193</v>
      </c>
      <c r="AC31" s="1214"/>
      <c r="AD31" s="1118">
        <f t="shared" si="6"/>
        <v>3200377.3144355351</v>
      </c>
    </row>
    <row r="32" spans="1:30" x14ac:dyDescent="0.25">
      <c r="A32" s="5" t="s">
        <v>380</v>
      </c>
      <c r="B32" s="824" t="s">
        <v>78</v>
      </c>
      <c r="C32" s="1339"/>
      <c r="D32" s="1339">
        <v>1</v>
      </c>
      <c r="E32" s="1339"/>
      <c r="F32" s="1340">
        <v>1</v>
      </c>
      <c r="G32" s="1213">
        <v>2839449.23</v>
      </c>
      <c r="H32" s="1213">
        <v>3841801.4799999995</v>
      </c>
      <c r="I32" s="1213"/>
      <c r="J32" s="825">
        <f t="shared" si="1"/>
        <v>6681250.709999999</v>
      </c>
      <c r="K32" s="1213">
        <v>2518015.59</v>
      </c>
      <c r="L32" s="1213">
        <v>3892767.08</v>
      </c>
      <c r="M32" s="1213"/>
      <c r="N32" s="825">
        <f t="shared" si="2"/>
        <v>6410782.6699999999</v>
      </c>
      <c r="O32" s="1213">
        <v>3196580</v>
      </c>
      <c r="P32" s="1213">
        <v>5978022.4000000004</v>
      </c>
      <c r="Q32" s="1213"/>
      <c r="R32" s="825">
        <f t="shared" si="3"/>
        <v>9174602.4000000004</v>
      </c>
      <c r="S32" s="1213">
        <v>3961703.5684638685</v>
      </c>
      <c r="T32" s="1213">
        <v>6467412.8815520322</v>
      </c>
      <c r="U32" s="1213"/>
      <c r="V32" s="825">
        <f t="shared" si="4"/>
        <v>10429116.450015901</v>
      </c>
      <c r="W32" s="1214">
        <v>4027178.4912851579</v>
      </c>
      <c r="X32" s="1214">
        <v>6402453.1309582638</v>
      </c>
      <c r="Y32" s="1214"/>
      <c r="Z32" s="828">
        <f t="shared" si="5"/>
        <v>10429631.622243421</v>
      </c>
      <c r="AA32" s="1214">
        <v>4027178.4912851579</v>
      </c>
      <c r="AB32" s="1214">
        <v>6402453.1309582638</v>
      </c>
      <c r="AC32" s="1214"/>
      <c r="AD32" s="1118">
        <f t="shared" si="6"/>
        <v>10429631.622243421</v>
      </c>
    </row>
    <row r="33" spans="1:30" x14ac:dyDescent="0.25">
      <c r="A33" s="5" t="s">
        <v>381</v>
      </c>
      <c r="B33" s="824" t="s">
        <v>382</v>
      </c>
      <c r="C33" s="1339">
        <v>1</v>
      </c>
      <c r="D33" s="1339"/>
      <c r="E33" s="1339">
        <v>1</v>
      </c>
      <c r="F33" s="1340"/>
      <c r="G33" s="1213">
        <v>5803712.3199999994</v>
      </c>
      <c r="H33" s="1213">
        <v>13448058.92</v>
      </c>
      <c r="I33" s="1213"/>
      <c r="J33" s="825">
        <f t="shared" si="1"/>
        <v>19251771.239999998</v>
      </c>
      <c r="K33" s="1213">
        <v>6322186.8899999987</v>
      </c>
      <c r="L33" s="1213">
        <v>14271300.59</v>
      </c>
      <c r="M33" s="1213"/>
      <c r="N33" s="825">
        <f t="shared" si="2"/>
        <v>20593487.479999997</v>
      </c>
      <c r="O33" s="1213">
        <v>5910415</v>
      </c>
      <c r="P33" s="1213">
        <v>15825639</v>
      </c>
      <c r="Q33" s="1213"/>
      <c r="R33" s="825">
        <f t="shared" si="3"/>
        <v>21736054</v>
      </c>
      <c r="S33" s="1213">
        <v>5985656.567284001</v>
      </c>
      <c r="T33" s="1213">
        <v>18768132.684644684</v>
      </c>
      <c r="U33" s="1213"/>
      <c r="V33" s="825">
        <f t="shared" si="4"/>
        <v>24753789.251928687</v>
      </c>
      <c r="W33" s="1214">
        <v>6754122.8109101383</v>
      </c>
      <c r="X33" s="1214">
        <v>22363824.917946883</v>
      </c>
      <c r="Y33" s="1214"/>
      <c r="Z33" s="828">
        <f t="shared" si="5"/>
        <v>29117947.728857022</v>
      </c>
      <c r="AA33" s="1214">
        <v>7190348.6893277289</v>
      </c>
      <c r="AB33" s="1214">
        <v>25061576.153499339</v>
      </c>
      <c r="AC33" s="1214"/>
      <c r="AD33" s="1118">
        <f t="shared" si="6"/>
        <v>32251924.842827067</v>
      </c>
    </row>
    <row r="34" spans="1:30" x14ac:dyDescent="0.25">
      <c r="A34" s="5" t="s">
        <v>383</v>
      </c>
      <c r="B34" s="824" t="s">
        <v>70</v>
      </c>
      <c r="C34" s="1339">
        <v>1</v>
      </c>
      <c r="D34" s="1339"/>
      <c r="E34" s="1339">
        <v>1</v>
      </c>
      <c r="F34" s="1340"/>
      <c r="G34" s="1213">
        <v>1442236.56</v>
      </c>
      <c r="H34" s="1213">
        <v>3940722.69</v>
      </c>
      <c r="I34" s="1213"/>
      <c r="J34" s="825">
        <f t="shared" si="1"/>
        <v>5382959.25</v>
      </c>
      <c r="K34" s="1213">
        <v>2146300.1800000002</v>
      </c>
      <c r="L34" s="1213">
        <v>4931454.95</v>
      </c>
      <c r="M34" s="1213"/>
      <c r="N34" s="825">
        <f t="shared" si="2"/>
        <v>7077755.1300000008</v>
      </c>
      <c r="O34" s="1213">
        <v>2424037</v>
      </c>
      <c r="P34" s="1213">
        <v>5522159</v>
      </c>
      <c r="Q34" s="1213"/>
      <c r="R34" s="825">
        <f t="shared" si="3"/>
        <v>7946196</v>
      </c>
      <c r="S34" s="1213">
        <v>2419405.4051314485</v>
      </c>
      <c r="T34" s="1213">
        <v>5324562.3751479927</v>
      </c>
      <c r="U34" s="1213"/>
      <c r="V34" s="825">
        <f t="shared" si="4"/>
        <v>7743967.7802794408</v>
      </c>
      <c r="W34" s="1214">
        <v>2470090.9200108293</v>
      </c>
      <c r="X34" s="1214">
        <v>5686102.2327018213</v>
      </c>
      <c r="Y34" s="1214"/>
      <c r="Z34" s="828">
        <f t="shared" si="5"/>
        <v>8156193.1527126506</v>
      </c>
      <c r="AA34" s="1214">
        <v>2605143.6300044688</v>
      </c>
      <c r="AB34" s="1214">
        <v>5914928.0705505619</v>
      </c>
      <c r="AC34" s="1214"/>
      <c r="AD34" s="1118">
        <f t="shared" si="6"/>
        <v>8520071.7005550303</v>
      </c>
    </row>
    <row r="35" spans="1:30" x14ac:dyDescent="0.25">
      <c r="A35" s="5" t="s">
        <v>384</v>
      </c>
      <c r="B35" s="824" t="s">
        <v>76</v>
      </c>
      <c r="C35" s="1339">
        <v>1</v>
      </c>
      <c r="D35" s="1339"/>
      <c r="E35" s="1339">
        <v>1</v>
      </c>
      <c r="F35" s="1340"/>
      <c r="G35" s="1213">
        <v>4214534.43</v>
      </c>
      <c r="H35" s="1213">
        <v>2379634.7999999998</v>
      </c>
      <c r="I35" s="1213"/>
      <c r="J35" s="825">
        <f t="shared" si="1"/>
        <v>6594169.2299999995</v>
      </c>
      <c r="K35" s="1213">
        <v>4144174</v>
      </c>
      <c r="L35" s="1213">
        <v>2395167.25</v>
      </c>
      <c r="M35" s="1213"/>
      <c r="N35" s="825">
        <f t="shared" si="2"/>
        <v>6539341.25</v>
      </c>
      <c r="O35" s="1213">
        <v>4419928</v>
      </c>
      <c r="P35" s="1213">
        <v>2493066</v>
      </c>
      <c r="Q35" s="1213"/>
      <c r="R35" s="825">
        <f t="shared" si="3"/>
        <v>6912994</v>
      </c>
      <c r="S35" s="1213">
        <v>4545250</v>
      </c>
      <c r="T35" s="1213">
        <v>2513365</v>
      </c>
      <c r="U35" s="1213"/>
      <c r="V35" s="825">
        <f t="shared" si="4"/>
        <v>7058615</v>
      </c>
      <c r="W35" s="1214">
        <v>4684827.586711999</v>
      </c>
      <c r="X35" s="1214">
        <v>2599824.8387520001</v>
      </c>
      <c r="Y35" s="1214"/>
      <c r="Z35" s="828">
        <f t="shared" si="5"/>
        <v>7284652.4254639987</v>
      </c>
      <c r="AA35" s="1214">
        <v>4818825.4239679761</v>
      </c>
      <c r="AB35" s="1214">
        <v>2674959.7765919324</v>
      </c>
      <c r="AC35" s="1214"/>
      <c r="AD35" s="1118">
        <f t="shared" si="6"/>
        <v>7493785.2005599085</v>
      </c>
    </row>
    <row r="36" spans="1:30" x14ac:dyDescent="0.25">
      <c r="A36" s="5" t="s">
        <v>385</v>
      </c>
      <c r="B36" s="824"/>
      <c r="C36" s="1339">
        <v>1</v>
      </c>
      <c r="D36" s="1339"/>
      <c r="E36" s="1339">
        <v>1</v>
      </c>
      <c r="F36" s="1340"/>
      <c r="G36" s="1213">
        <v>2851795.4299999997</v>
      </c>
      <c r="H36" s="1213">
        <v>46107.67</v>
      </c>
      <c r="I36" s="1213"/>
      <c r="J36" s="825">
        <f t="shared" si="1"/>
        <v>2897903.0999999996</v>
      </c>
      <c r="K36" s="1213">
        <v>1474711.05</v>
      </c>
      <c r="L36" s="1213">
        <v>54160.579999999994</v>
      </c>
      <c r="M36" s="1213"/>
      <c r="N36" s="825">
        <f t="shared" si="2"/>
        <v>1528871.6300000001</v>
      </c>
      <c r="O36" s="1213">
        <v>1111822</v>
      </c>
      <c r="P36" s="1213">
        <v>56335</v>
      </c>
      <c r="Q36" s="1213"/>
      <c r="R36" s="825">
        <f t="shared" si="3"/>
        <v>1168157</v>
      </c>
      <c r="S36" s="1213">
        <v>1221308</v>
      </c>
      <c r="T36" s="1213">
        <v>50915.100000000006</v>
      </c>
      <c r="U36" s="1213"/>
      <c r="V36" s="825">
        <f t="shared" si="4"/>
        <v>1272223.1000000001</v>
      </c>
      <c r="W36" s="1214">
        <v>1263321.0158879999</v>
      </c>
      <c r="X36" s="1214">
        <v>52666.579440000009</v>
      </c>
      <c r="Y36" s="1214"/>
      <c r="Z36" s="828">
        <f t="shared" si="5"/>
        <v>1315987.5953279999</v>
      </c>
      <c r="AA36" s="1214">
        <v>1299830.993247163</v>
      </c>
      <c r="AB36" s="1214">
        <v>54188.643585816004</v>
      </c>
      <c r="AC36" s="1214"/>
      <c r="AD36" s="1118">
        <f t="shared" si="6"/>
        <v>1354019.636832979</v>
      </c>
    </row>
    <row r="37" spans="1:30" x14ac:dyDescent="0.25">
      <c r="A37" s="5" t="s">
        <v>386</v>
      </c>
      <c r="B37" s="824"/>
      <c r="C37" s="1339">
        <v>1</v>
      </c>
      <c r="D37" s="1339"/>
      <c r="E37" s="1339">
        <v>1</v>
      </c>
      <c r="F37" s="1340"/>
      <c r="G37" s="1213">
        <v>1460139.97</v>
      </c>
      <c r="H37" s="1213">
        <v>484792.25000000006</v>
      </c>
      <c r="I37" s="1213"/>
      <c r="J37" s="825">
        <f t="shared" si="1"/>
        <v>1944932.22</v>
      </c>
      <c r="K37" s="1213">
        <v>1185826.57</v>
      </c>
      <c r="L37" s="1213">
        <v>460012.13</v>
      </c>
      <c r="M37" s="1213"/>
      <c r="N37" s="825">
        <f t="shared" si="2"/>
        <v>1645838.7000000002</v>
      </c>
      <c r="O37" s="1213">
        <v>482385</v>
      </c>
      <c r="P37" s="1213">
        <v>422485</v>
      </c>
      <c r="Q37" s="1213"/>
      <c r="R37" s="825">
        <f t="shared" si="3"/>
        <v>904870</v>
      </c>
      <c r="S37" s="1213">
        <v>225447.75</v>
      </c>
      <c r="T37" s="1213">
        <v>240854.34000000003</v>
      </c>
      <c r="U37" s="1213"/>
      <c r="V37" s="825">
        <f t="shared" si="4"/>
        <v>466302.09</v>
      </c>
      <c r="W37" s="1214">
        <v>233203.1526</v>
      </c>
      <c r="X37" s="1214">
        <v>249139.72929600003</v>
      </c>
      <c r="Y37" s="1214"/>
      <c r="Z37" s="828">
        <f t="shared" si="5"/>
        <v>482342.88189600001</v>
      </c>
      <c r="AA37" s="1214">
        <v>239942.72371013998</v>
      </c>
      <c r="AB37" s="1214">
        <v>256339.86747265441</v>
      </c>
      <c r="AC37" s="1214"/>
      <c r="AD37" s="1118">
        <f t="shared" si="6"/>
        <v>496282.59118279442</v>
      </c>
    </row>
    <row r="38" spans="1:30" x14ac:dyDescent="0.25">
      <c r="A38" s="5" t="s">
        <v>387</v>
      </c>
      <c r="B38" s="824" t="s">
        <v>76</v>
      </c>
      <c r="C38" s="1339">
        <v>0.9</v>
      </c>
      <c r="D38" s="1339">
        <v>0.1</v>
      </c>
      <c r="E38" s="1339">
        <v>0.9</v>
      </c>
      <c r="F38" s="1340">
        <v>0.1</v>
      </c>
      <c r="G38" s="1213">
        <v>2379668.75</v>
      </c>
      <c r="H38" s="1213">
        <v>3149937.76</v>
      </c>
      <c r="I38" s="1213"/>
      <c r="J38" s="825">
        <f t="shared" si="1"/>
        <v>5529606.5099999998</v>
      </c>
      <c r="K38" s="1213">
        <v>1837096.9899999998</v>
      </c>
      <c r="L38" s="1213">
        <v>2895907.47</v>
      </c>
      <c r="M38" s="1213"/>
      <c r="N38" s="825">
        <f t="shared" si="2"/>
        <v>4733004.46</v>
      </c>
      <c r="O38" s="1213">
        <v>2120522</v>
      </c>
      <c r="P38" s="1213">
        <v>3041140</v>
      </c>
      <c r="Q38" s="1213"/>
      <c r="R38" s="825">
        <f t="shared" si="3"/>
        <v>5161662</v>
      </c>
      <c r="S38" s="1213">
        <v>1941311.01</v>
      </c>
      <c r="T38" s="1213">
        <v>3075623</v>
      </c>
      <c r="U38" s="1213"/>
      <c r="V38" s="825">
        <f t="shared" si="4"/>
        <v>5016934.01</v>
      </c>
      <c r="W38" s="1214">
        <v>2008092.1087440001</v>
      </c>
      <c r="X38" s="1214">
        <v>3181424.4312</v>
      </c>
      <c r="Y38" s="1214"/>
      <c r="Z38" s="828">
        <f t="shared" si="5"/>
        <v>5189516.5399440005</v>
      </c>
      <c r="AA38" s="1214">
        <v>2066125.9706867016</v>
      </c>
      <c r="AB38" s="1214">
        <v>3273367.5972616798</v>
      </c>
      <c r="AC38" s="1214"/>
      <c r="AD38" s="1118">
        <f t="shared" si="6"/>
        <v>5339493.5679483814</v>
      </c>
    </row>
    <row r="39" spans="1:30" x14ac:dyDescent="0.25">
      <c r="A39" s="5" t="s">
        <v>388</v>
      </c>
      <c r="B39" s="824" t="s">
        <v>389</v>
      </c>
      <c r="C39" s="1339">
        <v>0.2</v>
      </c>
      <c r="D39" s="1339">
        <v>0.8</v>
      </c>
      <c r="E39" s="1339">
        <v>0.2</v>
      </c>
      <c r="F39" s="1340">
        <v>0.8</v>
      </c>
      <c r="G39" s="1213">
        <v>27705464.890000001</v>
      </c>
      <c r="H39" s="1213">
        <v>118083377.1816</v>
      </c>
      <c r="I39" s="1213">
        <f>-H39</f>
        <v>-118083377.1816</v>
      </c>
      <c r="J39" s="825">
        <f t="shared" si="1"/>
        <v>27705464.890000015</v>
      </c>
      <c r="K39" s="1213">
        <v>23576419.289999999</v>
      </c>
      <c r="L39" s="1213">
        <v>102896541.6999</v>
      </c>
      <c r="M39" s="1213">
        <f>-L39</f>
        <v>-102896541.6999</v>
      </c>
      <c r="N39" s="825">
        <f t="shared" si="2"/>
        <v>23576419.289999992</v>
      </c>
      <c r="O39" s="1213">
        <v>25208668</v>
      </c>
      <c r="P39" s="1213">
        <v>108510455</v>
      </c>
      <c r="Q39" s="1213">
        <f>-P39</f>
        <v>-108510455</v>
      </c>
      <c r="R39" s="825">
        <f t="shared" si="3"/>
        <v>25208668</v>
      </c>
      <c r="S39" s="1213">
        <v>26581911.012619499</v>
      </c>
      <c r="T39" s="1213">
        <v>111340324</v>
      </c>
      <c r="U39" s="1213">
        <f>-T39</f>
        <v>-111340324</v>
      </c>
      <c r="V39" s="825">
        <f t="shared" si="4"/>
        <v>26581911.012619495</v>
      </c>
      <c r="W39" s="1214">
        <v>28029002.561740153</v>
      </c>
      <c r="X39" s="1214">
        <v>124518699.47524479</v>
      </c>
      <c r="Y39" s="1214">
        <f>-X39</f>
        <v>-124518699.47524479</v>
      </c>
      <c r="Z39" s="828">
        <f t="shared" si="5"/>
        <v>28029002.56174016</v>
      </c>
      <c r="AA39" s="1214">
        <v>29398070.180846341</v>
      </c>
      <c r="AB39" s="1214">
        <v>130956406.4469904</v>
      </c>
      <c r="AC39" s="1214">
        <f>-AB39</f>
        <v>-130956406.4469904</v>
      </c>
      <c r="AD39" s="1118">
        <f t="shared" si="6"/>
        <v>29398070.180846334</v>
      </c>
    </row>
    <row r="40" spans="1:30" x14ac:dyDescent="0.25">
      <c r="A40" s="5" t="s">
        <v>390</v>
      </c>
      <c r="B40" s="824"/>
      <c r="C40" s="1339" t="s">
        <v>365</v>
      </c>
      <c r="D40" s="1339" t="s">
        <v>365</v>
      </c>
      <c r="E40" s="1339" t="s">
        <v>365</v>
      </c>
      <c r="F40" s="1339" t="s">
        <v>365</v>
      </c>
      <c r="G40" s="1213">
        <v>0</v>
      </c>
      <c r="H40" s="1213">
        <v>0</v>
      </c>
      <c r="I40" s="1213"/>
      <c r="J40" s="825">
        <f t="shared" si="1"/>
        <v>0</v>
      </c>
      <c r="K40" s="1213">
        <v>0</v>
      </c>
      <c r="L40" s="1213">
        <v>0</v>
      </c>
      <c r="M40" s="1213"/>
      <c r="N40" s="825">
        <f t="shared" si="2"/>
        <v>0</v>
      </c>
      <c r="O40" s="1213">
        <v>0</v>
      </c>
      <c r="P40" s="1213">
        <v>0</v>
      </c>
      <c r="Q40" s="1213"/>
      <c r="R40" s="825">
        <f t="shared" si="3"/>
        <v>0</v>
      </c>
      <c r="S40" s="1213">
        <v>0</v>
      </c>
      <c r="T40" s="1213">
        <v>0</v>
      </c>
      <c r="U40" s="1213"/>
      <c r="V40" s="825">
        <f t="shared" si="4"/>
        <v>0</v>
      </c>
      <c r="W40" s="1214">
        <v>0</v>
      </c>
      <c r="X40" s="1214">
        <v>0</v>
      </c>
      <c r="Y40" s="1214"/>
      <c r="Z40" s="828">
        <f t="shared" si="5"/>
        <v>0</v>
      </c>
      <c r="AA40" s="1214">
        <v>0</v>
      </c>
      <c r="AB40" s="1214">
        <v>0</v>
      </c>
      <c r="AC40" s="1214"/>
      <c r="AD40" s="1118">
        <f t="shared" si="6"/>
        <v>0</v>
      </c>
    </row>
    <row r="41" spans="1:30" x14ac:dyDescent="0.25">
      <c r="A41" s="5" t="s">
        <v>391</v>
      </c>
      <c r="B41" s="824"/>
      <c r="C41" s="1339">
        <v>1</v>
      </c>
      <c r="D41" s="1339"/>
      <c r="E41" s="1339">
        <v>1</v>
      </c>
      <c r="F41" s="1340"/>
      <c r="G41" s="1213">
        <v>4209217.9499999993</v>
      </c>
      <c r="H41" s="1213">
        <v>496695.18000000017</v>
      </c>
      <c r="I41" s="1213"/>
      <c r="J41" s="825">
        <f t="shared" ref="J41:J47" si="7">SUM(G41:I41)</f>
        <v>4705913.129999999</v>
      </c>
      <c r="K41" s="1213">
        <v>5892903.2699999996</v>
      </c>
      <c r="L41" s="1213">
        <v>520925.08000000007</v>
      </c>
      <c r="M41" s="1213"/>
      <c r="N41" s="825">
        <f t="shared" si="2"/>
        <v>6413828.3499999996</v>
      </c>
      <c r="O41" s="1213">
        <v>5477754.8900000006</v>
      </c>
      <c r="P41" s="1213">
        <v>904386.76</v>
      </c>
      <c r="Q41" s="1213"/>
      <c r="R41" s="825">
        <f t="shared" si="3"/>
        <v>6382141.6500000004</v>
      </c>
      <c r="S41" s="1213">
        <v>5300670.58</v>
      </c>
      <c r="T41" s="1213">
        <v>806256.94</v>
      </c>
      <c r="U41" s="1213"/>
      <c r="V41" s="825">
        <f t="shared" si="4"/>
        <v>6106927.5199999996</v>
      </c>
      <c r="W41" s="1214">
        <v>4315323.04</v>
      </c>
      <c r="X41" s="1214">
        <v>833992.17873599997</v>
      </c>
      <c r="Y41" s="1214"/>
      <c r="Z41" s="828">
        <f t="shared" si="5"/>
        <v>5149315.2187360004</v>
      </c>
      <c r="AA41" s="1214">
        <v>4358679.3644000003</v>
      </c>
      <c r="AB41" s="1214">
        <v>858094.55270147033</v>
      </c>
      <c r="AC41" s="1214"/>
      <c r="AD41" s="1118">
        <f t="shared" si="6"/>
        <v>5216773.9171014708</v>
      </c>
    </row>
    <row r="42" spans="1:30" x14ac:dyDescent="0.25">
      <c r="A42" s="5" t="s">
        <v>392</v>
      </c>
      <c r="B42" s="824" t="s">
        <v>60</v>
      </c>
      <c r="C42" s="1339">
        <v>1</v>
      </c>
      <c r="D42" s="1339"/>
      <c r="E42" s="1339">
        <v>1</v>
      </c>
      <c r="F42" s="1340"/>
      <c r="G42" s="1213">
        <v>2834146.44</v>
      </c>
      <c r="H42" s="1213">
        <v>1080902.1599999999</v>
      </c>
      <c r="I42" s="1213"/>
      <c r="J42" s="825">
        <f t="shared" si="7"/>
        <v>3915048.5999999996</v>
      </c>
      <c r="K42" s="1213">
        <v>2174702.0300000003</v>
      </c>
      <c r="L42" s="1213">
        <v>566093.04</v>
      </c>
      <c r="M42" s="1213"/>
      <c r="N42" s="825">
        <f t="shared" si="2"/>
        <v>2740795.0700000003</v>
      </c>
      <c r="O42" s="1213">
        <v>2174702.11</v>
      </c>
      <c r="P42" s="1213">
        <v>198372.24</v>
      </c>
      <c r="Q42" s="1213"/>
      <c r="R42" s="825">
        <f t="shared" si="3"/>
        <v>2373074.3499999996</v>
      </c>
      <c r="S42" s="1213">
        <v>2174702.13</v>
      </c>
      <c r="T42" s="1213">
        <v>198302.49000000011</v>
      </c>
      <c r="U42" s="1213"/>
      <c r="V42" s="825">
        <f t="shared" si="4"/>
        <v>2373004.62</v>
      </c>
      <c r="W42" s="1214">
        <v>2174702.16</v>
      </c>
      <c r="X42" s="1214">
        <v>198302.49000000011</v>
      </c>
      <c r="Y42" s="1214"/>
      <c r="Z42" s="828">
        <f t="shared" si="5"/>
        <v>2373004.6500000004</v>
      </c>
      <c r="AA42" s="1214">
        <v>2174702.16</v>
      </c>
      <c r="AB42" s="1214">
        <v>198302.49000000011</v>
      </c>
      <c r="AC42" s="1214"/>
      <c r="AD42" s="1118">
        <f t="shared" si="6"/>
        <v>2373004.6500000004</v>
      </c>
    </row>
    <row r="43" spans="1:30" x14ac:dyDescent="0.25">
      <c r="A43" s="5" t="s">
        <v>393</v>
      </c>
      <c r="B43" s="824"/>
      <c r="C43" s="1339">
        <v>0.9</v>
      </c>
      <c r="D43" s="1339">
        <v>0.1</v>
      </c>
      <c r="E43" s="1339">
        <v>0.9</v>
      </c>
      <c r="F43" s="1340">
        <v>0.1</v>
      </c>
      <c r="G43" s="1213">
        <v>2690366.28</v>
      </c>
      <c r="H43" s="1213">
        <v>3064495.34</v>
      </c>
      <c r="I43" s="1213"/>
      <c r="J43" s="825">
        <f t="shared" si="7"/>
        <v>5754861.6199999992</v>
      </c>
      <c r="K43" s="1213">
        <v>2138669.0699999998</v>
      </c>
      <c r="L43" s="1213">
        <v>3196242.09</v>
      </c>
      <c r="M43" s="1213"/>
      <c r="N43" s="825">
        <f t="shared" si="2"/>
        <v>5334911.16</v>
      </c>
      <c r="O43" s="1213">
        <v>2455548</v>
      </c>
      <c r="P43" s="1213">
        <v>2556896</v>
      </c>
      <c r="Q43" s="1213"/>
      <c r="R43" s="825">
        <f t="shared" si="3"/>
        <v>5012444</v>
      </c>
      <c r="S43" s="1213">
        <v>2263763.13</v>
      </c>
      <c r="T43" s="1213">
        <v>2380707</v>
      </c>
      <c r="U43" s="1213"/>
      <c r="V43" s="825">
        <f t="shared" si="4"/>
        <v>4644470.13</v>
      </c>
      <c r="W43" s="1214">
        <v>2356636.5816719998</v>
      </c>
      <c r="X43" s="1214">
        <v>2462603.3207999999</v>
      </c>
      <c r="Y43" s="1214"/>
      <c r="Z43" s="828">
        <f t="shared" si="5"/>
        <v>4819239.9024719996</v>
      </c>
      <c r="AA43" s="1214">
        <v>2424285.3788823206</v>
      </c>
      <c r="AB43" s="1214">
        <v>2533772.5567711196</v>
      </c>
      <c r="AC43" s="1214"/>
      <c r="AD43" s="1118">
        <f t="shared" si="6"/>
        <v>4958057.9356534407</v>
      </c>
    </row>
    <row r="44" spans="1:30" x14ac:dyDescent="0.25">
      <c r="A44" s="5" t="s">
        <v>394</v>
      </c>
      <c r="B44" s="824" t="s">
        <v>76</v>
      </c>
      <c r="C44" s="1339">
        <v>0.9</v>
      </c>
      <c r="D44" s="1339">
        <v>0.1</v>
      </c>
      <c r="E44" s="1339">
        <v>0.9</v>
      </c>
      <c r="F44" s="1340">
        <v>0.1</v>
      </c>
      <c r="G44" s="1213">
        <v>235582.7</v>
      </c>
      <c r="H44" s="1213">
        <v>761256.77</v>
      </c>
      <c r="I44" s="1213"/>
      <c r="J44" s="825">
        <f t="shared" si="7"/>
        <v>996839.47</v>
      </c>
      <c r="K44" s="1213">
        <v>180595.13999999998</v>
      </c>
      <c r="L44" s="1213">
        <v>674432.1</v>
      </c>
      <c r="M44" s="1213"/>
      <c r="N44" s="825">
        <f t="shared" si="2"/>
        <v>855027.24</v>
      </c>
      <c r="O44" s="1213">
        <v>231091</v>
      </c>
      <c r="P44" s="1213">
        <v>791776</v>
      </c>
      <c r="Q44" s="1213"/>
      <c r="R44" s="825">
        <f t="shared" si="3"/>
        <v>1022867</v>
      </c>
      <c r="S44" s="1213">
        <v>174873</v>
      </c>
      <c r="T44" s="1213">
        <v>771305</v>
      </c>
      <c r="U44" s="1213"/>
      <c r="V44" s="825">
        <f t="shared" si="4"/>
        <v>946178</v>
      </c>
      <c r="W44" s="1214">
        <v>183013.23018400001</v>
      </c>
      <c r="X44" s="1214">
        <v>797837.89199999999</v>
      </c>
      <c r="Y44" s="1214"/>
      <c r="Z44" s="828">
        <f t="shared" si="5"/>
        <v>980851.12218399998</v>
      </c>
      <c r="AA44" s="1214">
        <v>188302.31253631759</v>
      </c>
      <c r="AB44" s="1214">
        <v>820895.40707879991</v>
      </c>
      <c r="AC44" s="1214"/>
      <c r="AD44" s="1118">
        <f t="shared" si="6"/>
        <v>1009197.7196151175</v>
      </c>
    </row>
    <row r="45" spans="1:30" x14ac:dyDescent="0.25">
      <c r="A45" s="5" t="s">
        <v>395</v>
      </c>
      <c r="B45" s="824"/>
      <c r="C45" s="1339">
        <v>1</v>
      </c>
      <c r="D45" s="1339"/>
      <c r="E45" s="1339">
        <v>1</v>
      </c>
      <c r="F45" s="1340"/>
      <c r="G45" s="1213">
        <v>1931965.06</v>
      </c>
      <c r="H45" s="1213">
        <v>687305.81000000017</v>
      </c>
      <c r="I45" s="1213"/>
      <c r="J45" s="825">
        <f t="shared" si="7"/>
        <v>2619270.87</v>
      </c>
      <c r="K45" s="1213">
        <v>2117514.0299999998</v>
      </c>
      <c r="L45" s="1213">
        <v>613660.94999999995</v>
      </c>
      <c r="M45" s="1213"/>
      <c r="N45" s="825">
        <f t="shared" si="2"/>
        <v>2731174.9799999995</v>
      </c>
      <c r="O45" s="1213">
        <v>2732118</v>
      </c>
      <c r="P45" s="1213">
        <v>617488.6</v>
      </c>
      <c r="Q45" s="1213"/>
      <c r="R45" s="825">
        <f t="shared" si="3"/>
        <v>3349606.6</v>
      </c>
      <c r="S45" s="1213">
        <v>2817479.9599999995</v>
      </c>
      <c r="T45" s="1213">
        <v>606041.8600000001</v>
      </c>
      <c r="U45" s="1213"/>
      <c r="V45" s="825">
        <f t="shared" si="4"/>
        <v>3423521.8199999994</v>
      </c>
      <c r="W45" s="1214">
        <v>2914401.2706239996</v>
      </c>
      <c r="X45" s="1214">
        <v>626889.69998400006</v>
      </c>
      <c r="Y45" s="1214"/>
      <c r="Z45" s="828">
        <f t="shared" si="5"/>
        <v>3541290.9706079997</v>
      </c>
      <c r="AA45" s="1214">
        <v>2998627.4673450328</v>
      </c>
      <c r="AB45" s="1214">
        <v>645006.81231353758</v>
      </c>
      <c r="AC45" s="1214"/>
      <c r="AD45" s="1118">
        <f t="shared" si="6"/>
        <v>3643634.2796585704</v>
      </c>
    </row>
    <row r="46" spans="1:30" x14ac:dyDescent="0.25">
      <c r="A46" s="5" t="s">
        <v>396</v>
      </c>
      <c r="B46" s="824"/>
      <c r="C46" s="1339">
        <v>1</v>
      </c>
      <c r="D46" s="1339"/>
      <c r="E46" s="1339">
        <v>1</v>
      </c>
      <c r="F46" s="1340"/>
      <c r="G46" s="1213">
        <v>93401.46</v>
      </c>
      <c r="H46" s="1213">
        <v>1079333.8</v>
      </c>
      <c r="I46" s="1213"/>
      <c r="J46" s="825">
        <f t="shared" si="7"/>
        <v>1172735.26</v>
      </c>
      <c r="K46" s="1213">
        <v>221194.16</v>
      </c>
      <c r="L46" s="1213">
        <v>422469.46</v>
      </c>
      <c r="M46" s="1213"/>
      <c r="N46" s="825">
        <f t="shared" si="2"/>
        <v>643663.62</v>
      </c>
      <c r="O46" s="1213">
        <v>41825</v>
      </c>
      <c r="P46" s="1213">
        <v>518690</v>
      </c>
      <c r="Q46" s="1213"/>
      <c r="R46" s="825">
        <f t="shared" si="3"/>
        <v>560515</v>
      </c>
      <c r="S46" s="1213">
        <v>102775</v>
      </c>
      <c r="T46" s="1213">
        <v>492810</v>
      </c>
      <c r="U46" s="1213"/>
      <c r="V46" s="825">
        <f t="shared" si="4"/>
        <v>595585</v>
      </c>
      <c r="W46" s="1214">
        <v>106310.45999999999</v>
      </c>
      <c r="X46" s="1214">
        <v>509762.66399999999</v>
      </c>
      <c r="Y46" s="1214"/>
      <c r="Z46" s="828">
        <f t="shared" si="5"/>
        <v>616073.12399999995</v>
      </c>
      <c r="AA46" s="1214">
        <v>109382.83229399998</v>
      </c>
      <c r="AB46" s="1214">
        <v>524494.52827311831</v>
      </c>
      <c r="AC46" s="1214"/>
      <c r="AD46" s="1118">
        <f t="shared" si="6"/>
        <v>633877.36056711827</v>
      </c>
    </row>
    <row r="47" spans="1:30" ht="15.75" thickBot="1" x14ac:dyDescent="0.3">
      <c r="A47" s="6" t="s">
        <v>397</v>
      </c>
      <c r="B47" s="831"/>
      <c r="C47" s="1204">
        <v>1</v>
      </c>
      <c r="D47" s="1204"/>
      <c r="E47" s="1204">
        <v>1</v>
      </c>
      <c r="F47" s="1204"/>
      <c r="G47" s="1215">
        <v>1173286.3</v>
      </c>
      <c r="H47" s="1215">
        <v>3319650.61</v>
      </c>
      <c r="I47" s="1215"/>
      <c r="J47" s="1216">
        <f t="shared" si="7"/>
        <v>4492936.91</v>
      </c>
      <c r="K47" s="1215">
        <v>728692.94</v>
      </c>
      <c r="L47" s="1215">
        <v>2029573.91</v>
      </c>
      <c r="M47" s="1215"/>
      <c r="N47" s="1216">
        <f t="shared" si="2"/>
        <v>2758266.8499999996</v>
      </c>
      <c r="O47" s="1215">
        <v>646324</v>
      </c>
      <c r="P47" s="1215">
        <v>2128081.83</v>
      </c>
      <c r="Q47" s="1215"/>
      <c r="R47" s="1216">
        <f t="shared" si="3"/>
        <v>2774405.83</v>
      </c>
      <c r="S47" s="1215">
        <v>685201.25</v>
      </c>
      <c r="T47" s="1215">
        <v>1789696.3296159999</v>
      </c>
      <c r="U47" s="1215"/>
      <c r="V47" s="1216">
        <f t="shared" si="4"/>
        <v>2474897.5796159999</v>
      </c>
      <c r="W47" s="1217">
        <v>685201.25</v>
      </c>
      <c r="X47" s="1217">
        <v>1785820.4696160001</v>
      </c>
      <c r="Y47" s="1217"/>
      <c r="Z47" s="1218">
        <f t="shared" si="5"/>
        <v>2471021.7196160001</v>
      </c>
      <c r="AA47" s="1217">
        <v>685201.25</v>
      </c>
      <c r="AB47" s="1217">
        <v>1811268.2772418</v>
      </c>
      <c r="AC47" s="1217"/>
      <c r="AD47" s="1218">
        <f t="shared" si="6"/>
        <v>2496469.5272418</v>
      </c>
    </row>
    <row r="48" spans="1:30" ht="15.75" thickTop="1" x14ac:dyDescent="0.25">
      <c r="A48" s="109" t="s">
        <v>398</v>
      </c>
      <c r="B48" s="109"/>
      <c r="C48" s="3"/>
      <c r="D48" s="3"/>
      <c r="E48" s="3"/>
      <c r="F48" s="3"/>
      <c r="G48" s="838">
        <f t="shared" ref="G48:AD48" si="8">SUM(G5:G47)</f>
        <v>153408229.55271554</v>
      </c>
      <c r="H48" s="838">
        <f t="shared" si="8"/>
        <v>311856988.08739465</v>
      </c>
      <c r="I48" s="838">
        <f t="shared" si="8"/>
        <v>-118083377.1816</v>
      </c>
      <c r="J48" s="838">
        <f t="shared" si="8"/>
        <v>347181840.45851034</v>
      </c>
      <c r="K48" s="838">
        <f t="shared" si="8"/>
        <v>144069581.64347917</v>
      </c>
      <c r="L48" s="838">
        <f t="shared" si="8"/>
        <v>295502687.5022583</v>
      </c>
      <c r="M48" s="838">
        <f t="shared" si="8"/>
        <v>-102896541.6999</v>
      </c>
      <c r="N48" s="838">
        <f t="shared" si="8"/>
        <v>336675727.4458375</v>
      </c>
      <c r="O48" s="838">
        <f t="shared" si="8"/>
        <v>147574303.85699758</v>
      </c>
      <c r="P48" s="838">
        <f t="shared" si="8"/>
        <v>311774162.14322847</v>
      </c>
      <c r="Q48" s="838">
        <f t="shared" si="8"/>
        <v>-108510455</v>
      </c>
      <c r="R48" s="838">
        <f t="shared" si="8"/>
        <v>350838011.00022608</v>
      </c>
      <c r="S48" s="838">
        <f t="shared" si="8"/>
        <v>156121370.34207639</v>
      </c>
      <c r="T48" s="838">
        <f t="shared" si="8"/>
        <v>327620041.68218398</v>
      </c>
      <c r="U48" s="838">
        <f t="shared" si="8"/>
        <v>-111340324</v>
      </c>
      <c r="V48" s="838">
        <f t="shared" si="8"/>
        <v>372401088.02426034</v>
      </c>
      <c r="W48" s="840">
        <f t="shared" si="8"/>
        <v>153300297.20866948</v>
      </c>
      <c r="X48" s="840">
        <f t="shared" si="8"/>
        <v>341950263.29232895</v>
      </c>
      <c r="Y48" s="840">
        <f t="shared" si="8"/>
        <v>-124518699.47524479</v>
      </c>
      <c r="Z48" s="840">
        <f t="shared" si="8"/>
        <v>370731861.0257535</v>
      </c>
      <c r="AA48" s="840">
        <f t="shared" si="8"/>
        <v>157461857.14479998</v>
      </c>
      <c r="AB48" s="840">
        <f t="shared" si="8"/>
        <v>357271561.50880373</v>
      </c>
      <c r="AC48" s="840">
        <f t="shared" si="8"/>
        <v>-130956406.4469904</v>
      </c>
      <c r="AD48" s="840">
        <f t="shared" si="8"/>
        <v>383777012.20661342</v>
      </c>
    </row>
    <row r="50" spans="6:30" x14ac:dyDescent="0.25">
      <c r="F50" s="9"/>
      <c r="J50" s="1"/>
      <c r="K50" s="1"/>
      <c r="L50" s="1"/>
      <c r="M50" s="1"/>
      <c r="N50" s="1"/>
      <c r="O50" s="1"/>
      <c r="P50" s="1"/>
      <c r="Q50" s="1"/>
      <c r="R50" s="1"/>
      <c r="S50" s="1"/>
      <c r="T50" s="1"/>
      <c r="U50" s="1"/>
      <c r="V50" s="1"/>
      <c r="W50" s="1"/>
      <c r="X50" s="1"/>
      <c r="Y50" s="1"/>
      <c r="Z50" s="1"/>
      <c r="AA50" s="1"/>
      <c r="AB50" s="1"/>
      <c r="AC50" s="1"/>
      <c r="AD50" s="1"/>
    </row>
    <row r="51" spans="6:30" x14ac:dyDescent="0.25">
      <c r="F51" s="9"/>
      <c r="J51" s="1"/>
      <c r="K51" s="1"/>
      <c r="L51" s="1"/>
      <c r="M51" s="1"/>
      <c r="N51" s="1"/>
      <c r="O51" s="1"/>
      <c r="P51" s="1"/>
      <c r="Q51" s="1"/>
      <c r="R51" s="1"/>
      <c r="S51" s="1"/>
      <c r="T51" s="1"/>
      <c r="U51" s="1"/>
      <c r="V51" s="1"/>
      <c r="W51" s="1"/>
      <c r="X51" s="1"/>
      <c r="Y51" s="1"/>
      <c r="Z51" s="1"/>
      <c r="AA51" s="1"/>
      <c r="AB51" s="1"/>
      <c r="AC51" s="1"/>
      <c r="AD51" s="1"/>
    </row>
    <row r="52" spans="6:30" x14ac:dyDescent="0.25">
      <c r="F52" s="9"/>
      <c r="J52" s="1"/>
      <c r="K52" s="1"/>
      <c r="L52" s="1"/>
      <c r="M52" s="1"/>
      <c r="N52" s="1"/>
      <c r="O52" s="1"/>
      <c r="P52" s="1"/>
      <c r="Q52" s="1"/>
      <c r="R52" s="1"/>
      <c r="S52" s="1"/>
      <c r="T52" s="1"/>
      <c r="U52" s="1"/>
      <c r="V52" s="1"/>
      <c r="W52" s="1"/>
      <c r="X52" s="1"/>
      <c r="Y52" s="1"/>
      <c r="Z52" s="1"/>
      <c r="AA52" s="1"/>
      <c r="AB52" s="1"/>
      <c r="AC52" s="1"/>
      <c r="AD52" s="1"/>
    </row>
    <row r="53" spans="6:30" x14ac:dyDescent="0.25">
      <c r="F53" s="9"/>
      <c r="J53" s="1"/>
      <c r="K53" s="1"/>
      <c r="L53" s="1"/>
      <c r="M53" s="1"/>
      <c r="N53" s="1"/>
      <c r="O53" s="1"/>
      <c r="P53" s="1"/>
      <c r="Q53" s="1"/>
      <c r="R53" s="1"/>
      <c r="S53" s="1"/>
      <c r="T53" s="1"/>
      <c r="U53" s="1"/>
      <c r="V53" s="1"/>
      <c r="W53" s="1"/>
      <c r="X53" s="1"/>
      <c r="Y53" s="1"/>
      <c r="Z53" s="1"/>
      <c r="AA53" s="1"/>
      <c r="AB53" s="1"/>
      <c r="AC53" s="1"/>
      <c r="AD53" s="1"/>
    </row>
    <row r="54" spans="6:30" x14ac:dyDescent="0.25">
      <c r="F54" s="9"/>
      <c r="J54" s="1"/>
      <c r="K54" s="1"/>
      <c r="L54" s="1"/>
      <c r="M54" s="1"/>
      <c r="N54" s="1"/>
      <c r="O54" s="1"/>
      <c r="P54" s="1"/>
      <c r="Q54" s="1"/>
      <c r="R54" s="1"/>
      <c r="S54" s="1"/>
      <c r="T54" s="1"/>
      <c r="U54" s="1"/>
      <c r="V54" s="1"/>
      <c r="W54" s="1"/>
      <c r="X54" s="1"/>
      <c r="Y54" s="1"/>
      <c r="Z54" s="1"/>
      <c r="AA54" s="1"/>
      <c r="AB54" s="1"/>
      <c r="AC54" s="1"/>
      <c r="AD54" s="1"/>
    </row>
    <row r="55" spans="6:30" x14ac:dyDescent="0.25">
      <c r="F55" s="9"/>
      <c r="J55" s="1"/>
      <c r="K55" s="1"/>
      <c r="L55" s="1"/>
      <c r="M55" s="1"/>
      <c r="N55" s="1"/>
      <c r="O55" s="1"/>
      <c r="P55" s="1"/>
      <c r="Q55" s="1"/>
      <c r="R55" s="1"/>
      <c r="S55" s="1"/>
      <c r="T55" s="1"/>
      <c r="U55" s="1"/>
      <c r="V55" s="1"/>
      <c r="W55" s="1"/>
      <c r="X55" s="1"/>
      <c r="Y55" s="1"/>
      <c r="Z55" s="1"/>
      <c r="AA55" s="1"/>
      <c r="AB55" s="1"/>
      <c r="AC55" s="1"/>
      <c r="AD55" s="1"/>
    </row>
    <row r="56" spans="6:30" x14ac:dyDescent="0.25">
      <c r="F56" s="9"/>
      <c r="J56" s="1"/>
      <c r="K56" s="1"/>
      <c r="L56" s="1"/>
      <c r="M56" s="1"/>
      <c r="N56" s="1"/>
      <c r="O56" s="1"/>
      <c r="P56" s="1"/>
      <c r="Q56" s="1"/>
      <c r="R56" s="1"/>
      <c r="S56" s="1"/>
      <c r="T56" s="1"/>
      <c r="U56" s="1"/>
      <c r="V56" s="1"/>
      <c r="W56" s="1"/>
      <c r="X56" s="1"/>
      <c r="Y56" s="1"/>
      <c r="Z56" s="1"/>
      <c r="AA56" s="1"/>
      <c r="AB56" s="1"/>
      <c r="AC56" s="1"/>
      <c r="AD56" s="1"/>
    </row>
    <row r="57" spans="6:30" x14ac:dyDescent="0.25">
      <c r="F57" s="9"/>
      <c r="J57" s="1"/>
      <c r="K57" s="1"/>
      <c r="L57" s="1"/>
      <c r="M57" s="1"/>
      <c r="N57" s="1"/>
      <c r="O57" s="1"/>
      <c r="P57" s="1"/>
      <c r="Q57" s="1"/>
      <c r="R57" s="1"/>
      <c r="S57" s="1"/>
      <c r="T57" s="1"/>
      <c r="U57" s="1"/>
      <c r="V57" s="1"/>
      <c r="W57" s="1"/>
      <c r="X57" s="1"/>
      <c r="Y57" s="1"/>
      <c r="Z57" s="1"/>
      <c r="AA57" s="1"/>
      <c r="AB57" s="1"/>
      <c r="AC57" s="1"/>
      <c r="AD57" s="1"/>
    </row>
    <row r="58" spans="6:30" x14ac:dyDescent="0.25">
      <c r="F58" s="9"/>
      <c r="J58" s="1"/>
      <c r="K58" s="1"/>
      <c r="L58" s="1"/>
      <c r="M58" s="1"/>
      <c r="N58" s="1"/>
      <c r="O58" s="1"/>
      <c r="P58" s="1"/>
      <c r="Q58" s="1"/>
      <c r="R58" s="1"/>
      <c r="S58" s="1"/>
      <c r="T58" s="1"/>
      <c r="U58" s="1"/>
      <c r="V58" s="1"/>
      <c r="W58" s="1"/>
      <c r="X58" s="1"/>
      <c r="Y58" s="1"/>
      <c r="Z58" s="1"/>
      <c r="AA58" s="1"/>
      <c r="AB58" s="1"/>
      <c r="AC58" s="1"/>
      <c r="AD58" s="1"/>
    </row>
    <row r="59" spans="6:30" x14ac:dyDescent="0.25">
      <c r="F59" s="9"/>
      <c r="J59" s="1"/>
      <c r="K59" s="1"/>
      <c r="L59" s="1"/>
      <c r="M59" s="1"/>
      <c r="N59" s="1"/>
      <c r="O59" s="1"/>
      <c r="P59" s="1"/>
      <c r="Q59" s="1"/>
      <c r="R59" s="1"/>
      <c r="S59" s="1"/>
      <c r="T59" s="1"/>
      <c r="U59" s="1"/>
      <c r="V59" s="1"/>
      <c r="W59" s="1"/>
      <c r="X59" s="1"/>
      <c r="Y59" s="1"/>
      <c r="Z59" s="1"/>
      <c r="AA59" s="1"/>
      <c r="AB59" s="1"/>
      <c r="AC59" s="1"/>
      <c r="AD59" s="1"/>
    </row>
    <row r="60" spans="6:30" x14ac:dyDescent="0.25">
      <c r="F60" s="9"/>
      <c r="J60" s="1"/>
      <c r="K60" s="1"/>
      <c r="L60" s="1"/>
      <c r="M60" s="1"/>
      <c r="N60" s="1"/>
      <c r="O60" s="1"/>
      <c r="P60" s="1"/>
      <c r="Q60" s="1"/>
      <c r="R60" s="1"/>
      <c r="S60" s="1"/>
      <c r="T60" s="1"/>
      <c r="U60" s="1"/>
      <c r="V60" s="1"/>
      <c r="W60" s="1"/>
      <c r="X60" s="1"/>
      <c r="Y60" s="1"/>
      <c r="Z60" s="1"/>
      <c r="AA60" s="1"/>
      <c r="AB60" s="1"/>
      <c r="AC60" s="1"/>
      <c r="AD60" s="1"/>
    </row>
    <row r="61" spans="6:30" x14ac:dyDescent="0.25">
      <c r="F61" s="9"/>
      <c r="J61" s="1"/>
      <c r="K61" s="1"/>
      <c r="L61" s="1"/>
      <c r="M61" s="1"/>
      <c r="N61" s="1"/>
      <c r="O61" s="1"/>
      <c r="P61" s="1"/>
      <c r="Q61" s="1"/>
      <c r="R61" s="1"/>
      <c r="S61" s="1"/>
      <c r="T61" s="1"/>
      <c r="U61" s="1"/>
      <c r="V61" s="1"/>
      <c r="W61" s="1"/>
      <c r="X61" s="1"/>
      <c r="Y61" s="1"/>
      <c r="Z61" s="1"/>
      <c r="AA61" s="1"/>
      <c r="AB61" s="1"/>
      <c r="AC61" s="1"/>
      <c r="AD61" s="1"/>
    </row>
    <row r="62" spans="6:30" x14ac:dyDescent="0.25">
      <c r="F62" s="9"/>
      <c r="J62" s="1"/>
      <c r="K62" s="1"/>
      <c r="L62" s="1"/>
      <c r="M62" s="1"/>
      <c r="N62" s="1"/>
      <c r="O62" s="1"/>
      <c r="P62" s="1"/>
      <c r="Q62" s="1"/>
      <c r="R62" s="1"/>
      <c r="S62" s="1"/>
      <c r="T62" s="1"/>
      <c r="U62" s="1"/>
      <c r="V62" s="1"/>
      <c r="W62" s="1"/>
      <c r="X62" s="1"/>
      <c r="Y62" s="1"/>
      <c r="Z62" s="1"/>
      <c r="AA62" s="1"/>
      <c r="AB62" s="1"/>
      <c r="AC62" s="1"/>
      <c r="AD62" s="1"/>
    </row>
    <row r="63" spans="6:30" x14ac:dyDescent="0.25">
      <c r="F63" s="9"/>
      <c r="J63" s="1"/>
      <c r="K63" s="1"/>
      <c r="L63" s="1"/>
      <c r="M63" s="1"/>
      <c r="N63" s="1"/>
      <c r="O63" s="1"/>
      <c r="P63" s="1"/>
      <c r="Q63" s="1"/>
      <c r="R63" s="1"/>
      <c r="S63" s="1"/>
      <c r="T63" s="1"/>
      <c r="U63" s="1"/>
      <c r="V63" s="1"/>
      <c r="W63" s="1"/>
      <c r="X63" s="1"/>
      <c r="Y63" s="1"/>
      <c r="Z63" s="1"/>
      <c r="AA63" s="1"/>
      <c r="AB63" s="1"/>
      <c r="AC63" s="1"/>
      <c r="AD63" s="1"/>
    </row>
    <row r="64" spans="6:30" x14ac:dyDescent="0.25">
      <c r="F64" s="9"/>
      <c r="J64" s="1"/>
      <c r="K64" s="1"/>
      <c r="L64" s="1"/>
      <c r="M64" s="1"/>
      <c r="N64" s="1"/>
      <c r="O64" s="1"/>
      <c r="P64" s="1"/>
      <c r="Q64" s="1"/>
      <c r="R64" s="1"/>
      <c r="S64" s="1"/>
      <c r="T64" s="1"/>
      <c r="U64" s="1"/>
      <c r="V64" s="1"/>
      <c r="W64" s="1"/>
      <c r="X64" s="1"/>
      <c r="Y64" s="1"/>
      <c r="Z64" s="1"/>
      <c r="AA64" s="1"/>
      <c r="AB64" s="1"/>
      <c r="AC64" s="1"/>
      <c r="AD64" s="1"/>
    </row>
    <row r="65" spans="6:30" x14ac:dyDescent="0.25">
      <c r="F65" s="9"/>
      <c r="J65" s="1"/>
      <c r="K65" s="1"/>
      <c r="L65" s="1"/>
      <c r="M65" s="1"/>
      <c r="N65" s="1"/>
      <c r="O65" s="1"/>
      <c r="P65" s="1"/>
      <c r="Q65" s="1"/>
      <c r="R65" s="1"/>
      <c r="S65" s="1"/>
      <c r="T65" s="1"/>
      <c r="U65" s="1"/>
      <c r="V65" s="1"/>
      <c r="W65" s="1"/>
      <c r="X65" s="1"/>
      <c r="Y65" s="1"/>
      <c r="Z65" s="1"/>
      <c r="AA65" s="1"/>
      <c r="AB65" s="1"/>
      <c r="AC65" s="1"/>
      <c r="AD65" s="1"/>
    </row>
    <row r="66" spans="6:30" x14ac:dyDescent="0.25">
      <c r="F66" s="9"/>
      <c r="J66" s="1"/>
      <c r="K66" s="1"/>
      <c r="L66" s="1"/>
      <c r="M66" s="1"/>
      <c r="N66" s="1"/>
      <c r="O66" s="1"/>
      <c r="P66" s="1"/>
      <c r="Q66" s="1"/>
      <c r="R66" s="1"/>
      <c r="S66" s="1"/>
      <c r="T66" s="1"/>
      <c r="U66" s="1"/>
      <c r="V66" s="1"/>
      <c r="W66" s="1"/>
      <c r="X66" s="1"/>
      <c r="Y66" s="1"/>
      <c r="Z66" s="1"/>
      <c r="AA66" s="1"/>
      <c r="AB66" s="1"/>
      <c r="AC66" s="1"/>
      <c r="AD66" s="1"/>
    </row>
    <row r="67" spans="6:30" x14ac:dyDescent="0.25">
      <c r="F67" s="9"/>
      <c r="J67" s="1"/>
      <c r="K67" s="1"/>
      <c r="L67" s="1"/>
      <c r="M67" s="1"/>
      <c r="N67" s="1"/>
      <c r="O67" s="1"/>
      <c r="P67" s="1"/>
      <c r="Q67" s="1"/>
      <c r="R67" s="1"/>
      <c r="S67" s="1"/>
      <c r="T67" s="1"/>
      <c r="U67" s="1"/>
      <c r="V67" s="1"/>
      <c r="W67" s="1"/>
      <c r="X67" s="1"/>
      <c r="Y67" s="1"/>
      <c r="Z67" s="1"/>
      <c r="AA67" s="1"/>
      <c r="AB67" s="1"/>
      <c r="AC67" s="1"/>
      <c r="AD67" s="1"/>
    </row>
    <row r="68" spans="6:30" x14ac:dyDescent="0.25">
      <c r="F68" s="9"/>
      <c r="J68" s="1"/>
      <c r="K68" s="1"/>
      <c r="L68" s="1"/>
      <c r="M68" s="1"/>
      <c r="N68" s="1"/>
      <c r="O68" s="1"/>
      <c r="P68" s="1"/>
      <c r="Q68" s="1"/>
      <c r="R68" s="1"/>
      <c r="S68" s="1"/>
      <c r="T68" s="1"/>
      <c r="U68" s="1"/>
      <c r="V68" s="1"/>
      <c r="W68" s="1"/>
      <c r="X68" s="1"/>
      <c r="Y68" s="1"/>
      <c r="Z68" s="1"/>
      <c r="AA68" s="1"/>
      <c r="AB68" s="1"/>
      <c r="AC68" s="1"/>
      <c r="AD68" s="1"/>
    </row>
    <row r="69" spans="6:30" x14ac:dyDescent="0.25">
      <c r="F69" s="9"/>
      <c r="J69" s="1"/>
      <c r="K69" s="1"/>
      <c r="L69" s="1"/>
      <c r="M69" s="1"/>
      <c r="N69" s="1"/>
      <c r="O69" s="1"/>
      <c r="P69" s="1"/>
      <c r="Q69" s="1"/>
      <c r="R69" s="1"/>
      <c r="S69" s="1"/>
      <c r="T69" s="1"/>
      <c r="U69" s="1"/>
      <c r="V69" s="1"/>
      <c r="W69" s="1"/>
      <c r="X69" s="1"/>
      <c r="Y69" s="1"/>
      <c r="Z69" s="1"/>
      <c r="AA69" s="1"/>
      <c r="AB69" s="1"/>
      <c r="AC69" s="1"/>
      <c r="AD69" s="1"/>
    </row>
    <row r="70" spans="6:30" x14ac:dyDescent="0.25">
      <c r="F70" s="9"/>
      <c r="J70" s="1"/>
      <c r="K70" s="1"/>
      <c r="L70" s="1"/>
      <c r="M70" s="1"/>
      <c r="N70" s="1"/>
      <c r="O70" s="1"/>
      <c r="P70" s="1"/>
      <c r="Q70" s="1"/>
      <c r="R70" s="1"/>
      <c r="S70" s="1"/>
      <c r="T70" s="1"/>
      <c r="U70" s="1"/>
      <c r="V70" s="1"/>
      <c r="W70" s="1"/>
      <c r="X70" s="1"/>
      <c r="Y70" s="1"/>
      <c r="Z70" s="1"/>
      <c r="AA70" s="1"/>
      <c r="AB70" s="1"/>
      <c r="AC70" s="1"/>
      <c r="AD70" s="1"/>
    </row>
    <row r="71" spans="6:30" x14ac:dyDescent="0.25">
      <c r="F71" s="9"/>
      <c r="J71" s="1"/>
      <c r="K71" s="1"/>
      <c r="L71" s="1"/>
      <c r="M71" s="1"/>
      <c r="N71" s="1"/>
      <c r="O71" s="1"/>
      <c r="P71" s="1"/>
      <c r="Q71" s="1"/>
      <c r="R71" s="1"/>
      <c r="S71" s="1"/>
      <c r="T71" s="1"/>
      <c r="U71" s="1"/>
      <c r="V71" s="1"/>
      <c r="W71" s="1"/>
      <c r="X71" s="1"/>
      <c r="Y71" s="1"/>
      <c r="Z71" s="1"/>
      <c r="AA71" s="1"/>
      <c r="AB71" s="1"/>
      <c r="AC71" s="1"/>
      <c r="AD71" s="1"/>
    </row>
    <row r="72" spans="6:30" x14ac:dyDescent="0.25">
      <c r="F72" s="9"/>
      <c r="J72" s="1"/>
      <c r="K72" s="1"/>
      <c r="L72" s="1"/>
      <c r="M72" s="1"/>
      <c r="N72" s="1"/>
      <c r="O72" s="1"/>
      <c r="P72" s="1"/>
      <c r="Q72" s="1"/>
      <c r="R72" s="1"/>
      <c r="S72" s="1"/>
      <c r="T72" s="1"/>
      <c r="U72" s="1"/>
      <c r="V72" s="1"/>
      <c r="W72" s="1"/>
      <c r="X72" s="1"/>
      <c r="Y72" s="1"/>
      <c r="Z72" s="1"/>
      <c r="AA72" s="1"/>
      <c r="AB72" s="1"/>
      <c r="AC72" s="1"/>
      <c r="AD72" s="1"/>
    </row>
    <row r="73" spans="6:30" x14ac:dyDescent="0.25">
      <c r="F73" s="9"/>
      <c r="J73" s="1"/>
      <c r="K73" s="1"/>
      <c r="L73" s="1"/>
      <c r="M73" s="1"/>
      <c r="N73" s="1"/>
      <c r="O73" s="1"/>
      <c r="P73" s="1"/>
      <c r="Q73" s="1"/>
      <c r="R73" s="1"/>
      <c r="S73" s="1"/>
      <c r="T73" s="1"/>
      <c r="U73" s="1"/>
      <c r="V73" s="1"/>
      <c r="W73" s="1"/>
      <c r="X73" s="1"/>
      <c r="Y73" s="1"/>
      <c r="Z73" s="1"/>
      <c r="AA73" s="1"/>
      <c r="AB73" s="1"/>
      <c r="AC73" s="1"/>
      <c r="AD73" s="1"/>
    </row>
    <row r="74" spans="6:30" x14ac:dyDescent="0.25">
      <c r="F74" s="9"/>
      <c r="J74" s="1"/>
      <c r="K74" s="1"/>
      <c r="L74" s="1"/>
      <c r="M74" s="1"/>
      <c r="N74" s="1"/>
      <c r="O74" s="1"/>
      <c r="P74" s="1"/>
      <c r="Q74" s="1"/>
      <c r="R74" s="1"/>
      <c r="S74" s="1"/>
      <c r="T74" s="1"/>
      <c r="U74" s="1"/>
      <c r="V74" s="1"/>
      <c r="W74" s="1"/>
      <c r="X74" s="1"/>
      <c r="Y74" s="1"/>
      <c r="Z74" s="1"/>
      <c r="AA74" s="1"/>
      <c r="AB74" s="1"/>
      <c r="AC74" s="1"/>
      <c r="AD74" s="1"/>
    </row>
    <row r="75" spans="6:30" x14ac:dyDescent="0.25">
      <c r="F75" s="9"/>
      <c r="J75" s="1"/>
      <c r="K75" s="1"/>
      <c r="L75" s="1"/>
      <c r="M75" s="1"/>
      <c r="N75" s="1"/>
      <c r="O75" s="1"/>
      <c r="P75" s="1"/>
      <c r="Q75" s="1"/>
      <c r="R75" s="1"/>
      <c r="S75" s="1"/>
      <c r="T75" s="1"/>
      <c r="U75" s="1"/>
      <c r="V75" s="1"/>
      <c r="W75" s="1"/>
      <c r="X75" s="1"/>
      <c r="Y75" s="1"/>
      <c r="Z75" s="1"/>
      <c r="AA75" s="1"/>
      <c r="AB75" s="1"/>
      <c r="AC75" s="1"/>
      <c r="AD75" s="1"/>
    </row>
    <row r="76" spans="6:30" x14ac:dyDescent="0.25">
      <c r="F76" s="9"/>
      <c r="J76" s="1"/>
      <c r="K76" s="1"/>
      <c r="L76" s="1"/>
      <c r="M76" s="1"/>
      <c r="N76" s="1"/>
      <c r="O76" s="1"/>
      <c r="P76" s="1"/>
      <c r="Q76" s="1"/>
      <c r="R76" s="1"/>
      <c r="S76" s="1"/>
      <c r="T76" s="1"/>
      <c r="U76" s="1"/>
      <c r="V76" s="1"/>
      <c r="W76" s="1"/>
      <c r="X76" s="1"/>
      <c r="Y76" s="1"/>
      <c r="Z76" s="1"/>
      <c r="AA76" s="1"/>
      <c r="AB76" s="1"/>
      <c r="AC76" s="1"/>
      <c r="AD76" s="1"/>
    </row>
    <row r="77" spans="6:30" x14ac:dyDescent="0.25">
      <c r="F77" s="9"/>
      <c r="J77" s="1"/>
      <c r="K77" s="1"/>
      <c r="L77" s="1"/>
      <c r="M77" s="1"/>
      <c r="N77" s="1"/>
      <c r="O77" s="1"/>
      <c r="P77" s="1"/>
      <c r="Q77" s="1"/>
      <c r="R77" s="1"/>
      <c r="S77" s="1"/>
      <c r="T77" s="1"/>
      <c r="U77" s="1"/>
      <c r="V77" s="1"/>
      <c r="W77" s="1"/>
      <c r="X77" s="1"/>
      <c r="Y77" s="1"/>
      <c r="Z77" s="1"/>
      <c r="AA77" s="1"/>
      <c r="AB77" s="1"/>
      <c r="AC77" s="1"/>
      <c r="AD77" s="1"/>
    </row>
    <row r="78" spans="6:30" x14ac:dyDescent="0.25">
      <c r="F78" s="9"/>
      <c r="J78" s="1"/>
      <c r="K78" s="1"/>
      <c r="L78" s="1"/>
      <c r="M78" s="1"/>
      <c r="N78" s="1"/>
      <c r="O78" s="1"/>
      <c r="P78" s="1"/>
      <c r="Q78" s="1"/>
      <c r="R78" s="1"/>
      <c r="S78" s="1"/>
      <c r="T78" s="1"/>
      <c r="U78" s="1"/>
      <c r="V78" s="1"/>
      <c r="W78" s="1"/>
      <c r="X78" s="1"/>
      <c r="Y78" s="1"/>
      <c r="Z78" s="1"/>
      <c r="AA78" s="1"/>
      <c r="AB78" s="1"/>
      <c r="AC78" s="1"/>
      <c r="AD78" s="1"/>
    </row>
    <row r="79" spans="6:30" x14ac:dyDescent="0.25">
      <c r="F79" s="9"/>
      <c r="J79" s="1"/>
      <c r="K79" s="1"/>
      <c r="L79" s="1"/>
      <c r="M79" s="1"/>
      <c r="N79" s="1"/>
      <c r="O79" s="1"/>
      <c r="P79" s="1"/>
      <c r="Q79" s="1"/>
      <c r="R79" s="1"/>
      <c r="S79" s="1"/>
      <c r="T79" s="1"/>
      <c r="U79" s="1"/>
      <c r="V79" s="1"/>
      <c r="W79" s="1"/>
      <c r="X79" s="1"/>
      <c r="Y79" s="1"/>
      <c r="Z79" s="1"/>
      <c r="AA79" s="1"/>
      <c r="AB79" s="1"/>
      <c r="AC79" s="1"/>
      <c r="AD79" s="1"/>
    </row>
    <row r="80" spans="6:30" x14ac:dyDescent="0.25">
      <c r="F80" s="9"/>
      <c r="J80" s="1"/>
      <c r="K80" s="1"/>
      <c r="L80" s="1"/>
      <c r="M80" s="1"/>
      <c r="N80" s="1"/>
      <c r="O80" s="1"/>
      <c r="P80" s="1"/>
      <c r="Q80" s="1"/>
      <c r="R80" s="1"/>
      <c r="S80" s="1"/>
      <c r="T80" s="1"/>
      <c r="U80" s="1"/>
      <c r="V80" s="1"/>
      <c r="W80" s="1"/>
      <c r="X80" s="1"/>
      <c r="Y80" s="1"/>
      <c r="Z80" s="1"/>
      <c r="AA80" s="1"/>
      <c r="AB80" s="1"/>
      <c r="AC80" s="1"/>
      <c r="AD80" s="1"/>
    </row>
    <row r="81" spans="6:30" x14ac:dyDescent="0.25">
      <c r="F81" s="9"/>
      <c r="J81" s="1"/>
      <c r="K81" s="1"/>
      <c r="L81" s="1"/>
      <c r="M81" s="1"/>
      <c r="N81" s="1"/>
      <c r="O81" s="1"/>
      <c r="P81" s="1"/>
      <c r="Q81" s="1"/>
      <c r="R81" s="1"/>
      <c r="S81" s="1"/>
      <c r="T81" s="1"/>
      <c r="U81" s="1"/>
      <c r="V81" s="1"/>
      <c r="W81" s="1"/>
      <c r="X81" s="1"/>
      <c r="Y81" s="1"/>
      <c r="Z81" s="1"/>
      <c r="AA81" s="1"/>
      <c r="AB81" s="1"/>
      <c r="AC81" s="1"/>
      <c r="AD81" s="1"/>
    </row>
    <row r="82" spans="6:30" x14ac:dyDescent="0.25">
      <c r="F82" s="9"/>
      <c r="J82" s="1"/>
      <c r="K82" s="1"/>
      <c r="L82" s="1"/>
      <c r="M82" s="1"/>
      <c r="N82" s="1"/>
      <c r="O82" s="1"/>
      <c r="P82" s="1"/>
      <c r="Q82" s="1"/>
      <c r="R82" s="1"/>
      <c r="S82" s="1"/>
      <c r="T82" s="1"/>
      <c r="U82" s="1"/>
      <c r="V82" s="1"/>
      <c r="W82" s="1"/>
      <c r="X82" s="1"/>
      <c r="Y82" s="1"/>
      <c r="Z82" s="1"/>
      <c r="AA82" s="1"/>
      <c r="AB82" s="1"/>
      <c r="AC82" s="1"/>
      <c r="AD82" s="1"/>
    </row>
    <row r="83" spans="6:30" x14ac:dyDescent="0.25">
      <c r="F83" s="9"/>
      <c r="J83" s="1"/>
      <c r="K83" s="1"/>
      <c r="L83" s="1"/>
      <c r="M83" s="1"/>
      <c r="N83" s="1"/>
      <c r="O83" s="1"/>
      <c r="P83" s="1"/>
      <c r="Q83" s="1"/>
      <c r="R83" s="1"/>
      <c r="S83" s="1"/>
      <c r="T83" s="1"/>
      <c r="U83" s="1"/>
      <c r="V83" s="1"/>
      <c r="W83" s="1"/>
      <c r="X83" s="1"/>
      <c r="Y83" s="1"/>
      <c r="Z83" s="1"/>
      <c r="AA83" s="1"/>
      <c r="AB83" s="1"/>
      <c r="AC83" s="1"/>
      <c r="AD83" s="1"/>
    </row>
    <row r="84" spans="6:30" x14ac:dyDescent="0.25">
      <c r="F84" s="9"/>
      <c r="J84" s="1"/>
      <c r="K84" s="1"/>
      <c r="L84" s="1"/>
      <c r="M84" s="1"/>
      <c r="N84" s="1"/>
      <c r="O84" s="1"/>
      <c r="P84" s="1"/>
      <c r="Q84" s="1"/>
      <c r="R84" s="1"/>
      <c r="S84" s="1"/>
      <c r="T84" s="1"/>
      <c r="U84" s="1"/>
      <c r="V84" s="1"/>
      <c r="W84" s="1"/>
      <c r="X84" s="1"/>
      <c r="Y84" s="1"/>
      <c r="Z84" s="1"/>
      <c r="AA84" s="1"/>
      <c r="AB84" s="1"/>
      <c r="AC84" s="1"/>
      <c r="AD84" s="1"/>
    </row>
    <row r="85" spans="6:30" x14ac:dyDescent="0.25">
      <c r="F85" s="9"/>
      <c r="J85" s="1"/>
      <c r="K85" s="1"/>
      <c r="L85" s="1"/>
      <c r="M85" s="1"/>
      <c r="N85" s="1"/>
      <c r="O85" s="1"/>
      <c r="P85" s="1"/>
      <c r="Q85" s="1"/>
      <c r="R85" s="1"/>
      <c r="S85" s="1"/>
      <c r="T85" s="1"/>
      <c r="U85" s="1"/>
      <c r="V85" s="1"/>
      <c r="W85" s="1"/>
      <c r="X85" s="1"/>
      <c r="Y85" s="1"/>
      <c r="Z85" s="1"/>
      <c r="AA85" s="1"/>
      <c r="AB85" s="1"/>
      <c r="AC85" s="1"/>
      <c r="AD85" s="1"/>
    </row>
    <row r="86" spans="6:30" x14ac:dyDescent="0.25">
      <c r="F86" s="9"/>
      <c r="J86" s="1"/>
      <c r="K86" s="1"/>
      <c r="L86" s="1"/>
      <c r="M86" s="1"/>
      <c r="N86" s="1"/>
      <c r="O86" s="1"/>
      <c r="P86" s="1"/>
      <c r="Q86" s="1"/>
      <c r="R86" s="1"/>
      <c r="S86" s="1"/>
      <c r="T86" s="1"/>
      <c r="U86" s="1"/>
      <c r="V86" s="1"/>
      <c r="W86" s="1"/>
      <c r="X86" s="1"/>
      <c r="Y86" s="1"/>
      <c r="Z86" s="1"/>
      <c r="AA86" s="1"/>
      <c r="AB86" s="1"/>
      <c r="AC86" s="1"/>
      <c r="AD86" s="1"/>
    </row>
    <row r="87" spans="6:30" x14ac:dyDescent="0.25">
      <c r="F87" s="9"/>
      <c r="J87" s="1"/>
      <c r="K87" s="1"/>
      <c r="L87" s="1"/>
      <c r="M87" s="1"/>
      <c r="N87" s="1"/>
      <c r="O87" s="1"/>
      <c r="P87" s="1"/>
      <c r="Q87" s="1"/>
      <c r="R87" s="1"/>
      <c r="S87" s="1"/>
      <c r="T87" s="1"/>
      <c r="U87" s="1"/>
      <c r="V87" s="1"/>
      <c r="W87" s="1"/>
      <c r="X87" s="1"/>
      <c r="Y87" s="1"/>
      <c r="Z87" s="1"/>
      <c r="AA87" s="1"/>
      <c r="AB87" s="1"/>
      <c r="AC87" s="1"/>
      <c r="AD87" s="1"/>
    </row>
    <row r="88" spans="6:30" x14ac:dyDescent="0.25">
      <c r="F88" s="9"/>
      <c r="J88" s="1"/>
      <c r="K88" s="1"/>
      <c r="L88" s="1"/>
      <c r="M88" s="1"/>
      <c r="N88" s="1"/>
      <c r="O88" s="1"/>
      <c r="P88" s="1"/>
      <c r="Q88" s="1"/>
      <c r="R88" s="1"/>
      <c r="S88" s="1"/>
      <c r="T88" s="1"/>
      <c r="U88" s="1"/>
      <c r="V88" s="1"/>
      <c r="W88" s="1"/>
      <c r="X88" s="1"/>
      <c r="Y88" s="1"/>
      <c r="Z88" s="1"/>
      <c r="AA88" s="1"/>
      <c r="AB88" s="1"/>
      <c r="AC88" s="1"/>
      <c r="AD88" s="1"/>
    </row>
    <row r="89" spans="6:30" x14ac:dyDescent="0.25">
      <c r="F89" s="9"/>
      <c r="J89" s="1"/>
      <c r="K89" s="1"/>
      <c r="L89" s="1"/>
      <c r="M89" s="1"/>
      <c r="N89" s="1"/>
      <c r="O89" s="1"/>
      <c r="P89" s="1"/>
      <c r="Q89" s="1"/>
      <c r="R89" s="1"/>
      <c r="S89" s="1"/>
      <c r="T89" s="1"/>
      <c r="U89" s="1"/>
      <c r="V89" s="1"/>
      <c r="W89" s="1"/>
      <c r="X89" s="1"/>
      <c r="Y89" s="1"/>
      <c r="Z89" s="1"/>
      <c r="AA89" s="1"/>
      <c r="AB89" s="1"/>
      <c r="AC89" s="1"/>
      <c r="AD89" s="1"/>
    </row>
    <row r="90" spans="6:30" x14ac:dyDescent="0.25">
      <c r="F90" s="9"/>
      <c r="J90" s="1"/>
      <c r="K90" s="1"/>
      <c r="L90" s="1"/>
      <c r="M90" s="1"/>
      <c r="N90" s="1"/>
      <c r="O90" s="1"/>
      <c r="P90" s="1"/>
      <c r="Q90" s="1"/>
      <c r="R90" s="1"/>
      <c r="S90" s="1"/>
      <c r="T90" s="1"/>
      <c r="U90" s="1"/>
      <c r="V90" s="1"/>
      <c r="W90" s="1"/>
      <c r="X90" s="1"/>
      <c r="Y90" s="1"/>
      <c r="Z90" s="1"/>
      <c r="AA90" s="1"/>
      <c r="AB90" s="1"/>
      <c r="AC90" s="1"/>
      <c r="AD90" s="1"/>
    </row>
    <row r="91" spans="6:30" x14ac:dyDescent="0.25">
      <c r="F91" s="9"/>
      <c r="J91" s="1"/>
      <c r="K91" s="1"/>
      <c r="L91" s="1"/>
      <c r="M91" s="1"/>
      <c r="N91" s="1"/>
      <c r="O91" s="1"/>
      <c r="P91" s="1"/>
      <c r="Q91" s="1"/>
      <c r="R91" s="1"/>
      <c r="S91" s="1"/>
      <c r="T91" s="1"/>
      <c r="U91" s="1"/>
      <c r="V91" s="1"/>
      <c r="W91" s="1"/>
      <c r="X91" s="1"/>
      <c r="Y91" s="1"/>
      <c r="Z91" s="1"/>
      <c r="AA91" s="1"/>
      <c r="AB91" s="1"/>
      <c r="AC91" s="1"/>
      <c r="AD91" s="1"/>
    </row>
    <row r="92" spans="6:30" x14ac:dyDescent="0.25">
      <c r="F92" s="9"/>
      <c r="J92" s="1"/>
      <c r="K92" s="1"/>
      <c r="L92" s="1"/>
      <c r="M92" s="1"/>
      <c r="N92" s="1"/>
      <c r="O92" s="1"/>
      <c r="P92" s="1"/>
      <c r="Q92" s="1"/>
      <c r="R92" s="1"/>
      <c r="S92" s="1"/>
      <c r="T92" s="1"/>
      <c r="U92" s="1"/>
      <c r="V92" s="1"/>
      <c r="W92" s="1"/>
      <c r="X92" s="1"/>
      <c r="Y92" s="1"/>
      <c r="Z92" s="1"/>
      <c r="AA92" s="1"/>
      <c r="AB92" s="1"/>
      <c r="AC92" s="1"/>
      <c r="AD92" s="1"/>
    </row>
    <row r="93" spans="6:30" x14ac:dyDescent="0.25">
      <c r="F93" s="9"/>
      <c r="J93" s="1"/>
      <c r="K93" s="1"/>
      <c r="L93" s="1"/>
      <c r="M93" s="1"/>
      <c r="N93" s="1"/>
      <c r="O93" s="1"/>
      <c r="P93" s="1"/>
      <c r="Q93" s="1"/>
      <c r="R93" s="1"/>
      <c r="S93" s="1"/>
      <c r="T93" s="1"/>
      <c r="U93" s="1"/>
      <c r="V93" s="1"/>
      <c r="W93" s="1"/>
      <c r="X93" s="1"/>
      <c r="Y93" s="1"/>
      <c r="Z93" s="1"/>
      <c r="AA93" s="1"/>
      <c r="AB93" s="1"/>
      <c r="AC93" s="1"/>
      <c r="AD93" s="1"/>
    </row>
    <row r="94" spans="6:30" x14ac:dyDescent="0.25">
      <c r="F94" s="9"/>
      <c r="J94" s="1"/>
      <c r="K94" s="1"/>
      <c r="L94" s="1"/>
      <c r="M94" s="1"/>
      <c r="N94" s="1"/>
      <c r="O94" s="1"/>
      <c r="P94" s="1"/>
      <c r="Q94" s="1"/>
      <c r="R94" s="1"/>
      <c r="S94" s="1"/>
      <c r="T94" s="1"/>
      <c r="U94" s="1"/>
      <c r="V94" s="1"/>
      <c r="W94" s="1"/>
      <c r="X94" s="1"/>
      <c r="Y94" s="1"/>
      <c r="Z94" s="1"/>
      <c r="AA94" s="1"/>
      <c r="AB94" s="1"/>
      <c r="AC94" s="1"/>
      <c r="AD94" s="1"/>
    </row>
    <row r="95" spans="6:30" x14ac:dyDescent="0.25">
      <c r="F95" s="9"/>
      <c r="J95" s="1"/>
      <c r="K95" s="1"/>
      <c r="L95" s="1"/>
      <c r="M95" s="1"/>
      <c r="N95" s="1"/>
      <c r="O95" s="1"/>
      <c r="P95" s="1"/>
      <c r="Q95" s="1"/>
      <c r="R95" s="1"/>
      <c r="S95" s="1"/>
      <c r="T95" s="1"/>
      <c r="U95" s="1"/>
      <c r="V95" s="1"/>
      <c r="W95" s="1"/>
      <c r="X95" s="1"/>
      <c r="Y95" s="1"/>
      <c r="Z95" s="1"/>
      <c r="AA95" s="1"/>
      <c r="AB95" s="1"/>
      <c r="AC95" s="1"/>
      <c r="AD95" s="1"/>
    </row>
    <row r="96" spans="6:30" x14ac:dyDescent="0.25">
      <c r="F96" s="9"/>
      <c r="J96" s="1"/>
      <c r="K96" s="1"/>
      <c r="L96" s="1"/>
      <c r="M96" s="1"/>
      <c r="N96" s="1"/>
      <c r="O96" s="1"/>
      <c r="P96" s="1"/>
      <c r="Q96" s="1"/>
      <c r="R96" s="1"/>
      <c r="S96" s="1"/>
      <c r="T96" s="1"/>
      <c r="U96" s="1"/>
      <c r="V96" s="1"/>
      <c r="W96" s="1"/>
      <c r="X96" s="1"/>
      <c r="Y96" s="1"/>
      <c r="Z96" s="1"/>
      <c r="AA96" s="1"/>
      <c r="AB96" s="1"/>
      <c r="AC96" s="1"/>
      <c r="AD96" s="1"/>
    </row>
    <row r="97" spans="6:30" x14ac:dyDescent="0.25">
      <c r="F97" s="9"/>
      <c r="J97" s="1"/>
      <c r="K97" s="1"/>
      <c r="L97" s="1"/>
      <c r="M97" s="1"/>
      <c r="N97" s="1"/>
      <c r="O97" s="1"/>
      <c r="P97" s="1"/>
      <c r="Q97" s="1"/>
      <c r="R97" s="1"/>
      <c r="S97" s="1"/>
      <c r="T97" s="1"/>
      <c r="U97" s="1"/>
      <c r="V97" s="1"/>
      <c r="W97" s="1"/>
      <c r="X97" s="1"/>
      <c r="Y97" s="1"/>
      <c r="Z97" s="1"/>
      <c r="AA97" s="1"/>
      <c r="AB97" s="1"/>
      <c r="AC97" s="1"/>
      <c r="AD97" s="1"/>
    </row>
    <row r="98" spans="6:30" x14ac:dyDescent="0.25">
      <c r="F98" s="9"/>
      <c r="J98" s="1"/>
      <c r="K98" s="1"/>
      <c r="L98" s="1"/>
      <c r="M98" s="1"/>
      <c r="N98" s="1"/>
      <c r="O98" s="1"/>
      <c r="P98" s="1"/>
      <c r="Q98" s="1"/>
      <c r="R98" s="1"/>
      <c r="S98" s="1"/>
      <c r="T98" s="1"/>
      <c r="U98" s="1"/>
      <c r="V98" s="1"/>
      <c r="W98" s="1"/>
      <c r="X98" s="1"/>
      <c r="Y98" s="1"/>
      <c r="Z98" s="1"/>
      <c r="AA98" s="1"/>
      <c r="AB98" s="1"/>
      <c r="AC98" s="1"/>
      <c r="AD98" s="1"/>
    </row>
    <row r="99" spans="6:30" x14ac:dyDescent="0.25">
      <c r="F99" s="9"/>
      <c r="J99" s="1"/>
      <c r="K99" s="1"/>
      <c r="L99" s="1"/>
      <c r="M99" s="1"/>
      <c r="N99" s="1"/>
      <c r="O99" s="1"/>
      <c r="P99" s="1"/>
      <c r="Q99" s="1"/>
      <c r="R99" s="1"/>
      <c r="S99" s="1"/>
      <c r="T99" s="1"/>
      <c r="U99" s="1"/>
      <c r="V99" s="1"/>
      <c r="W99" s="1"/>
      <c r="X99" s="1"/>
      <c r="Y99" s="1"/>
      <c r="Z99" s="1"/>
      <c r="AA99" s="1"/>
      <c r="AB99" s="1"/>
      <c r="AC99" s="1"/>
      <c r="AD99" s="1"/>
    </row>
    <row r="100" spans="6:30" x14ac:dyDescent="0.25">
      <c r="F100" s="9"/>
      <c r="J100" s="1"/>
      <c r="K100" s="1"/>
      <c r="L100" s="1"/>
      <c r="M100" s="1"/>
      <c r="N100" s="1"/>
      <c r="O100" s="1"/>
      <c r="P100" s="1"/>
      <c r="Q100" s="1"/>
      <c r="R100" s="1"/>
      <c r="S100" s="1"/>
      <c r="T100" s="1"/>
      <c r="U100" s="1"/>
      <c r="V100" s="1"/>
      <c r="W100" s="1"/>
      <c r="X100" s="1"/>
      <c r="Y100" s="1"/>
      <c r="Z100" s="1"/>
      <c r="AA100" s="1"/>
      <c r="AB100" s="1"/>
      <c r="AC100" s="1"/>
      <c r="AD100" s="1"/>
    </row>
    <row r="101" spans="6:30" x14ac:dyDescent="0.25">
      <c r="F101" s="9"/>
      <c r="J101" s="1"/>
      <c r="K101" s="1"/>
      <c r="L101" s="1"/>
      <c r="M101" s="1"/>
      <c r="N101" s="1"/>
      <c r="O101" s="1"/>
      <c r="P101" s="1"/>
      <c r="Q101" s="1"/>
      <c r="R101" s="1"/>
      <c r="S101" s="1"/>
      <c r="T101" s="1"/>
      <c r="U101" s="1"/>
      <c r="V101" s="1"/>
      <c r="W101" s="1"/>
      <c r="X101" s="1"/>
      <c r="Y101" s="1"/>
      <c r="Z101" s="1"/>
      <c r="AA101" s="1"/>
      <c r="AB101" s="1"/>
      <c r="AC101" s="1"/>
      <c r="AD101" s="1"/>
    </row>
    <row r="102" spans="6:30" x14ac:dyDescent="0.25">
      <c r="F102" s="9"/>
      <c r="J102" s="1"/>
      <c r="K102" s="1"/>
      <c r="L102" s="1"/>
      <c r="M102" s="1"/>
      <c r="N102" s="1"/>
      <c r="O102" s="1"/>
      <c r="P102" s="1"/>
      <c r="Q102" s="1"/>
      <c r="R102" s="1"/>
      <c r="S102" s="1"/>
      <c r="T102" s="1"/>
      <c r="U102" s="1"/>
      <c r="V102" s="1"/>
      <c r="W102" s="1"/>
      <c r="X102" s="1"/>
      <c r="Y102" s="1"/>
      <c r="Z102" s="1"/>
      <c r="AA102" s="1"/>
      <c r="AB102" s="1"/>
      <c r="AC102" s="1"/>
      <c r="AD102" s="1"/>
    </row>
    <row r="103" spans="6:30" x14ac:dyDescent="0.25">
      <c r="F103" s="9"/>
      <c r="J103" s="1"/>
      <c r="K103" s="1"/>
      <c r="L103" s="1"/>
      <c r="M103" s="1"/>
      <c r="N103" s="1"/>
      <c r="O103" s="1"/>
      <c r="P103" s="1"/>
      <c r="Q103" s="1"/>
      <c r="R103" s="1"/>
      <c r="S103" s="1"/>
      <c r="T103" s="1"/>
      <c r="U103" s="1"/>
      <c r="V103" s="1"/>
      <c r="W103" s="1"/>
      <c r="X103" s="1"/>
      <c r="Y103" s="1"/>
      <c r="Z103" s="1"/>
      <c r="AA103" s="1"/>
      <c r="AB103" s="1"/>
      <c r="AC103" s="1"/>
      <c r="AD103" s="1"/>
    </row>
    <row r="104" spans="6:30" x14ac:dyDescent="0.25">
      <c r="F104" s="9"/>
      <c r="J104" s="1"/>
      <c r="K104" s="1"/>
      <c r="L104" s="1"/>
      <c r="M104" s="1"/>
      <c r="N104" s="1"/>
      <c r="O104" s="1"/>
      <c r="P104" s="1"/>
      <c r="Q104" s="1"/>
      <c r="R104" s="1"/>
      <c r="S104" s="1"/>
      <c r="T104" s="1"/>
      <c r="U104" s="1"/>
      <c r="V104" s="1"/>
      <c r="W104" s="1"/>
      <c r="X104" s="1"/>
      <c r="Y104" s="1"/>
      <c r="Z104" s="1"/>
      <c r="AA104" s="1"/>
      <c r="AB104" s="1"/>
      <c r="AC104" s="1"/>
      <c r="AD104" s="1"/>
    </row>
    <row r="105" spans="6:30" x14ac:dyDescent="0.25">
      <c r="F105" s="9"/>
      <c r="J105" s="1"/>
      <c r="K105" s="1"/>
      <c r="L105" s="1"/>
      <c r="M105" s="1"/>
      <c r="N105" s="1"/>
      <c r="O105" s="1"/>
      <c r="P105" s="1"/>
      <c r="Q105" s="1"/>
      <c r="R105" s="1"/>
      <c r="S105" s="1"/>
      <c r="T105" s="1"/>
      <c r="U105" s="1"/>
      <c r="V105" s="1"/>
      <c r="W105" s="1"/>
      <c r="X105" s="1"/>
      <c r="Y105" s="1"/>
      <c r="Z105" s="1"/>
      <c r="AA105" s="1"/>
      <c r="AB105" s="1"/>
      <c r="AC105" s="1"/>
      <c r="AD105" s="1"/>
    </row>
    <row r="106" spans="6:30" x14ac:dyDescent="0.25">
      <c r="F106" s="9"/>
      <c r="J106" s="1"/>
      <c r="K106" s="1"/>
      <c r="L106" s="1"/>
      <c r="M106" s="1"/>
      <c r="N106" s="1"/>
      <c r="O106" s="1"/>
      <c r="P106" s="1"/>
      <c r="Q106" s="1"/>
      <c r="R106" s="1"/>
      <c r="S106" s="1"/>
      <c r="T106" s="1"/>
      <c r="U106" s="1"/>
      <c r="V106" s="1"/>
      <c r="W106" s="1"/>
      <c r="X106" s="1"/>
      <c r="Y106" s="1"/>
      <c r="Z106" s="1"/>
      <c r="AA106" s="1"/>
      <c r="AB106" s="1"/>
      <c r="AC106" s="1"/>
      <c r="AD106" s="1"/>
    </row>
    <row r="107" spans="6:30" x14ac:dyDescent="0.25">
      <c r="F107" s="9"/>
      <c r="J107" s="1"/>
      <c r="K107" s="1"/>
      <c r="L107" s="1"/>
      <c r="M107" s="1"/>
      <c r="N107" s="1"/>
      <c r="O107" s="1"/>
      <c r="P107" s="1"/>
      <c r="Q107" s="1"/>
      <c r="R107" s="1"/>
      <c r="S107" s="1"/>
      <c r="T107" s="1"/>
      <c r="U107" s="1"/>
      <c r="V107" s="1"/>
      <c r="W107" s="1"/>
      <c r="X107" s="1"/>
      <c r="Y107" s="1"/>
      <c r="Z107" s="1"/>
      <c r="AA107" s="1"/>
      <c r="AB107" s="1"/>
      <c r="AC107" s="1"/>
      <c r="AD107" s="1"/>
    </row>
    <row r="108" spans="6:30" x14ac:dyDescent="0.25">
      <c r="F108" s="9"/>
      <c r="J108" s="1"/>
      <c r="K108" s="1"/>
      <c r="L108" s="1"/>
      <c r="M108" s="1"/>
      <c r="N108" s="1"/>
      <c r="O108" s="1"/>
      <c r="P108" s="1"/>
      <c r="Q108" s="1"/>
      <c r="R108" s="1"/>
      <c r="S108" s="1"/>
      <c r="T108" s="1"/>
      <c r="U108" s="1"/>
      <c r="V108" s="1"/>
      <c r="W108" s="1"/>
      <c r="X108" s="1"/>
      <c r="Y108" s="1"/>
      <c r="Z108" s="1"/>
      <c r="AA108" s="1"/>
      <c r="AB108" s="1"/>
      <c r="AC108" s="1"/>
      <c r="AD108" s="1"/>
    </row>
    <row r="109" spans="6:30" x14ac:dyDescent="0.25">
      <c r="F109" s="9"/>
      <c r="J109" s="1"/>
      <c r="K109" s="1"/>
      <c r="L109" s="1"/>
      <c r="M109" s="1"/>
      <c r="N109" s="1"/>
      <c r="O109" s="1"/>
      <c r="P109" s="1"/>
      <c r="Q109" s="1"/>
      <c r="R109" s="1"/>
      <c r="S109" s="1"/>
      <c r="T109" s="1"/>
      <c r="U109" s="1"/>
      <c r="V109" s="1"/>
      <c r="W109" s="1"/>
      <c r="X109" s="1"/>
      <c r="Y109" s="1"/>
      <c r="Z109" s="1"/>
      <c r="AA109" s="1"/>
      <c r="AB109" s="1"/>
      <c r="AC109" s="1"/>
      <c r="AD109" s="1"/>
    </row>
    <row r="110" spans="6:30" x14ac:dyDescent="0.25">
      <c r="F110" s="9"/>
      <c r="J110" s="1"/>
      <c r="K110" s="1"/>
      <c r="L110" s="1"/>
      <c r="M110" s="1"/>
      <c r="N110" s="1"/>
      <c r="O110" s="1"/>
      <c r="P110" s="1"/>
      <c r="Q110" s="1"/>
      <c r="R110" s="1"/>
      <c r="S110" s="1"/>
      <c r="T110" s="1"/>
      <c r="U110" s="1"/>
      <c r="V110" s="1"/>
      <c r="W110" s="1"/>
      <c r="X110" s="1"/>
      <c r="Y110" s="1"/>
      <c r="Z110" s="1"/>
      <c r="AA110" s="1"/>
      <c r="AB110" s="1"/>
      <c r="AC110" s="1"/>
      <c r="AD110" s="1"/>
    </row>
  </sheetData>
  <sortState xmlns:xlrd2="http://schemas.microsoft.com/office/spreadsheetml/2017/richdata2" ref="A27:A47">
    <sortCondition ref="A27:A47"/>
  </sortState>
  <mergeCells count="11">
    <mergeCell ref="C1:F1"/>
    <mergeCell ref="C2:C3"/>
    <mergeCell ref="D2:D3"/>
    <mergeCell ref="E2:E3"/>
    <mergeCell ref="F2:F3"/>
    <mergeCell ref="W2:Z2"/>
    <mergeCell ref="AA2:AD2"/>
    <mergeCell ref="G2:J2"/>
    <mergeCell ref="K2:N2"/>
    <mergeCell ref="O2:R2"/>
    <mergeCell ref="S2:V2"/>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3D4F-E2B5-4A86-AB9F-4E4E936C2A6C}">
  <sheetPr>
    <tabColor rgb="FF002060"/>
    <outlinePr showOutlineSymbols="0"/>
  </sheetPr>
  <dimension ref="A1:Q688"/>
  <sheetViews>
    <sheetView topLeftCell="A600" workbookViewId="0">
      <selection activeCell="A5" sqref="A5:M675"/>
    </sheetView>
  </sheetViews>
  <sheetFormatPr defaultColWidth="9.140625" defaultRowHeight="15" x14ac:dyDescent="0.25"/>
  <cols>
    <col min="1" max="1" width="37.28515625" style="45" bestFit="1" customWidth="1" collapsed="1"/>
    <col min="2" max="2" width="13.7109375" style="42" customWidth="1" collapsed="1"/>
    <col min="3" max="3" width="13.7109375" style="1080" customWidth="1"/>
    <col min="4" max="4" width="13.7109375" style="42" customWidth="1"/>
    <col min="5" max="5" width="13.7109375" style="1080" customWidth="1"/>
    <col min="6" max="6" width="13.7109375" style="44" customWidth="1"/>
    <col min="7" max="7" width="13.7109375" style="1080" customWidth="1"/>
    <col min="8" max="8" width="15" style="44" customWidth="1"/>
    <col min="9" max="9" width="15" style="1080" customWidth="1"/>
    <col min="10" max="10" width="14.85546875" style="44" customWidth="1"/>
    <col min="11" max="11" width="14.85546875" style="1080" customWidth="1"/>
    <col min="12" max="12" width="15.42578125" style="84" customWidth="1"/>
    <col min="13" max="13" width="15.42578125" style="1105" customWidth="1"/>
    <col min="14" max="16384" width="9.140625" style="41"/>
  </cols>
  <sheetData>
    <row r="1" spans="1:16" x14ac:dyDescent="0.25">
      <c r="A1" s="169" t="s">
        <v>57</v>
      </c>
      <c r="B1" s="1589" t="s">
        <v>132</v>
      </c>
      <c r="C1" s="1590"/>
      <c r="D1" s="1591" t="s">
        <v>133</v>
      </c>
      <c r="E1" s="1590"/>
      <c r="F1" s="1591" t="s">
        <v>135</v>
      </c>
      <c r="G1" s="1590"/>
      <c r="H1" s="1592" t="s">
        <v>196</v>
      </c>
      <c r="I1" s="1592"/>
      <c r="J1" s="1593" t="s">
        <v>97</v>
      </c>
      <c r="K1" s="1588"/>
      <c r="L1" s="1587" t="s">
        <v>98</v>
      </c>
      <c r="M1" s="1588"/>
    </row>
    <row r="2" spans="1:16" ht="15.75" thickBot="1" x14ac:dyDescent="0.3">
      <c r="A2" s="170" t="s">
        <v>399</v>
      </c>
      <c r="B2" s="168" t="s">
        <v>400</v>
      </c>
      <c r="C2" s="1068" t="s">
        <v>401</v>
      </c>
      <c r="D2" s="151" t="s">
        <v>400</v>
      </c>
      <c r="E2" s="1081" t="s">
        <v>401</v>
      </c>
      <c r="F2" s="151" t="s">
        <v>400</v>
      </c>
      <c r="G2" s="1068" t="s">
        <v>401</v>
      </c>
      <c r="H2" s="151" t="s">
        <v>400</v>
      </c>
      <c r="I2" s="1081" t="s">
        <v>401</v>
      </c>
      <c r="J2" s="178" t="s">
        <v>400</v>
      </c>
      <c r="K2" s="1089" t="s">
        <v>401</v>
      </c>
      <c r="L2" s="178" t="s">
        <v>400</v>
      </c>
      <c r="M2" s="1089" t="s">
        <v>401</v>
      </c>
    </row>
    <row r="3" spans="1:16" x14ac:dyDescent="0.25">
      <c r="A3" s="171" t="s">
        <v>145</v>
      </c>
      <c r="B3" s="47"/>
      <c r="C3" s="1069"/>
      <c r="D3" s="47"/>
      <c r="E3" s="1069"/>
      <c r="F3" s="46"/>
      <c r="G3" s="1069"/>
      <c r="H3" s="47"/>
      <c r="I3" s="1082"/>
      <c r="J3" s="46"/>
      <c r="K3" s="1069"/>
      <c r="L3" s="85"/>
      <c r="M3" s="1099"/>
    </row>
    <row r="4" spans="1:16" x14ac:dyDescent="0.25">
      <c r="A4" s="172" t="s">
        <v>402</v>
      </c>
      <c r="B4" s="152"/>
      <c r="C4" s="1070"/>
      <c r="D4" s="152"/>
      <c r="E4" s="1070"/>
      <c r="F4" s="153"/>
      <c r="G4" s="1070"/>
      <c r="H4" s="154"/>
      <c r="I4" s="1083"/>
      <c r="J4" s="692"/>
      <c r="K4" s="1090"/>
      <c r="L4" s="693"/>
      <c r="M4" s="1100"/>
    </row>
    <row r="5" spans="1:16" x14ac:dyDescent="0.25">
      <c r="A5" s="173" t="s">
        <v>403</v>
      </c>
      <c r="B5" s="43">
        <v>137</v>
      </c>
      <c r="C5" s="1071">
        <v>13386219.649999997</v>
      </c>
      <c r="D5" s="155">
        <v>126</v>
      </c>
      <c r="E5" s="1071">
        <v>12849393.540000001</v>
      </c>
      <c r="F5" s="155">
        <v>129</v>
      </c>
      <c r="G5" s="1071">
        <v>12923083.829999998</v>
      </c>
      <c r="H5" s="155">
        <v>140</v>
      </c>
      <c r="I5" s="1071">
        <v>14969130.499113251</v>
      </c>
      <c r="J5" s="694">
        <v>142</v>
      </c>
      <c r="K5" s="1091">
        <v>15227440.138377517</v>
      </c>
      <c r="L5" s="694">
        <v>142</v>
      </c>
      <c r="M5" s="1091">
        <v>15626584.802098613</v>
      </c>
    </row>
    <row r="6" spans="1:16" x14ac:dyDescent="0.25">
      <c r="A6" s="173" t="s">
        <v>404</v>
      </c>
      <c r="B6" s="43">
        <v>24</v>
      </c>
      <c r="C6" s="1071">
        <v>1514031.6900000002</v>
      </c>
      <c r="D6" s="155">
        <v>19</v>
      </c>
      <c r="E6" s="1071">
        <v>1233703.6499999999</v>
      </c>
      <c r="F6" s="155">
        <v>15</v>
      </c>
      <c r="G6" s="1071">
        <v>1152049.47</v>
      </c>
      <c r="H6" s="155">
        <v>19</v>
      </c>
      <c r="I6" s="1071">
        <v>1510894.4395999997</v>
      </c>
      <c r="J6" s="694">
        <v>19</v>
      </c>
      <c r="K6" s="1091">
        <v>1550555.4186395002</v>
      </c>
      <c r="L6" s="694">
        <v>19</v>
      </c>
      <c r="M6" s="1091">
        <v>1591257.4983787872</v>
      </c>
    </row>
    <row r="7" spans="1:16" x14ac:dyDescent="0.25">
      <c r="A7" s="173" t="s">
        <v>405</v>
      </c>
      <c r="B7" s="43">
        <v>41</v>
      </c>
      <c r="C7" s="1071">
        <v>3253628.31</v>
      </c>
      <c r="D7" s="155">
        <v>45</v>
      </c>
      <c r="E7" s="1071">
        <v>3634271.1999999979</v>
      </c>
      <c r="F7" s="155">
        <v>44</v>
      </c>
      <c r="G7" s="1071">
        <v>3692971.0399999935</v>
      </c>
      <c r="H7" s="155">
        <v>45</v>
      </c>
      <c r="I7" s="1071">
        <v>3922677.9505443005</v>
      </c>
      <c r="J7" s="694">
        <v>45</v>
      </c>
      <c r="K7" s="1091">
        <v>4025648.2467460884</v>
      </c>
      <c r="L7" s="694">
        <v>45</v>
      </c>
      <c r="M7" s="1091">
        <v>4131321.5132231745</v>
      </c>
    </row>
    <row r="8" spans="1:16" x14ac:dyDescent="0.25">
      <c r="A8" s="173" t="s">
        <v>406</v>
      </c>
      <c r="B8" s="43">
        <v>563</v>
      </c>
      <c r="C8" s="1071">
        <v>74434100.060000032</v>
      </c>
      <c r="D8" s="155">
        <v>548</v>
      </c>
      <c r="E8" s="1071">
        <v>71499923.730000213</v>
      </c>
      <c r="F8" s="155">
        <v>551</v>
      </c>
      <c r="G8" s="1071">
        <v>77464241.649999604</v>
      </c>
      <c r="H8" s="155">
        <v>553</v>
      </c>
      <c r="I8" s="1071">
        <v>80943595.564981565</v>
      </c>
      <c r="J8" s="694">
        <v>562</v>
      </c>
      <c r="K8" s="1091">
        <v>83362385.59777835</v>
      </c>
      <c r="L8" s="694">
        <v>562</v>
      </c>
      <c r="M8" s="1091">
        <v>85762568.844720021</v>
      </c>
      <c r="N8" s="1195"/>
      <c r="O8" s="1194"/>
      <c r="P8" s="41" t="s">
        <v>407</v>
      </c>
    </row>
    <row r="9" spans="1:16" x14ac:dyDescent="0.25">
      <c r="A9" s="173" t="s">
        <v>408</v>
      </c>
      <c r="B9" s="43">
        <v>47</v>
      </c>
      <c r="C9" s="1071">
        <v>5917246.2200000016</v>
      </c>
      <c r="D9" s="155">
        <v>46</v>
      </c>
      <c r="E9" s="1071">
        <v>5494186.8000000035</v>
      </c>
      <c r="F9" s="155">
        <v>47</v>
      </c>
      <c r="G9" s="1071">
        <v>5875465.6200000048</v>
      </c>
      <c r="H9" s="155">
        <v>47</v>
      </c>
      <c r="I9" s="1071">
        <v>6110484.2448000051</v>
      </c>
      <c r="J9" s="694">
        <v>47</v>
      </c>
      <c r="K9" s="1091">
        <v>6270884.4562260071</v>
      </c>
      <c r="L9" s="694">
        <v>47</v>
      </c>
      <c r="M9" s="1091">
        <v>6435495.1732019391</v>
      </c>
    </row>
    <row r="10" spans="1:16" x14ac:dyDescent="0.25">
      <c r="A10" s="173" t="s">
        <v>409</v>
      </c>
      <c r="B10" s="43">
        <v>113</v>
      </c>
      <c r="C10" s="1071">
        <v>14040847.74000001</v>
      </c>
      <c r="D10" s="155">
        <v>111</v>
      </c>
      <c r="E10" s="1071">
        <v>12995829.900000006</v>
      </c>
      <c r="F10" s="155">
        <v>109</v>
      </c>
      <c r="G10" s="1071">
        <v>13753988.010000018</v>
      </c>
      <c r="H10" s="155">
        <v>113</v>
      </c>
      <c r="I10" s="1071">
        <v>15064174.581693847</v>
      </c>
      <c r="J10" s="694">
        <v>113</v>
      </c>
      <c r="K10" s="1091">
        <v>15459609.164463311</v>
      </c>
      <c r="L10" s="694">
        <v>113</v>
      </c>
      <c r="M10" s="1091">
        <v>15865423.905030474</v>
      </c>
    </row>
    <row r="11" spans="1:16" x14ac:dyDescent="0.25">
      <c r="A11" s="173" t="s">
        <v>410</v>
      </c>
      <c r="B11" s="43">
        <v>125</v>
      </c>
      <c r="C11" s="1071">
        <v>9086234.0800000168</v>
      </c>
      <c r="D11" s="155">
        <v>65</v>
      </c>
      <c r="E11" s="1071">
        <v>6492235.1700000046</v>
      </c>
      <c r="F11" s="155">
        <v>61</v>
      </c>
      <c r="G11" s="1071">
        <v>4426105.42</v>
      </c>
      <c r="H11" s="155">
        <v>61</v>
      </c>
      <c r="I11" s="1071">
        <v>4603149.6368000004</v>
      </c>
      <c r="J11" s="694">
        <v>61</v>
      </c>
      <c r="K11" s="1091">
        <v>4723982.314766001</v>
      </c>
      <c r="L11" s="694">
        <v>61</v>
      </c>
      <c r="M11" s="1091">
        <v>4847986.8505286081</v>
      </c>
    </row>
    <row r="12" spans="1:16" x14ac:dyDescent="0.25">
      <c r="A12" s="173" t="s">
        <v>411</v>
      </c>
      <c r="B12" s="43">
        <v>13</v>
      </c>
      <c r="C12" s="1071">
        <v>1250139.5199999998</v>
      </c>
      <c r="D12" s="155">
        <v>14</v>
      </c>
      <c r="E12" s="1071">
        <v>1322579.1899999997</v>
      </c>
      <c r="F12" s="155">
        <v>15</v>
      </c>
      <c r="G12" s="1071">
        <v>1367928.5600000003</v>
      </c>
      <c r="H12" s="155">
        <v>15</v>
      </c>
      <c r="I12" s="1071">
        <v>1422645.7024000001</v>
      </c>
      <c r="J12" s="694">
        <v>15</v>
      </c>
      <c r="K12" s="1091">
        <v>1459990.1520880004</v>
      </c>
      <c r="L12" s="694">
        <v>15</v>
      </c>
      <c r="M12" s="1091">
        <v>1498314.8935803107</v>
      </c>
    </row>
    <row r="13" spans="1:16" x14ac:dyDescent="0.25">
      <c r="A13" s="173" t="s">
        <v>412</v>
      </c>
      <c r="B13" s="43">
        <v>28</v>
      </c>
      <c r="C13" s="1071">
        <v>1834258.1400000027</v>
      </c>
      <c r="D13" s="155">
        <v>77</v>
      </c>
      <c r="E13" s="1071">
        <v>3597031.9999999958</v>
      </c>
      <c r="F13" s="155">
        <v>69</v>
      </c>
      <c r="G13" s="1071">
        <v>5528568.1699999869</v>
      </c>
      <c r="H13" s="155">
        <v>69</v>
      </c>
      <c r="I13" s="1071">
        <v>5749710.8967999863</v>
      </c>
      <c r="J13" s="694">
        <v>69</v>
      </c>
      <c r="K13" s="1091">
        <v>5900640.8078409862</v>
      </c>
      <c r="L13" s="694">
        <v>69</v>
      </c>
      <c r="M13" s="1091">
        <v>6055532.6290468127</v>
      </c>
    </row>
    <row r="14" spans="1:16" x14ac:dyDescent="0.25">
      <c r="A14" s="173" t="s">
        <v>413</v>
      </c>
      <c r="B14" s="167">
        <v>17</v>
      </c>
      <c r="C14" s="1072">
        <v>3265851.08</v>
      </c>
      <c r="D14" s="167">
        <v>17</v>
      </c>
      <c r="E14" s="1072">
        <v>3137505.8800000004</v>
      </c>
      <c r="F14" s="167">
        <v>16</v>
      </c>
      <c r="G14" s="1072">
        <v>3589147.5099999988</v>
      </c>
      <c r="H14" s="167">
        <v>16</v>
      </c>
      <c r="I14" s="1072">
        <v>3732713.4103999985</v>
      </c>
      <c r="J14" s="709">
        <v>16</v>
      </c>
      <c r="K14" s="1092">
        <v>3830697.1374229994</v>
      </c>
      <c r="L14" s="695">
        <v>16</v>
      </c>
      <c r="M14" s="1092">
        <v>3931252.9372803532</v>
      </c>
    </row>
    <row r="15" spans="1:16" x14ac:dyDescent="0.25">
      <c r="A15" s="174" t="s">
        <v>414</v>
      </c>
      <c r="B15" s="157">
        <v>1108</v>
      </c>
      <c r="C15" s="1073">
        <v>127982556.49000004</v>
      </c>
      <c r="D15" s="157">
        <v>1068</v>
      </c>
      <c r="E15" s="1073">
        <v>122256661.06000021</v>
      </c>
      <c r="F15" s="156">
        <v>1056</v>
      </c>
      <c r="G15" s="1073">
        <v>129773549.27999961</v>
      </c>
      <c r="H15" s="157">
        <v>1078</v>
      </c>
      <c r="I15" s="1084">
        <v>138029176.92713296</v>
      </c>
      <c r="J15" s="696">
        <v>1089</v>
      </c>
      <c r="K15" s="1093">
        <v>141811833.43434876</v>
      </c>
      <c r="L15" s="697">
        <v>1089</v>
      </c>
      <c r="M15" s="1101">
        <v>145745739.0470891</v>
      </c>
    </row>
    <row r="16" spans="1:16" x14ac:dyDescent="0.25">
      <c r="A16" s="173"/>
      <c r="B16" s="159"/>
      <c r="C16" s="1074"/>
      <c r="D16" s="159"/>
      <c r="E16" s="1074"/>
      <c r="F16" s="158"/>
      <c r="G16" s="1074"/>
      <c r="H16" s="159"/>
      <c r="I16" s="1079"/>
      <c r="J16" s="698"/>
      <c r="K16" s="1094"/>
      <c r="L16" s="699"/>
      <c r="M16" s="1102"/>
    </row>
    <row r="17" spans="1:13" x14ac:dyDescent="0.25">
      <c r="A17" s="172" t="s">
        <v>415</v>
      </c>
      <c r="B17" s="161"/>
      <c r="C17" s="1075"/>
      <c r="D17" s="161"/>
      <c r="E17" s="1075"/>
      <c r="F17" s="160"/>
      <c r="G17" s="1075"/>
      <c r="H17" s="161"/>
      <c r="I17" s="1085"/>
      <c r="J17" s="700"/>
      <c r="K17" s="1095"/>
      <c r="L17" s="701"/>
      <c r="M17" s="1103"/>
    </row>
    <row r="18" spans="1:13" x14ac:dyDescent="0.25">
      <c r="A18" s="173" t="s">
        <v>403</v>
      </c>
      <c r="B18" s="43">
        <v>137</v>
      </c>
      <c r="C18" s="1071">
        <v>11531912.599999998</v>
      </c>
      <c r="D18" s="155">
        <v>126</v>
      </c>
      <c r="E18" s="1071">
        <v>11106277.939999998</v>
      </c>
      <c r="F18" s="155">
        <v>129</v>
      </c>
      <c r="G18" s="1071">
        <v>10877841.449999997</v>
      </c>
      <c r="H18" s="155">
        <v>140</v>
      </c>
      <c r="I18" s="1071">
        <v>12594321.433724841</v>
      </c>
      <c r="J18" s="694">
        <v>142</v>
      </c>
      <c r="K18" s="1091">
        <v>12812618.178633649</v>
      </c>
      <c r="L18" s="694">
        <v>142</v>
      </c>
      <c r="M18" s="1091">
        <v>13148469.22489658</v>
      </c>
    </row>
    <row r="19" spans="1:13" x14ac:dyDescent="0.25">
      <c r="A19" s="173" t="s">
        <v>404</v>
      </c>
      <c r="B19" s="43">
        <v>24</v>
      </c>
      <c r="C19" s="1071">
        <v>1165800.68</v>
      </c>
      <c r="D19" s="155">
        <v>19</v>
      </c>
      <c r="E19" s="1071">
        <v>1016130.15</v>
      </c>
      <c r="F19" s="155">
        <v>15</v>
      </c>
      <c r="G19" s="1071">
        <v>934804.41999999993</v>
      </c>
      <c r="H19" s="155">
        <v>19</v>
      </c>
      <c r="I19" s="1071">
        <v>1229876.0343999998</v>
      </c>
      <c r="J19" s="694">
        <v>19</v>
      </c>
      <c r="K19" s="1091">
        <v>1262160.280303</v>
      </c>
      <c r="L19" s="694">
        <v>19</v>
      </c>
      <c r="M19" s="1091">
        <v>1295291.9876609538</v>
      </c>
    </row>
    <row r="20" spans="1:13" x14ac:dyDescent="0.25">
      <c r="A20" s="173" t="s">
        <v>405</v>
      </c>
      <c r="B20" s="43">
        <v>31.734649038461534</v>
      </c>
      <c r="C20" s="1071">
        <v>2430175.3000000003</v>
      </c>
      <c r="D20" s="155">
        <v>32.314562499999987</v>
      </c>
      <c r="E20" s="1071">
        <v>2544417.75</v>
      </c>
      <c r="F20" s="155">
        <v>34.782134615384606</v>
      </c>
      <c r="G20" s="1071">
        <v>2720859.5799999987</v>
      </c>
      <c r="H20" s="155">
        <v>35.782134615384606</v>
      </c>
      <c r="I20" s="1071">
        <v>2898870.0206844001</v>
      </c>
      <c r="J20" s="694">
        <v>35.782134615384606</v>
      </c>
      <c r="K20" s="1091">
        <v>2974965.3587273657</v>
      </c>
      <c r="L20" s="694">
        <v>35.782134615384606</v>
      </c>
      <c r="M20" s="1091">
        <v>3053058.1993939588</v>
      </c>
    </row>
    <row r="21" spans="1:13" x14ac:dyDescent="0.25">
      <c r="A21" s="173" t="s">
        <v>406</v>
      </c>
      <c r="B21" s="43">
        <v>435.78581250000002</v>
      </c>
      <c r="C21" s="1071">
        <v>44802763.649999931</v>
      </c>
      <c r="D21" s="155">
        <v>408.4652211538463</v>
      </c>
      <c r="E21" s="1071">
        <v>43401786.279999927</v>
      </c>
      <c r="F21" s="155">
        <v>404.94413942307716</v>
      </c>
      <c r="G21" s="1071">
        <v>44629839.679999851</v>
      </c>
      <c r="H21" s="155">
        <v>406.94413942307716</v>
      </c>
      <c r="I21" s="1071">
        <v>46638117.55366262</v>
      </c>
      <c r="J21" s="694">
        <v>415.94413942307722</v>
      </c>
      <c r="K21" s="1091">
        <v>48068868.139446266</v>
      </c>
      <c r="L21" s="694">
        <v>415.94413942307722</v>
      </c>
      <c r="M21" s="1091">
        <v>49542596.55310674</v>
      </c>
    </row>
    <row r="22" spans="1:13" x14ac:dyDescent="0.25">
      <c r="A22" s="173" t="s">
        <v>408</v>
      </c>
      <c r="B22" s="43">
        <v>40.861874999999998</v>
      </c>
      <c r="C22" s="1071">
        <v>3586544.5099999993</v>
      </c>
      <c r="D22" s="155">
        <v>38.523225961538458</v>
      </c>
      <c r="E22" s="1071">
        <v>3502552.2500000014</v>
      </c>
      <c r="F22" s="155">
        <v>38.533831730769229</v>
      </c>
      <c r="G22" s="1071">
        <v>3568280.8400000012</v>
      </c>
      <c r="H22" s="155">
        <v>38.533831730769229</v>
      </c>
      <c r="I22" s="1071">
        <v>3711012.0736000016</v>
      </c>
      <c r="J22" s="694">
        <v>38.533831730769229</v>
      </c>
      <c r="K22" s="1091">
        <v>3808426.1405320023</v>
      </c>
      <c r="L22" s="694">
        <v>38.533831730769229</v>
      </c>
      <c r="M22" s="1091">
        <v>3908397.3267209679</v>
      </c>
    </row>
    <row r="23" spans="1:13" x14ac:dyDescent="0.25">
      <c r="A23" s="173" t="s">
        <v>409</v>
      </c>
      <c r="B23" s="43">
        <v>86.690004807692304</v>
      </c>
      <c r="C23" s="1071">
        <v>8621617.7200000007</v>
      </c>
      <c r="D23" s="155">
        <v>82.283706730769239</v>
      </c>
      <c r="E23" s="1071">
        <v>8528140.0899999961</v>
      </c>
      <c r="F23" s="155">
        <v>79.057221153846172</v>
      </c>
      <c r="G23" s="1071">
        <v>8489218.6900000051</v>
      </c>
      <c r="H23" s="155">
        <v>83.057221153846172</v>
      </c>
      <c r="I23" s="1071">
        <v>9304472.6139756404</v>
      </c>
      <c r="J23" s="694">
        <v>83.057221153846172</v>
      </c>
      <c r="K23" s="1091">
        <v>9548715.0200925022</v>
      </c>
      <c r="L23" s="694">
        <v>83.057221153846172</v>
      </c>
      <c r="M23" s="1091">
        <v>9799368.7893699314</v>
      </c>
    </row>
    <row r="24" spans="1:13" x14ac:dyDescent="0.25">
      <c r="A24" s="173" t="s">
        <v>410</v>
      </c>
      <c r="B24" s="43">
        <v>88.316250000000068</v>
      </c>
      <c r="C24" s="1071">
        <v>5722959.3699999992</v>
      </c>
      <c r="D24" s="155">
        <v>59.107350961538458</v>
      </c>
      <c r="E24" s="1071">
        <v>4033169.83</v>
      </c>
      <c r="F24" s="155">
        <v>36.458822115384621</v>
      </c>
      <c r="G24" s="1071">
        <v>2618499.2500000009</v>
      </c>
      <c r="H24" s="155">
        <v>36.458822115384621</v>
      </c>
      <c r="I24" s="1071">
        <v>2723239.2200000016</v>
      </c>
      <c r="J24" s="694">
        <v>36.458822115384621</v>
      </c>
      <c r="K24" s="1091">
        <v>2794724.2495250017</v>
      </c>
      <c r="L24" s="694">
        <v>36.458822115384621</v>
      </c>
      <c r="M24" s="1091">
        <v>2868085.7610750333</v>
      </c>
    </row>
    <row r="25" spans="1:13" x14ac:dyDescent="0.25">
      <c r="A25" s="173" t="s">
        <v>411</v>
      </c>
      <c r="B25" s="43">
        <v>10.695528846153849</v>
      </c>
      <c r="C25" s="1071">
        <v>917057.6</v>
      </c>
      <c r="D25" s="155">
        <v>10.634754807692307</v>
      </c>
      <c r="E25" s="1071">
        <v>944904.86999999988</v>
      </c>
      <c r="F25" s="155">
        <v>10.460014423076919</v>
      </c>
      <c r="G25" s="1071">
        <v>952283.91000000027</v>
      </c>
      <c r="H25" s="155">
        <v>10.460014423076919</v>
      </c>
      <c r="I25" s="1071">
        <v>990375.26640000031</v>
      </c>
      <c r="J25" s="694">
        <v>10.460014423076919</v>
      </c>
      <c r="K25" s="1091">
        <v>1016372.6171430005</v>
      </c>
      <c r="L25" s="694">
        <v>10.460014423076919</v>
      </c>
      <c r="M25" s="1091">
        <v>1043052.3983430044</v>
      </c>
    </row>
    <row r="26" spans="1:13" x14ac:dyDescent="0.25">
      <c r="A26" s="173" t="s">
        <v>412</v>
      </c>
      <c r="B26" s="43">
        <v>16.802918269230762</v>
      </c>
      <c r="C26" s="1071">
        <v>1135107.4700000011</v>
      </c>
      <c r="D26" s="155">
        <v>33.791052884615382</v>
      </c>
      <c r="E26" s="1071">
        <v>2368692.5500000017</v>
      </c>
      <c r="F26" s="155">
        <v>48.5628076923077</v>
      </c>
      <c r="G26" s="1071">
        <v>3435237.96</v>
      </c>
      <c r="H26" s="155">
        <v>48.5628076923077</v>
      </c>
      <c r="I26" s="1071">
        <v>3572647.4783999999</v>
      </c>
      <c r="J26" s="694">
        <v>48.5628076923077</v>
      </c>
      <c r="K26" s="1091">
        <v>3666429.4747080002</v>
      </c>
      <c r="L26" s="694">
        <v>48.5628076923077</v>
      </c>
      <c r="M26" s="1091">
        <v>3762673.2484190855</v>
      </c>
    </row>
    <row r="27" spans="1:13" x14ac:dyDescent="0.25">
      <c r="A27" s="173" t="s">
        <v>413</v>
      </c>
      <c r="B27" s="167">
        <v>16.279692307692308</v>
      </c>
      <c r="C27" s="1072">
        <v>1730327.08</v>
      </c>
      <c r="D27" s="167">
        <v>16.326999999999998</v>
      </c>
      <c r="E27" s="1072">
        <v>1782986.5500000005</v>
      </c>
      <c r="F27" s="167">
        <v>16.173706730769229</v>
      </c>
      <c r="G27" s="1072">
        <v>1791958.6800000002</v>
      </c>
      <c r="H27" s="167">
        <v>16.173706730769229</v>
      </c>
      <c r="I27" s="1072">
        <v>1863637.0271999999</v>
      </c>
      <c r="J27" s="709">
        <v>16.173706730769229</v>
      </c>
      <c r="K27" s="1092">
        <v>1912557.4991640002</v>
      </c>
      <c r="L27" s="695">
        <v>16.173706730769229</v>
      </c>
      <c r="M27" s="1092">
        <v>1962762.1335170553</v>
      </c>
    </row>
    <row r="28" spans="1:13" x14ac:dyDescent="0.25">
      <c r="A28" s="174" t="s">
        <v>416</v>
      </c>
      <c r="B28" s="157">
        <v>888.16673076923075</v>
      </c>
      <c r="C28" s="1073">
        <v>81644265.97999993</v>
      </c>
      <c r="D28" s="157">
        <v>826.4468750000002</v>
      </c>
      <c r="E28" s="1073">
        <v>79229058.259999916</v>
      </c>
      <c r="F28" s="156">
        <v>812.97267788461556</v>
      </c>
      <c r="G28" s="1073">
        <v>80018824.459999844</v>
      </c>
      <c r="H28" s="157">
        <v>834.97267788461556</v>
      </c>
      <c r="I28" s="1084">
        <v>85526568.722047508</v>
      </c>
      <c r="J28" s="696">
        <v>845.97267788461568</v>
      </c>
      <c r="K28" s="1093">
        <v>87865836.958274797</v>
      </c>
      <c r="L28" s="697">
        <v>845.97267788461568</v>
      </c>
      <c r="M28" s="1101">
        <v>90383755.622503325</v>
      </c>
    </row>
    <row r="29" spans="1:13" x14ac:dyDescent="0.25">
      <c r="A29" s="173"/>
      <c r="B29" s="163"/>
      <c r="C29" s="1074"/>
      <c r="D29" s="163"/>
      <c r="E29" s="1074"/>
      <c r="F29" s="162"/>
      <c r="G29" s="1074"/>
      <c r="H29" s="163"/>
      <c r="I29" s="1086"/>
      <c r="J29" s="702"/>
      <c r="K29" s="1094"/>
      <c r="L29" s="703"/>
      <c r="M29" s="1102"/>
    </row>
    <row r="30" spans="1:13" x14ac:dyDescent="0.25">
      <c r="A30" s="172" t="s">
        <v>417</v>
      </c>
      <c r="B30" s="165"/>
      <c r="C30" s="1076"/>
      <c r="D30" s="165"/>
      <c r="E30" s="1076"/>
      <c r="F30" s="164"/>
      <c r="G30" s="1076"/>
      <c r="H30" s="165"/>
      <c r="I30" s="1087"/>
      <c r="J30" s="704"/>
      <c r="K30" s="1096"/>
      <c r="L30" s="701"/>
      <c r="M30" s="1103"/>
    </row>
    <row r="31" spans="1:13" x14ac:dyDescent="0.25">
      <c r="A31" s="173" t="s">
        <v>403</v>
      </c>
      <c r="B31" s="43">
        <v>0</v>
      </c>
      <c r="C31" s="1071">
        <v>1854307.0499999998</v>
      </c>
      <c r="D31" s="155">
        <v>0</v>
      </c>
      <c r="E31" s="1071">
        <v>1743115.6</v>
      </c>
      <c r="F31" s="155">
        <v>0</v>
      </c>
      <c r="G31" s="1071">
        <v>2045242.3800000022</v>
      </c>
      <c r="H31" s="155">
        <v>0</v>
      </c>
      <c r="I31" s="1071">
        <v>2374809.065388408</v>
      </c>
      <c r="J31" s="694">
        <v>0</v>
      </c>
      <c r="K31" s="1091">
        <v>2414821.9597439086</v>
      </c>
      <c r="L31" s="694">
        <v>0</v>
      </c>
      <c r="M31" s="1091">
        <v>2478115.5772020584</v>
      </c>
    </row>
    <row r="32" spans="1:13" x14ac:dyDescent="0.25">
      <c r="A32" s="173" t="s">
        <v>404</v>
      </c>
      <c r="B32" s="43">
        <v>0</v>
      </c>
      <c r="C32" s="1071">
        <v>187589.65000000002</v>
      </c>
      <c r="D32" s="155">
        <v>0</v>
      </c>
      <c r="E32" s="1071">
        <v>145562.02000000002</v>
      </c>
      <c r="F32" s="155">
        <v>0</v>
      </c>
      <c r="G32" s="1071">
        <v>177209.02000000002</v>
      </c>
      <c r="H32" s="155">
        <v>0</v>
      </c>
      <c r="I32" s="1071">
        <v>232449.46764000005</v>
      </c>
      <c r="J32" s="694">
        <v>0</v>
      </c>
      <c r="K32" s="1091">
        <v>238551.2661655501</v>
      </c>
      <c r="L32" s="694">
        <v>0</v>
      </c>
      <c r="M32" s="1091">
        <v>244813.23690239579</v>
      </c>
    </row>
    <row r="33" spans="1:13" x14ac:dyDescent="0.25">
      <c r="A33" s="173" t="s">
        <v>405</v>
      </c>
      <c r="B33" s="43">
        <v>0</v>
      </c>
      <c r="C33" s="1071">
        <v>528474.19000000006</v>
      </c>
      <c r="D33" s="155">
        <v>0</v>
      </c>
      <c r="E33" s="1071">
        <v>629866.08999999706</v>
      </c>
      <c r="F33" s="155">
        <v>0</v>
      </c>
      <c r="G33" s="1071">
        <v>717600.8499999952</v>
      </c>
      <c r="H33" s="155">
        <v>0</v>
      </c>
      <c r="I33" s="1071">
        <v>757906.66396684316</v>
      </c>
      <c r="J33" s="694">
        <v>0</v>
      </c>
      <c r="K33" s="1091">
        <v>777801.71389597282</v>
      </c>
      <c r="L33" s="694">
        <v>0</v>
      </c>
      <c r="M33" s="1091">
        <v>798219.0088857424</v>
      </c>
    </row>
    <row r="34" spans="1:13" x14ac:dyDescent="0.25">
      <c r="A34" s="173" t="s">
        <v>406</v>
      </c>
      <c r="B34" s="43">
        <v>0</v>
      </c>
      <c r="C34" s="1071">
        <v>10469898.060000084</v>
      </c>
      <c r="D34" s="155">
        <v>0</v>
      </c>
      <c r="E34" s="1071">
        <v>12002646.000000209</v>
      </c>
      <c r="F34" s="155">
        <v>0</v>
      </c>
      <c r="G34" s="1071">
        <v>13169400.979999777</v>
      </c>
      <c r="H34" s="155">
        <v>0</v>
      </c>
      <c r="I34" s="1071">
        <v>13750240.333280047</v>
      </c>
      <c r="J34" s="694">
        <v>0</v>
      </c>
      <c r="K34" s="1091">
        <v>14111184.142028648</v>
      </c>
      <c r="L34" s="694">
        <v>0</v>
      </c>
      <c r="M34" s="1091">
        <v>14481602.725756906</v>
      </c>
    </row>
    <row r="35" spans="1:13" x14ac:dyDescent="0.25">
      <c r="A35" s="173" t="s">
        <v>408</v>
      </c>
      <c r="B35" s="43">
        <v>0</v>
      </c>
      <c r="C35" s="1071">
        <v>623146.62000000046</v>
      </c>
      <c r="D35" s="155">
        <v>0</v>
      </c>
      <c r="E35" s="1071">
        <v>738975.29000000213</v>
      </c>
      <c r="F35" s="155">
        <v>0</v>
      </c>
      <c r="G35" s="1071">
        <v>666799.70000000158</v>
      </c>
      <c r="H35" s="155">
        <v>0</v>
      </c>
      <c r="I35" s="1071">
        <v>693471.6880000016</v>
      </c>
      <c r="J35" s="694">
        <v>0</v>
      </c>
      <c r="K35" s="1091">
        <v>711675.31981000176</v>
      </c>
      <c r="L35" s="694">
        <v>0</v>
      </c>
      <c r="M35" s="1091">
        <v>730356.79695501435</v>
      </c>
    </row>
    <row r="36" spans="1:13" x14ac:dyDescent="0.25">
      <c r="A36" s="173" t="s">
        <v>409</v>
      </c>
      <c r="B36" s="43">
        <v>0</v>
      </c>
      <c r="C36" s="1071">
        <v>1644883.3000000066</v>
      </c>
      <c r="D36" s="155">
        <v>0</v>
      </c>
      <c r="E36" s="1071">
        <v>1921065.5500000077</v>
      </c>
      <c r="F36" s="155">
        <v>0</v>
      </c>
      <c r="G36" s="1071">
        <v>2234734.3200000082</v>
      </c>
      <c r="H36" s="155">
        <v>0</v>
      </c>
      <c r="I36" s="1071">
        <v>2456476.908306045</v>
      </c>
      <c r="J36" s="694">
        <v>0</v>
      </c>
      <c r="K36" s="1091">
        <v>2520959.4271490788</v>
      </c>
      <c r="L36" s="694">
        <v>0</v>
      </c>
      <c r="M36" s="1091">
        <v>2587134.6121117426</v>
      </c>
    </row>
    <row r="37" spans="1:13" x14ac:dyDescent="0.25">
      <c r="A37" s="173" t="s">
        <v>410</v>
      </c>
      <c r="B37" s="43">
        <v>0</v>
      </c>
      <c r="C37" s="1071">
        <v>1238354.4600000111</v>
      </c>
      <c r="D37" s="155">
        <v>0</v>
      </c>
      <c r="E37" s="1071">
        <v>1157180.1500000025</v>
      </c>
      <c r="F37" s="155">
        <v>0</v>
      </c>
      <c r="G37" s="1071">
        <v>759745.30000000075</v>
      </c>
      <c r="H37" s="155">
        <v>0</v>
      </c>
      <c r="I37" s="1071">
        <v>790135.11200000078</v>
      </c>
      <c r="J37" s="694">
        <v>0</v>
      </c>
      <c r="K37" s="1091">
        <v>810876.158690001</v>
      </c>
      <c r="L37" s="694">
        <v>0</v>
      </c>
      <c r="M37" s="1091">
        <v>832161.65785561351</v>
      </c>
    </row>
    <row r="38" spans="1:13" x14ac:dyDescent="0.25">
      <c r="A38" s="173" t="s">
        <v>411</v>
      </c>
      <c r="B38" s="43">
        <v>0</v>
      </c>
      <c r="C38" s="1071">
        <v>227006.71999999988</v>
      </c>
      <c r="D38" s="155">
        <v>0</v>
      </c>
      <c r="E38" s="1071">
        <v>275146.01999999979</v>
      </c>
      <c r="F38" s="155">
        <v>0</v>
      </c>
      <c r="G38" s="1071">
        <v>290173.06999999995</v>
      </c>
      <c r="H38" s="155">
        <v>0</v>
      </c>
      <c r="I38" s="1071">
        <v>301779.99279999995</v>
      </c>
      <c r="J38" s="694">
        <v>0</v>
      </c>
      <c r="K38" s="1091">
        <v>309701.717611</v>
      </c>
      <c r="L38" s="694">
        <v>0</v>
      </c>
      <c r="M38" s="1091">
        <v>317831.38769828877</v>
      </c>
    </row>
    <row r="39" spans="1:13" x14ac:dyDescent="0.25">
      <c r="A39" s="173" t="s">
        <v>412</v>
      </c>
      <c r="B39" s="43">
        <v>0</v>
      </c>
      <c r="C39" s="1071">
        <v>330298.57000000117</v>
      </c>
      <c r="D39" s="155">
        <v>0</v>
      </c>
      <c r="E39" s="1071">
        <v>684954.25999999756</v>
      </c>
      <c r="F39" s="155">
        <v>0</v>
      </c>
      <c r="G39" s="1071">
        <v>949792.44999999064</v>
      </c>
      <c r="H39" s="155">
        <v>0</v>
      </c>
      <c r="I39" s="1071">
        <v>987784.14799999027</v>
      </c>
      <c r="J39" s="694">
        <v>0</v>
      </c>
      <c r="K39" s="1091">
        <v>1013713.4818849901</v>
      </c>
      <c r="L39" s="694">
        <v>0</v>
      </c>
      <c r="M39" s="1091">
        <v>1040323.4607844712</v>
      </c>
    </row>
    <row r="40" spans="1:13" x14ac:dyDescent="0.25">
      <c r="A40" s="173" t="s">
        <v>413</v>
      </c>
      <c r="B40" s="167">
        <v>0</v>
      </c>
      <c r="C40" s="1072">
        <v>386777.81999999983</v>
      </c>
      <c r="D40" s="167">
        <v>0</v>
      </c>
      <c r="E40" s="1072">
        <v>394987.76</v>
      </c>
      <c r="F40" s="167">
        <v>0</v>
      </c>
      <c r="G40" s="1072">
        <v>515650.51999999984</v>
      </c>
      <c r="H40" s="167">
        <v>0</v>
      </c>
      <c r="I40" s="1072">
        <v>536276.54079999996</v>
      </c>
      <c r="J40" s="709">
        <v>0</v>
      </c>
      <c r="K40" s="1092">
        <v>550353.7999959999</v>
      </c>
      <c r="L40" s="695">
        <v>0</v>
      </c>
      <c r="M40" s="1092">
        <v>564800.58724589506</v>
      </c>
    </row>
    <row r="41" spans="1:13" x14ac:dyDescent="0.25">
      <c r="A41" s="174" t="s">
        <v>418</v>
      </c>
      <c r="B41" s="157">
        <v>0</v>
      </c>
      <c r="C41" s="1073">
        <v>17490736.440000106</v>
      </c>
      <c r="D41" s="157">
        <v>0</v>
      </c>
      <c r="E41" s="1073">
        <v>19693498.740000218</v>
      </c>
      <c r="F41" s="156">
        <v>0</v>
      </c>
      <c r="G41" s="1073">
        <v>21526348.589999776</v>
      </c>
      <c r="H41" s="157">
        <v>0</v>
      </c>
      <c r="I41" s="1084">
        <v>22881329.920181338</v>
      </c>
      <c r="J41" s="696">
        <v>0</v>
      </c>
      <c r="K41" s="1093">
        <v>23459638.986975152</v>
      </c>
      <c r="L41" s="697">
        <v>0</v>
      </c>
      <c r="M41" s="1101">
        <v>24075359.051398136</v>
      </c>
    </row>
    <row r="42" spans="1:13" x14ac:dyDescent="0.25">
      <c r="A42" s="173"/>
      <c r="B42" s="40"/>
      <c r="C42" s="1074"/>
      <c r="D42" s="40"/>
      <c r="E42" s="1074"/>
      <c r="F42" s="166"/>
      <c r="G42" s="1074"/>
      <c r="H42" s="40"/>
      <c r="I42" s="1079"/>
      <c r="J42" s="705"/>
      <c r="K42" s="1094"/>
      <c r="L42" s="706"/>
      <c r="M42" s="1102"/>
    </row>
    <row r="43" spans="1:13" x14ac:dyDescent="0.25">
      <c r="A43" s="172" t="s">
        <v>419</v>
      </c>
      <c r="B43" s="165"/>
      <c r="C43" s="1076"/>
      <c r="D43" s="165"/>
      <c r="E43" s="1076"/>
      <c r="F43" s="164"/>
      <c r="G43" s="1076"/>
      <c r="H43" s="165"/>
      <c r="I43" s="1087"/>
      <c r="J43" s="704"/>
      <c r="K43" s="1096"/>
      <c r="L43" s="701"/>
      <c r="M43" s="1103"/>
    </row>
    <row r="44" spans="1:13" x14ac:dyDescent="0.25">
      <c r="A44" s="173" t="s">
        <v>403</v>
      </c>
      <c r="B44" s="43">
        <v>0</v>
      </c>
      <c r="C44" s="1071">
        <v>0</v>
      </c>
      <c r="D44" s="155">
        <v>0</v>
      </c>
      <c r="E44" s="1071">
        <v>0</v>
      </c>
      <c r="F44" s="155">
        <v>0</v>
      </c>
      <c r="G44" s="1071">
        <v>0</v>
      </c>
      <c r="H44" s="155">
        <v>0</v>
      </c>
      <c r="I44" s="1071">
        <v>0</v>
      </c>
      <c r="J44" s="694">
        <v>0</v>
      </c>
      <c r="K44" s="1091">
        <v>0</v>
      </c>
      <c r="L44" s="694">
        <v>0</v>
      </c>
      <c r="M44" s="1091">
        <v>0</v>
      </c>
    </row>
    <row r="45" spans="1:13" x14ac:dyDescent="0.25">
      <c r="A45" s="173" t="s">
        <v>404</v>
      </c>
      <c r="B45" s="43">
        <v>0</v>
      </c>
      <c r="C45" s="1071">
        <v>157577.06000000003</v>
      </c>
      <c r="D45" s="155">
        <v>0</v>
      </c>
      <c r="E45" s="1071">
        <v>72011.48</v>
      </c>
      <c r="F45" s="155">
        <v>0</v>
      </c>
      <c r="G45" s="1071">
        <v>39721.33</v>
      </c>
      <c r="H45" s="155">
        <v>0</v>
      </c>
      <c r="I45" s="1071">
        <v>48241.649559999998</v>
      </c>
      <c r="J45" s="694">
        <v>0</v>
      </c>
      <c r="K45" s="1091">
        <v>49507.992860950006</v>
      </c>
      <c r="L45" s="694">
        <v>0</v>
      </c>
      <c r="M45" s="1091">
        <v>50807.577673549953</v>
      </c>
    </row>
    <row r="46" spans="1:13" x14ac:dyDescent="0.25">
      <c r="A46" s="173" t="s">
        <v>405</v>
      </c>
      <c r="B46" s="43">
        <v>0</v>
      </c>
      <c r="C46" s="1071">
        <v>188230.11000000007</v>
      </c>
      <c r="D46" s="155">
        <v>0</v>
      </c>
      <c r="E46" s="1071">
        <v>280604.44000000006</v>
      </c>
      <c r="F46" s="155">
        <v>0</v>
      </c>
      <c r="G46" s="1071">
        <v>130053.64999999998</v>
      </c>
      <c r="H46" s="155">
        <v>0</v>
      </c>
      <c r="I46" s="1071">
        <v>136466.02749305725</v>
      </c>
      <c r="J46" s="694">
        <v>0</v>
      </c>
      <c r="K46" s="1091">
        <v>140048.26071475001</v>
      </c>
      <c r="L46" s="694">
        <v>0</v>
      </c>
      <c r="M46" s="1091">
        <v>143724.5275585122</v>
      </c>
    </row>
    <row r="47" spans="1:13" x14ac:dyDescent="0.25">
      <c r="A47" s="173" t="s">
        <v>406</v>
      </c>
      <c r="B47" s="43">
        <v>0</v>
      </c>
      <c r="C47" s="1071">
        <v>7364235.9800000126</v>
      </c>
      <c r="D47" s="155">
        <v>0</v>
      </c>
      <c r="E47" s="1071">
        <v>6649954.7799999854</v>
      </c>
      <c r="F47" s="155">
        <v>0</v>
      </c>
      <c r="G47" s="1071">
        <v>8489031.1500000283</v>
      </c>
      <c r="H47" s="155">
        <v>0</v>
      </c>
      <c r="I47" s="1071">
        <v>8902274.1891419049</v>
      </c>
      <c r="J47" s="694">
        <v>0</v>
      </c>
      <c r="K47" s="1091">
        <v>9135958.8866068814</v>
      </c>
      <c r="L47" s="694">
        <v>0</v>
      </c>
      <c r="M47" s="1091">
        <v>9375777.8073803149</v>
      </c>
    </row>
    <row r="48" spans="1:13" x14ac:dyDescent="0.25">
      <c r="A48" s="173" t="s">
        <v>408</v>
      </c>
      <c r="B48" s="43">
        <v>0</v>
      </c>
      <c r="C48" s="1071">
        <v>511373.65999999986</v>
      </c>
      <c r="D48" s="155">
        <v>0</v>
      </c>
      <c r="E48" s="1071">
        <v>405424.42000000016</v>
      </c>
      <c r="F48" s="155">
        <v>0</v>
      </c>
      <c r="G48" s="1071">
        <v>567158.75000000023</v>
      </c>
      <c r="H48" s="155">
        <v>0</v>
      </c>
      <c r="I48" s="1071">
        <v>589845.10000000021</v>
      </c>
      <c r="J48" s="694">
        <v>0</v>
      </c>
      <c r="K48" s="1091">
        <v>605328.53387500031</v>
      </c>
      <c r="L48" s="694">
        <v>0</v>
      </c>
      <c r="M48" s="1091">
        <v>621218.40788921912</v>
      </c>
    </row>
    <row r="49" spans="1:13" x14ac:dyDescent="0.25">
      <c r="A49" s="173" t="s">
        <v>409</v>
      </c>
      <c r="B49" s="43">
        <v>0</v>
      </c>
      <c r="C49" s="1071">
        <v>1660136.3600000008</v>
      </c>
      <c r="D49" s="155">
        <v>0</v>
      </c>
      <c r="E49" s="1071">
        <v>520672.53</v>
      </c>
      <c r="F49" s="155">
        <v>0</v>
      </c>
      <c r="G49" s="1071">
        <v>877264.37999999966</v>
      </c>
      <c r="H49" s="155">
        <v>0</v>
      </c>
      <c r="I49" s="1071">
        <v>954743.81448250497</v>
      </c>
      <c r="J49" s="694">
        <v>0</v>
      </c>
      <c r="K49" s="1091">
        <v>979805.83961267071</v>
      </c>
      <c r="L49" s="694">
        <v>0</v>
      </c>
      <c r="M49" s="1091">
        <v>1005525.7429025033</v>
      </c>
    </row>
    <row r="50" spans="1:13" x14ac:dyDescent="0.25">
      <c r="A50" s="173" t="s">
        <v>410</v>
      </c>
      <c r="B50" s="43">
        <v>0</v>
      </c>
      <c r="C50" s="1071">
        <v>330433.17000000004</v>
      </c>
      <c r="D50" s="155">
        <v>0</v>
      </c>
      <c r="E50" s="1071">
        <v>227425.1699999999</v>
      </c>
      <c r="F50" s="155">
        <v>0</v>
      </c>
      <c r="G50" s="1071">
        <v>18269.200000000004</v>
      </c>
      <c r="H50" s="155">
        <v>0</v>
      </c>
      <c r="I50" s="1071">
        <v>18999.968000000004</v>
      </c>
      <c r="J50" s="694">
        <v>0</v>
      </c>
      <c r="K50" s="1091">
        <v>19498.717160000004</v>
      </c>
      <c r="L50" s="694">
        <v>0</v>
      </c>
      <c r="M50" s="1091">
        <v>20010.558485450008</v>
      </c>
    </row>
    <row r="51" spans="1:13" x14ac:dyDescent="0.25">
      <c r="A51" s="173" t="s">
        <v>411</v>
      </c>
      <c r="B51" s="43">
        <v>0</v>
      </c>
      <c r="C51" s="1071">
        <v>56942.770000000011</v>
      </c>
      <c r="D51" s="155">
        <v>0</v>
      </c>
      <c r="E51" s="1071">
        <v>45703.019999999982</v>
      </c>
      <c r="F51" s="155">
        <v>0</v>
      </c>
      <c r="G51" s="1071">
        <v>41280.890000000029</v>
      </c>
      <c r="H51" s="155">
        <v>0</v>
      </c>
      <c r="I51" s="1071">
        <v>42932.125600000028</v>
      </c>
      <c r="J51" s="694">
        <v>0</v>
      </c>
      <c r="K51" s="1091">
        <v>44059.093897000035</v>
      </c>
      <c r="L51" s="694">
        <v>0</v>
      </c>
      <c r="M51" s="1091">
        <v>45215.645111796293</v>
      </c>
    </row>
    <row r="52" spans="1:13" x14ac:dyDescent="0.25">
      <c r="A52" s="173" t="s">
        <v>412</v>
      </c>
      <c r="B52" s="43">
        <v>0</v>
      </c>
      <c r="C52" s="1071">
        <v>76850.709999999992</v>
      </c>
      <c r="D52" s="155">
        <v>0</v>
      </c>
      <c r="E52" s="1071">
        <v>166995.04999999996</v>
      </c>
      <c r="F52" s="155">
        <v>0</v>
      </c>
      <c r="G52" s="1071">
        <v>360597.80999999947</v>
      </c>
      <c r="H52" s="155">
        <v>0</v>
      </c>
      <c r="I52" s="1071">
        <v>375021.72239999945</v>
      </c>
      <c r="J52" s="694">
        <v>0</v>
      </c>
      <c r="K52" s="1091">
        <v>384866.04261299944</v>
      </c>
      <c r="L52" s="694">
        <v>0</v>
      </c>
      <c r="M52" s="1091">
        <v>394968.77623159072</v>
      </c>
    </row>
    <row r="53" spans="1:13" x14ac:dyDescent="0.25">
      <c r="A53" s="173" t="s">
        <v>413</v>
      </c>
      <c r="B53" s="167">
        <v>0</v>
      </c>
      <c r="C53" s="1072">
        <v>252367.13000000006</v>
      </c>
      <c r="D53" s="167">
        <v>0</v>
      </c>
      <c r="E53" s="1072">
        <v>220553.96</v>
      </c>
      <c r="F53" s="167">
        <v>0</v>
      </c>
      <c r="G53" s="1072">
        <v>318710.61000000028</v>
      </c>
      <c r="H53" s="167">
        <v>0</v>
      </c>
      <c r="I53" s="1072">
        <v>331459.03440000024</v>
      </c>
      <c r="J53" s="709">
        <v>0</v>
      </c>
      <c r="K53" s="1092">
        <v>340159.83405300026</v>
      </c>
      <c r="L53" s="695">
        <v>0</v>
      </c>
      <c r="M53" s="1092">
        <v>349089.02969689155</v>
      </c>
    </row>
    <row r="54" spans="1:13" x14ac:dyDescent="0.25">
      <c r="A54" s="174" t="s">
        <v>420</v>
      </c>
      <c r="B54" s="157">
        <v>0</v>
      </c>
      <c r="C54" s="1073">
        <v>10598146.950000014</v>
      </c>
      <c r="D54" s="157">
        <v>0</v>
      </c>
      <c r="E54" s="1073">
        <v>8589344.8499999847</v>
      </c>
      <c r="F54" s="156">
        <v>0</v>
      </c>
      <c r="G54" s="1073">
        <v>10842087.770000026</v>
      </c>
      <c r="H54" s="157">
        <v>0</v>
      </c>
      <c r="I54" s="1084">
        <v>11399983.631077468</v>
      </c>
      <c r="J54" s="696">
        <v>0</v>
      </c>
      <c r="K54" s="1093">
        <v>11699233.20139325</v>
      </c>
      <c r="L54" s="697">
        <v>0</v>
      </c>
      <c r="M54" s="1101">
        <v>12006338.072929826</v>
      </c>
    </row>
    <row r="55" spans="1:13" x14ac:dyDescent="0.25">
      <c r="A55" s="173"/>
      <c r="B55" s="40"/>
      <c r="C55" s="1074"/>
      <c r="D55" s="40"/>
      <c r="E55" s="1074"/>
      <c r="F55" s="166"/>
      <c r="G55" s="1074"/>
      <c r="H55" s="40"/>
      <c r="I55" s="1079"/>
      <c r="J55" s="705"/>
      <c r="K55" s="1094"/>
      <c r="L55" s="706"/>
      <c r="M55" s="1102"/>
    </row>
    <row r="56" spans="1:13" x14ac:dyDescent="0.25">
      <c r="A56" s="172" t="s">
        <v>421</v>
      </c>
      <c r="B56" s="161"/>
      <c r="C56" s="1075"/>
      <c r="D56" s="161"/>
      <c r="E56" s="1075"/>
      <c r="F56" s="160"/>
      <c r="G56" s="1075"/>
      <c r="H56" s="161"/>
      <c r="I56" s="1085"/>
      <c r="J56" s="700"/>
      <c r="K56" s="1095"/>
      <c r="L56" s="701"/>
      <c r="M56" s="1103"/>
    </row>
    <row r="57" spans="1:13" x14ac:dyDescent="0.25">
      <c r="A57" s="173" t="s">
        <v>403</v>
      </c>
      <c r="B57" s="43">
        <v>0</v>
      </c>
      <c r="C57" s="1071">
        <v>0</v>
      </c>
      <c r="D57" s="155">
        <v>0</v>
      </c>
      <c r="E57" s="1071">
        <v>0</v>
      </c>
      <c r="F57" s="155">
        <v>0</v>
      </c>
      <c r="G57" s="1071">
        <v>0</v>
      </c>
      <c r="H57" s="155">
        <v>0</v>
      </c>
      <c r="I57" s="1071">
        <v>0</v>
      </c>
      <c r="J57" s="694">
        <v>0</v>
      </c>
      <c r="K57" s="1091">
        <v>0</v>
      </c>
      <c r="L57" s="694">
        <v>0</v>
      </c>
      <c r="M57" s="1091">
        <v>0</v>
      </c>
    </row>
    <row r="58" spans="1:13" x14ac:dyDescent="0.25">
      <c r="A58" s="173" t="s">
        <v>404</v>
      </c>
      <c r="B58" s="43">
        <v>0</v>
      </c>
      <c r="C58" s="1071">
        <v>3064.2999999999997</v>
      </c>
      <c r="D58" s="155">
        <v>0</v>
      </c>
      <c r="E58" s="1071">
        <v>0</v>
      </c>
      <c r="F58" s="155">
        <v>0</v>
      </c>
      <c r="G58" s="1071">
        <v>314.7</v>
      </c>
      <c r="H58" s="155">
        <v>0</v>
      </c>
      <c r="I58" s="1071">
        <v>327.28800000000001</v>
      </c>
      <c r="J58" s="694">
        <v>0</v>
      </c>
      <c r="K58" s="1091">
        <v>335.87931000000003</v>
      </c>
      <c r="L58" s="694">
        <v>0</v>
      </c>
      <c r="M58" s="1091">
        <v>344.69614188750006</v>
      </c>
    </row>
    <row r="59" spans="1:13" x14ac:dyDescent="0.25">
      <c r="A59" s="173" t="s">
        <v>405</v>
      </c>
      <c r="B59" s="43">
        <v>0</v>
      </c>
      <c r="C59" s="1071">
        <v>106748.71000000004</v>
      </c>
      <c r="D59" s="155">
        <v>0</v>
      </c>
      <c r="E59" s="1071">
        <v>179382.91999999981</v>
      </c>
      <c r="F59" s="155">
        <v>0</v>
      </c>
      <c r="G59" s="1071">
        <v>124456.96000000017</v>
      </c>
      <c r="H59" s="155">
        <v>0</v>
      </c>
      <c r="I59" s="1071">
        <v>129435.23840000018</v>
      </c>
      <c r="J59" s="694">
        <v>0</v>
      </c>
      <c r="K59" s="1091">
        <v>132832.9134080002</v>
      </c>
      <c r="L59" s="694">
        <v>0</v>
      </c>
      <c r="M59" s="1091">
        <v>136319.77738496021</v>
      </c>
    </row>
    <row r="60" spans="1:13" x14ac:dyDescent="0.25">
      <c r="A60" s="173" t="s">
        <v>406</v>
      </c>
      <c r="B60" s="43">
        <v>0</v>
      </c>
      <c r="C60" s="1071">
        <v>11797202.370000014</v>
      </c>
      <c r="D60" s="155">
        <v>0</v>
      </c>
      <c r="E60" s="1071">
        <v>9445536.6700000856</v>
      </c>
      <c r="F60" s="155">
        <v>0</v>
      </c>
      <c r="G60" s="1071">
        <v>11175969.839999935</v>
      </c>
      <c r="H60" s="155">
        <v>0</v>
      </c>
      <c r="I60" s="1071">
        <v>11652963.488896992</v>
      </c>
      <c r="J60" s="694">
        <v>0</v>
      </c>
      <c r="K60" s="1091">
        <v>12046374.429696541</v>
      </c>
      <c r="L60" s="694">
        <v>0</v>
      </c>
      <c r="M60" s="1091">
        <v>12362591.758476075</v>
      </c>
    </row>
    <row r="61" spans="1:13" x14ac:dyDescent="0.25">
      <c r="A61" s="173" t="s">
        <v>408</v>
      </c>
      <c r="B61" s="43">
        <v>0</v>
      </c>
      <c r="C61" s="1071">
        <v>1196181.4300000016</v>
      </c>
      <c r="D61" s="155">
        <v>0</v>
      </c>
      <c r="E61" s="1071">
        <v>847234.84000000032</v>
      </c>
      <c r="F61" s="155">
        <v>0</v>
      </c>
      <c r="G61" s="1071">
        <v>1073226.3300000017</v>
      </c>
      <c r="H61" s="155">
        <v>0</v>
      </c>
      <c r="I61" s="1071">
        <v>1116155.3832000019</v>
      </c>
      <c r="J61" s="694">
        <v>0</v>
      </c>
      <c r="K61" s="1091">
        <v>1145454.462009002</v>
      </c>
      <c r="L61" s="694">
        <v>0</v>
      </c>
      <c r="M61" s="1091">
        <v>1175522.6416367383</v>
      </c>
    </row>
    <row r="62" spans="1:13" x14ac:dyDescent="0.25">
      <c r="A62" s="173" t="s">
        <v>409</v>
      </c>
      <c r="B62" s="43">
        <v>0</v>
      </c>
      <c r="C62" s="1071">
        <v>2114210.3600000041</v>
      </c>
      <c r="D62" s="155">
        <v>0</v>
      </c>
      <c r="E62" s="1071">
        <v>2025951.7300000037</v>
      </c>
      <c r="F62" s="155">
        <v>0</v>
      </c>
      <c r="G62" s="1071">
        <v>2152770.6200000048</v>
      </c>
      <c r="H62" s="155">
        <v>0</v>
      </c>
      <c r="I62" s="1071">
        <v>2348481.2449296545</v>
      </c>
      <c r="J62" s="694">
        <v>0</v>
      </c>
      <c r="K62" s="1091">
        <v>2410128.8776090583</v>
      </c>
      <c r="L62" s="694">
        <v>0</v>
      </c>
      <c r="M62" s="1091">
        <v>2473394.7606462962</v>
      </c>
    </row>
    <row r="63" spans="1:13" x14ac:dyDescent="0.25">
      <c r="A63" s="173" t="s">
        <v>410</v>
      </c>
      <c r="B63" s="43">
        <v>0</v>
      </c>
      <c r="C63" s="1071">
        <v>1794487.0800000071</v>
      </c>
      <c r="D63" s="155">
        <v>0</v>
      </c>
      <c r="E63" s="1071">
        <v>1074460.0200000021</v>
      </c>
      <c r="F63" s="155">
        <v>0</v>
      </c>
      <c r="G63" s="1071">
        <v>1029591.6699999982</v>
      </c>
      <c r="H63" s="155">
        <v>0</v>
      </c>
      <c r="I63" s="1071">
        <v>1070775.3367999981</v>
      </c>
      <c r="J63" s="694">
        <v>0</v>
      </c>
      <c r="K63" s="1091">
        <v>1098883.1893909983</v>
      </c>
      <c r="L63" s="694">
        <v>0</v>
      </c>
      <c r="M63" s="1091">
        <v>1127728.8731125121</v>
      </c>
    </row>
    <row r="64" spans="1:13" x14ac:dyDescent="0.25">
      <c r="A64" s="173" t="s">
        <v>411</v>
      </c>
      <c r="B64" s="43">
        <v>0</v>
      </c>
      <c r="C64" s="1071">
        <v>49132.430000000008</v>
      </c>
      <c r="D64" s="155">
        <v>0</v>
      </c>
      <c r="E64" s="1071">
        <v>56825.279999999992</v>
      </c>
      <c r="F64" s="155">
        <v>0</v>
      </c>
      <c r="G64" s="1071">
        <v>84190.689999999988</v>
      </c>
      <c r="H64" s="155">
        <v>0</v>
      </c>
      <c r="I64" s="1071">
        <v>87558.317599999995</v>
      </c>
      <c r="J64" s="694">
        <v>0</v>
      </c>
      <c r="K64" s="1091">
        <v>89856.723437000008</v>
      </c>
      <c r="L64" s="694">
        <v>0</v>
      </c>
      <c r="M64" s="1091">
        <v>92215.462427221268</v>
      </c>
    </row>
    <row r="65" spans="1:13" x14ac:dyDescent="0.25">
      <c r="A65" s="173" t="s">
        <v>412</v>
      </c>
      <c r="B65" s="43">
        <v>0</v>
      </c>
      <c r="C65" s="1071">
        <v>292001.39000000031</v>
      </c>
      <c r="D65" s="155">
        <v>0</v>
      </c>
      <c r="E65" s="1071">
        <v>376390.13999999699</v>
      </c>
      <c r="F65" s="155">
        <v>0</v>
      </c>
      <c r="G65" s="1071">
        <v>782939.94999999669</v>
      </c>
      <c r="H65" s="155">
        <v>0</v>
      </c>
      <c r="I65" s="1071">
        <v>814257.54799999658</v>
      </c>
      <c r="J65" s="694">
        <v>0</v>
      </c>
      <c r="K65" s="1091">
        <v>835631.80863499653</v>
      </c>
      <c r="L65" s="694">
        <v>0</v>
      </c>
      <c r="M65" s="1091">
        <v>857567.14361166523</v>
      </c>
    </row>
    <row r="66" spans="1:13" x14ac:dyDescent="0.25">
      <c r="A66" s="173" t="s">
        <v>413</v>
      </c>
      <c r="B66" s="167">
        <v>0</v>
      </c>
      <c r="C66" s="1072">
        <v>896379.05000000016</v>
      </c>
      <c r="D66" s="167">
        <v>0</v>
      </c>
      <c r="E66" s="1072">
        <v>738977.60999999929</v>
      </c>
      <c r="F66" s="167">
        <v>0</v>
      </c>
      <c r="G66" s="1072">
        <v>962827.69999999879</v>
      </c>
      <c r="H66" s="167">
        <v>0</v>
      </c>
      <c r="I66" s="1072">
        <v>1001340.8079999987</v>
      </c>
      <c r="J66" s="709">
        <v>0</v>
      </c>
      <c r="K66" s="1092">
        <v>1027626.0042099988</v>
      </c>
      <c r="L66" s="695">
        <v>0</v>
      </c>
      <c r="M66" s="1092">
        <v>1054601.1868205115</v>
      </c>
    </row>
    <row r="67" spans="1:13" x14ac:dyDescent="0.25">
      <c r="A67" s="177" t="s">
        <v>422</v>
      </c>
      <c r="B67" s="175">
        <v>0</v>
      </c>
      <c r="C67" s="1077">
        <v>18249407.120000027</v>
      </c>
      <c r="D67" s="175">
        <v>0</v>
      </c>
      <c r="E67" s="1077">
        <v>14744759.210000087</v>
      </c>
      <c r="F67" s="176">
        <v>0</v>
      </c>
      <c r="G67" s="1077">
        <v>17386288.459999934</v>
      </c>
      <c r="H67" s="175">
        <v>0</v>
      </c>
      <c r="I67" s="1088">
        <v>18221294.653826639</v>
      </c>
      <c r="J67" s="707">
        <v>0</v>
      </c>
      <c r="K67" s="1097">
        <v>18787124.287705597</v>
      </c>
      <c r="L67" s="708">
        <v>0</v>
      </c>
      <c r="M67" s="1104">
        <v>19280286.300257869</v>
      </c>
    </row>
    <row r="68" spans="1:13" x14ac:dyDescent="0.25">
      <c r="A68" s="173"/>
      <c r="B68" s="40"/>
      <c r="C68" s="1074"/>
      <c r="D68" s="40"/>
      <c r="E68" s="1074"/>
      <c r="F68" s="166"/>
      <c r="G68" s="1074"/>
      <c r="H68" s="40"/>
      <c r="I68" s="1079"/>
      <c r="J68" s="705"/>
      <c r="K68" s="1094"/>
      <c r="L68" s="706"/>
      <c r="M68" s="1102"/>
    </row>
    <row r="69" spans="1:13" x14ac:dyDescent="0.25">
      <c r="A69" s="171" t="s">
        <v>423</v>
      </c>
      <c r="B69" s="47"/>
      <c r="C69" s="1069"/>
      <c r="D69" s="47"/>
      <c r="E69" s="1069"/>
      <c r="F69" s="46"/>
      <c r="G69" s="1069"/>
      <c r="H69" s="47"/>
      <c r="I69" s="1082"/>
      <c r="J69" s="46"/>
      <c r="K69" s="1069"/>
      <c r="L69" s="85"/>
      <c r="M69" s="1099"/>
    </row>
    <row r="70" spans="1:13" x14ac:dyDescent="0.25">
      <c r="A70" s="172" t="s">
        <v>402</v>
      </c>
      <c r="B70" s="165"/>
      <c r="C70" s="1076"/>
      <c r="D70" s="165"/>
      <c r="E70" s="1076"/>
      <c r="F70" s="164"/>
      <c r="G70" s="1076"/>
      <c r="H70" s="165"/>
      <c r="I70" s="1087"/>
      <c r="J70" s="704"/>
      <c r="K70" s="1096"/>
      <c r="L70" s="701"/>
      <c r="M70" s="1103"/>
    </row>
    <row r="71" spans="1:13" x14ac:dyDescent="0.25">
      <c r="A71" s="173" t="s">
        <v>403</v>
      </c>
      <c r="B71" s="43">
        <v>48</v>
      </c>
      <c r="C71" s="1071">
        <v>4011624.4399999976</v>
      </c>
      <c r="D71" s="155">
        <v>47</v>
      </c>
      <c r="E71" s="1071">
        <v>4007605.129999999</v>
      </c>
      <c r="F71" s="155">
        <v>50</v>
      </c>
      <c r="G71" s="1071">
        <v>4265192.2299999986</v>
      </c>
      <c r="H71" s="155">
        <v>52</v>
      </c>
      <c r="I71" s="1071">
        <v>4611778.6958608683</v>
      </c>
      <c r="J71" s="694">
        <v>53</v>
      </c>
      <c r="K71" s="1091">
        <v>4732837.8866272159</v>
      </c>
      <c r="L71" s="694">
        <v>53</v>
      </c>
      <c r="M71" s="1091">
        <v>4857074.8811511816</v>
      </c>
    </row>
    <row r="72" spans="1:13" x14ac:dyDescent="0.25">
      <c r="A72" s="173" t="s">
        <v>404</v>
      </c>
      <c r="B72" s="43">
        <v>2</v>
      </c>
      <c r="C72" s="1071">
        <v>263259.69</v>
      </c>
      <c r="D72" s="155">
        <v>2</v>
      </c>
      <c r="E72" s="1071">
        <v>231706.87</v>
      </c>
      <c r="F72" s="155">
        <v>2</v>
      </c>
      <c r="G72" s="1071">
        <v>165883.91</v>
      </c>
      <c r="H72" s="155">
        <v>2</v>
      </c>
      <c r="I72" s="1071">
        <v>172519.26639999996</v>
      </c>
      <c r="J72" s="694">
        <v>2</v>
      </c>
      <c r="K72" s="1091">
        <v>177047.89714299998</v>
      </c>
      <c r="L72" s="694">
        <v>2</v>
      </c>
      <c r="M72" s="1091">
        <v>181695.40444300376</v>
      </c>
    </row>
    <row r="73" spans="1:13" x14ac:dyDescent="0.25">
      <c r="A73" s="173" t="s">
        <v>405</v>
      </c>
      <c r="B73" s="43">
        <v>3</v>
      </c>
      <c r="C73" s="1071">
        <v>138420.15000000002</v>
      </c>
      <c r="D73" s="155">
        <v>0</v>
      </c>
      <c r="E73" s="1071">
        <v>6189.5300000000007</v>
      </c>
      <c r="F73" s="155">
        <v>0</v>
      </c>
      <c r="G73" s="1071">
        <v>0</v>
      </c>
      <c r="H73" s="155">
        <v>0</v>
      </c>
      <c r="I73" s="1071">
        <v>0</v>
      </c>
      <c r="J73" s="694">
        <v>0</v>
      </c>
      <c r="K73" s="1091">
        <v>0</v>
      </c>
      <c r="L73" s="694">
        <v>0</v>
      </c>
      <c r="M73" s="1091">
        <v>0</v>
      </c>
    </row>
    <row r="74" spans="1:13" x14ac:dyDescent="0.25">
      <c r="A74" s="173" t="s">
        <v>406</v>
      </c>
      <c r="B74" s="43">
        <v>410</v>
      </c>
      <c r="C74" s="1071">
        <v>52221508.780000061</v>
      </c>
      <c r="D74" s="155">
        <v>411</v>
      </c>
      <c r="E74" s="1071">
        <v>53285895.300000213</v>
      </c>
      <c r="F74" s="155">
        <v>424</v>
      </c>
      <c r="G74" s="1071">
        <v>58289759.839999579</v>
      </c>
      <c r="H74" s="155">
        <v>426</v>
      </c>
      <c r="I74" s="1071">
        <v>61002134.482581563</v>
      </c>
      <c r="J74" s="694">
        <v>434</v>
      </c>
      <c r="K74" s="1091">
        <v>62897461.16196534</v>
      </c>
      <c r="L74" s="694">
        <v>434</v>
      </c>
      <c r="M74" s="1091">
        <v>64760440.142466918</v>
      </c>
    </row>
    <row r="75" spans="1:13" x14ac:dyDescent="0.25">
      <c r="A75" s="173" t="s">
        <v>408</v>
      </c>
      <c r="B75" s="43">
        <v>0</v>
      </c>
      <c r="C75" s="1071">
        <v>0</v>
      </c>
      <c r="D75" s="155">
        <v>0</v>
      </c>
      <c r="E75" s="1071">
        <v>0</v>
      </c>
      <c r="F75" s="155">
        <v>0</v>
      </c>
      <c r="G75" s="1071">
        <v>0</v>
      </c>
      <c r="H75" s="155">
        <v>0</v>
      </c>
      <c r="I75" s="1071">
        <v>0</v>
      </c>
      <c r="J75" s="694">
        <v>0</v>
      </c>
      <c r="K75" s="1091">
        <v>0</v>
      </c>
      <c r="L75" s="694">
        <v>0</v>
      </c>
      <c r="M75" s="1091">
        <v>0</v>
      </c>
    </row>
    <row r="76" spans="1:13" x14ac:dyDescent="0.25">
      <c r="A76" s="173" t="s">
        <v>409</v>
      </c>
      <c r="B76" s="43">
        <v>1</v>
      </c>
      <c r="C76" s="1071">
        <v>5452.75</v>
      </c>
      <c r="D76" s="155">
        <v>0</v>
      </c>
      <c r="E76" s="1071">
        <v>77712.02</v>
      </c>
      <c r="F76" s="155">
        <v>0</v>
      </c>
      <c r="G76" s="1071">
        <v>0</v>
      </c>
      <c r="H76" s="155">
        <v>0</v>
      </c>
      <c r="I76" s="1071">
        <v>0</v>
      </c>
      <c r="J76" s="694">
        <v>0</v>
      </c>
      <c r="K76" s="1091">
        <v>0</v>
      </c>
      <c r="L76" s="694">
        <v>0</v>
      </c>
      <c r="M76" s="1091">
        <v>0</v>
      </c>
    </row>
    <row r="77" spans="1:13" x14ac:dyDescent="0.25">
      <c r="A77" s="173" t="s">
        <v>410</v>
      </c>
      <c r="B77" s="43">
        <v>0</v>
      </c>
      <c r="C77" s="1071">
        <v>0</v>
      </c>
      <c r="D77" s="155">
        <v>0</v>
      </c>
      <c r="E77" s="1071">
        <v>0</v>
      </c>
      <c r="F77" s="155">
        <v>0</v>
      </c>
      <c r="G77" s="1071">
        <v>0</v>
      </c>
      <c r="H77" s="155">
        <v>0</v>
      </c>
      <c r="I77" s="1071">
        <v>0</v>
      </c>
      <c r="J77" s="694">
        <v>0</v>
      </c>
      <c r="K77" s="1091">
        <v>0</v>
      </c>
      <c r="L77" s="694">
        <v>0</v>
      </c>
      <c r="M77" s="1091">
        <v>0</v>
      </c>
    </row>
    <row r="78" spans="1:13" x14ac:dyDescent="0.25">
      <c r="A78" s="173" t="s">
        <v>411</v>
      </c>
      <c r="B78" s="43">
        <v>0</v>
      </c>
      <c r="C78" s="1071">
        <v>0</v>
      </c>
      <c r="D78" s="155">
        <v>0</v>
      </c>
      <c r="E78" s="1071">
        <v>0</v>
      </c>
      <c r="F78" s="155">
        <v>0</v>
      </c>
      <c r="G78" s="1071">
        <v>0</v>
      </c>
      <c r="H78" s="155">
        <v>0</v>
      </c>
      <c r="I78" s="1071">
        <v>0</v>
      </c>
      <c r="J78" s="694">
        <v>0</v>
      </c>
      <c r="K78" s="1091">
        <v>0</v>
      </c>
      <c r="L78" s="694">
        <v>0</v>
      </c>
      <c r="M78" s="1091">
        <v>0</v>
      </c>
    </row>
    <row r="79" spans="1:13" x14ac:dyDescent="0.25">
      <c r="A79" s="173" t="s">
        <v>412</v>
      </c>
      <c r="B79" s="43">
        <v>0</v>
      </c>
      <c r="C79" s="1071">
        <v>0</v>
      </c>
      <c r="D79" s="155">
        <v>0</v>
      </c>
      <c r="E79" s="1071">
        <v>0</v>
      </c>
      <c r="F79" s="155">
        <v>0</v>
      </c>
      <c r="G79" s="1071">
        <v>0</v>
      </c>
      <c r="H79" s="155">
        <v>0</v>
      </c>
      <c r="I79" s="1071">
        <v>0</v>
      </c>
      <c r="J79" s="694">
        <v>0</v>
      </c>
      <c r="K79" s="1091">
        <v>0</v>
      </c>
      <c r="L79" s="694">
        <v>0</v>
      </c>
      <c r="M79" s="1091">
        <v>0</v>
      </c>
    </row>
    <row r="80" spans="1:13" x14ac:dyDescent="0.25">
      <c r="A80" s="173" t="s">
        <v>413</v>
      </c>
      <c r="B80" s="167">
        <v>0</v>
      </c>
      <c r="C80" s="1072">
        <v>0</v>
      </c>
      <c r="D80" s="167">
        <v>0</v>
      </c>
      <c r="E80" s="1072">
        <v>0</v>
      </c>
      <c r="F80" s="167">
        <v>0</v>
      </c>
      <c r="G80" s="1072">
        <v>0</v>
      </c>
      <c r="H80" s="167">
        <v>0</v>
      </c>
      <c r="I80" s="1072">
        <v>0</v>
      </c>
      <c r="J80" s="709">
        <v>0</v>
      </c>
      <c r="K80" s="1092">
        <v>0</v>
      </c>
      <c r="L80" s="695">
        <v>0</v>
      </c>
      <c r="M80" s="1092">
        <v>0</v>
      </c>
    </row>
    <row r="81" spans="1:13" x14ac:dyDescent="0.25">
      <c r="A81" s="174" t="s">
        <v>414</v>
      </c>
      <c r="B81" s="157">
        <v>464</v>
      </c>
      <c r="C81" s="1073">
        <v>56640265.810000062</v>
      </c>
      <c r="D81" s="157">
        <v>460</v>
      </c>
      <c r="E81" s="1073">
        <v>57609108.850000218</v>
      </c>
      <c r="F81" s="156">
        <v>476</v>
      </c>
      <c r="G81" s="1073">
        <v>62720835.979999579</v>
      </c>
      <c r="H81" s="157">
        <v>480</v>
      </c>
      <c r="I81" s="1084">
        <v>65786432.444842428</v>
      </c>
      <c r="J81" s="696">
        <v>489</v>
      </c>
      <c r="K81" s="1093">
        <v>67807346.945735559</v>
      </c>
      <c r="L81" s="697">
        <v>489</v>
      </c>
      <c r="M81" s="1101">
        <v>69799210.428061098</v>
      </c>
    </row>
    <row r="82" spans="1:13" x14ac:dyDescent="0.25">
      <c r="A82" s="173"/>
      <c r="B82" s="40"/>
      <c r="C82" s="1074"/>
      <c r="D82" s="40"/>
      <c r="E82" s="1074"/>
      <c r="F82" s="166"/>
      <c r="G82" s="1074"/>
      <c r="H82" s="40"/>
      <c r="I82" s="1079"/>
      <c r="J82" s="705"/>
      <c r="K82" s="1094"/>
      <c r="L82" s="706"/>
      <c r="M82" s="1102"/>
    </row>
    <row r="83" spans="1:13" x14ac:dyDescent="0.25">
      <c r="A83" s="172" t="s">
        <v>415</v>
      </c>
      <c r="B83" s="161"/>
      <c r="C83" s="1075"/>
      <c r="D83" s="161"/>
      <c r="E83" s="1075"/>
      <c r="F83" s="160"/>
      <c r="G83" s="1075"/>
      <c r="H83" s="161"/>
      <c r="I83" s="1085"/>
      <c r="J83" s="700"/>
      <c r="K83" s="1095"/>
      <c r="L83" s="701"/>
      <c r="M83" s="1103"/>
    </row>
    <row r="84" spans="1:13" x14ac:dyDescent="0.25">
      <c r="A84" s="173" t="s">
        <v>403</v>
      </c>
      <c r="B84" s="43">
        <v>48</v>
      </c>
      <c r="C84" s="1071">
        <v>3410268.0099999979</v>
      </c>
      <c r="D84" s="155">
        <v>47</v>
      </c>
      <c r="E84" s="1071">
        <v>3355250.9299999983</v>
      </c>
      <c r="F84" s="155">
        <v>50</v>
      </c>
      <c r="G84" s="1071">
        <v>3628356.9799999972</v>
      </c>
      <c r="H84" s="155">
        <v>52</v>
      </c>
      <c r="I84" s="1071">
        <v>3923562.1753391274</v>
      </c>
      <c r="J84" s="694">
        <v>53</v>
      </c>
      <c r="K84" s="1091">
        <v>4026555.6824417803</v>
      </c>
      <c r="L84" s="694">
        <v>53</v>
      </c>
      <c r="M84" s="1091">
        <v>4132252.7691058777</v>
      </c>
    </row>
    <row r="85" spans="1:13" x14ac:dyDescent="0.25">
      <c r="A85" s="173" t="s">
        <v>404</v>
      </c>
      <c r="B85" s="43">
        <v>2</v>
      </c>
      <c r="C85" s="1071">
        <v>202299.26</v>
      </c>
      <c r="D85" s="155">
        <v>2</v>
      </c>
      <c r="E85" s="1071">
        <v>195694.90999999997</v>
      </c>
      <c r="F85" s="155">
        <v>2</v>
      </c>
      <c r="G85" s="1071">
        <v>124325.27999999997</v>
      </c>
      <c r="H85" s="155">
        <v>2</v>
      </c>
      <c r="I85" s="1071">
        <v>129298.29119999998</v>
      </c>
      <c r="J85" s="694">
        <v>2</v>
      </c>
      <c r="K85" s="1091">
        <v>132692.37134399998</v>
      </c>
      <c r="L85" s="694">
        <v>2</v>
      </c>
      <c r="M85" s="1091">
        <v>136175.54609178001</v>
      </c>
    </row>
    <row r="86" spans="1:13" x14ac:dyDescent="0.25">
      <c r="A86" s="173" t="s">
        <v>405</v>
      </c>
      <c r="B86" s="43">
        <v>1.2106778846153845</v>
      </c>
      <c r="C86" s="1071">
        <v>91191.46</v>
      </c>
      <c r="D86" s="155">
        <v>4.230769230769231E-2</v>
      </c>
      <c r="E86" s="1071">
        <v>3255.13</v>
      </c>
      <c r="F86" s="155">
        <v>0</v>
      </c>
      <c r="G86" s="1071">
        <v>0</v>
      </c>
      <c r="H86" s="155">
        <v>0</v>
      </c>
      <c r="I86" s="1071">
        <v>0</v>
      </c>
      <c r="J86" s="694">
        <v>0</v>
      </c>
      <c r="K86" s="1091">
        <v>0</v>
      </c>
      <c r="L86" s="694">
        <v>0</v>
      </c>
      <c r="M86" s="1091">
        <v>0</v>
      </c>
    </row>
    <row r="87" spans="1:13" x14ac:dyDescent="0.25">
      <c r="A87" s="173" t="s">
        <v>406</v>
      </c>
      <c r="B87" s="43">
        <v>315.91377403846155</v>
      </c>
      <c r="C87" s="1071">
        <v>32325047.019999944</v>
      </c>
      <c r="D87" s="155">
        <v>301.01485096153863</v>
      </c>
      <c r="E87" s="1071">
        <v>31899640.629999932</v>
      </c>
      <c r="F87" s="155">
        <v>305.83621153846173</v>
      </c>
      <c r="G87" s="1071">
        <v>33732247.389999859</v>
      </c>
      <c r="H87" s="155">
        <v>307.83621153846173</v>
      </c>
      <c r="I87" s="1071">
        <v>35304621.572062619</v>
      </c>
      <c r="J87" s="694">
        <v>315.83621153846173</v>
      </c>
      <c r="K87" s="1091">
        <v>36437867.888329268</v>
      </c>
      <c r="L87" s="694">
        <v>315.83621153846173</v>
      </c>
      <c r="M87" s="1091">
        <v>37606282.545397915</v>
      </c>
    </row>
    <row r="88" spans="1:13" x14ac:dyDescent="0.25">
      <c r="A88" s="173" t="s">
        <v>408</v>
      </c>
      <c r="B88" s="43">
        <v>0</v>
      </c>
      <c r="C88" s="1071">
        <v>0</v>
      </c>
      <c r="D88" s="155">
        <v>0</v>
      </c>
      <c r="E88" s="1071">
        <v>0</v>
      </c>
      <c r="F88" s="155">
        <v>0</v>
      </c>
      <c r="G88" s="1071">
        <v>0</v>
      </c>
      <c r="H88" s="155">
        <v>0</v>
      </c>
      <c r="I88" s="1071">
        <v>0</v>
      </c>
      <c r="J88" s="694">
        <v>0</v>
      </c>
      <c r="K88" s="1091">
        <v>0</v>
      </c>
      <c r="L88" s="694">
        <v>0</v>
      </c>
      <c r="M88" s="1091">
        <v>0</v>
      </c>
    </row>
    <row r="89" spans="1:13" x14ac:dyDescent="0.25">
      <c r="A89" s="173" t="s">
        <v>409</v>
      </c>
      <c r="B89" s="43">
        <v>4.6153846153846156E-2</v>
      </c>
      <c r="C89" s="1071">
        <v>4845.21</v>
      </c>
      <c r="D89" s="155">
        <v>0.42688942307692312</v>
      </c>
      <c r="E89" s="1071">
        <v>45269.899999999994</v>
      </c>
      <c r="F89" s="155">
        <v>0</v>
      </c>
      <c r="G89" s="1071">
        <v>0</v>
      </c>
      <c r="H89" s="155">
        <v>0</v>
      </c>
      <c r="I89" s="1071">
        <v>0</v>
      </c>
      <c r="J89" s="694">
        <v>0</v>
      </c>
      <c r="K89" s="1091">
        <v>0</v>
      </c>
      <c r="L89" s="694">
        <v>0</v>
      </c>
      <c r="M89" s="1091">
        <v>0</v>
      </c>
    </row>
    <row r="90" spans="1:13" x14ac:dyDescent="0.25">
      <c r="A90" s="173" t="s">
        <v>410</v>
      </c>
      <c r="B90" s="43">
        <v>0</v>
      </c>
      <c r="C90" s="1071">
        <v>0</v>
      </c>
      <c r="D90" s="155">
        <v>0</v>
      </c>
      <c r="E90" s="1071">
        <v>0</v>
      </c>
      <c r="F90" s="155">
        <v>0</v>
      </c>
      <c r="G90" s="1071">
        <v>0</v>
      </c>
      <c r="H90" s="155">
        <v>0</v>
      </c>
      <c r="I90" s="1071">
        <v>0</v>
      </c>
      <c r="J90" s="694">
        <v>0</v>
      </c>
      <c r="K90" s="1091">
        <v>0</v>
      </c>
      <c r="L90" s="694">
        <v>0</v>
      </c>
      <c r="M90" s="1091">
        <v>0</v>
      </c>
    </row>
    <row r="91" spans="1:13" x14ac:dyDescent="0.25">
      <c r="A91" s="173" t="s">
        <v>411</v>
      </c>
      <c r="B91" s="43">
        <v>0</v>
      </c>
      <c r="C91" s="1071">
        <v>0</v>
      </c>
      <c r="D91" s="155">
        <v>0</v>
      </c>
      <c r="E91" s="1071">
        <v>0</v>
      </c>
      <c r="F91" s="155">
        <v>0</v>
      </c>
      <c r="G91" s="1071">
        <v>0</v>
      </c>
      <c r="H91" s="155">
        <v>0</v>
      </c>
      <c r="I91" s="1071">
        <v>0</v>
      </c>
      <c r="J91" s="694">
        <v>0</v>
      </c>
      <c r="K91" s="1091">
        <v>0</v>
      </c>
      <c r="L91" s="694">
        <v>0</v>
      </c>
      <c r="M91" s="1091">
        <v>0</v>
      </c>
    </row>
    <row r="92" spans="1:13" x14ac:dyDescent="0.25">
      <c r="A92" s="173" t="s">
        <v>412</v>
      </c>
      <c r="B92" s="43">
        <v>0</v>
      </c>
      <c r="C92" s="1071">
        <v>0</v>
      </c>
      <c r="D92" s="155">
        <v>0</v>
      </c>
      <c r="E92" s="1071">
        <v>0</v>
      </c>
      <c r="F92" s="155">
        <v>0</v>
      </c>
      <c r="G92" s="1071">
        <v>0</v>
      </c>
      <c r="H92" s="155">
        <v>0</v>
      </c>
      <c r="I92" s="1071">
        <v>0</v>
      </c>
      <c r="J92" s="694">
        <v>0</v>
      </c>
      <c r="K92" s="1091">
        <v>0</v>
      </c>
      <c r="L92" s="694">
        <v>0</v>
      </c>
      <c r="M92" s="1091">
        <v>0</v>
      </c>
    </row>
    <row r="93" spans="1:13" x14ac:dyDescent="0.25">
      <c r="A93" s="173" t="s">
        <v>413</v>
      </c>
      <c r="B93" s="167">
        <v>0</v>
      </c>
      <c r="C93" s="1072">
        <v>0</v>
      </c>
      <c r="D93" s="167">
        <v>0</v>
      </c>
      <c r="E93" s="1072">
        <v>0</v>
      </c>
      <c r="F93" s="167">
        <v>0</v>
      </c>
      <c r="G93" s="1072">
        <v>0</v>
      </c>
      <c r="H93" s="167">
        <v>0</v>
      </c>
      <c r="I93" s="1072">
        <v>0</v>
      </c>
      <c r="J93" s="709">
        <v>0</v>
      </c>
      <c r="K93" s="1092">
        <v>0</v>
      </c>
      <c r="L93" s="695">
        <v>0</v>
      </c>
      <c r="M93" s="1092">
        <v>0</v>
      </c>
    </row>
    <row r="94" spans="1:13" x14ac:dyDescent="0.25">
      <c r="A94" s="172" t="s">
        <v>424</v>
      </c>
      <c r="B94" s="157">
        <v>367.1706057692308</v>
      </c>
      <c r="C94" s="1073">
        <v>36033650.959999941</v>
      </c>
      <c r="D94" s="157">
        <v>350.48404807692327</v>
      </c>
      <c r="E94" s="1073">
        <v>35499111.499999925</v>
      </c>
      <c r="F94" s="156">
        <v>357.83621153846173</v>
      </c>
      <c r="G94" s="1073">
        <v>37484929.649999857</v>
      </c>
      <c r="H94" s="157">
        <v>361.83621153846173</v>
      </c>
      <c r="I94" s="1084">
        <v>39357482.038601749</v>
      </c>
      <c r="J94" s="696">
        <v>370.83621153846173</v>
      </c>
      <c r="K94" s="1093">
        <v>40597115.942115046</v>
      </c>
      <c r="L94" s="697">
        <v>370.83621153846173</v>
      </c>
      <c r="M94" s="1101">
        <v>41874710.860595569</v>
      </c>
    </row>
    <row r="95" spans="1:13" x14ac:dyDescent="0.25">
      <c r="A95" s="173"/>
      <c r="B95" s="40"/>
      <c r="C95" s="1074"/>
      <c r="D95" s="40"/>
      <c r="E95" s="1074"/>
      <c r="F95" s="166"/>
      <c r="G95" s="1074"/>
      <c r="H95" s="40"/>
      <c r="I95" s="1079"/>
      <c r="J95" s="705"/>
      <c r="K95" s="1094"/>
      <c r="L95" s="706"/>
      <c r="M95" s="1102"/>
    </row>
    <row r="96" spans="1:13" x14ac:dyDescent="0.25">
      <c r="A96" s="172" t="s">
        <v>417</v>
      </c>
      <c r="B96" s="165"/>
      <c r="C96" s="1076"/>
      <c r="D96" s="165"/>
      <c r="E96" s="1076"/>
      <c r="F96" s="164"/>
      <c r="G96" s="1076"/>
      <c r="H96" s="165"/>
      <c r="I96" s="1087"/>
      <c r="J96" s="704"/>
      <c r="K96" s="1096"/>
      <c r="L96" s="701"/>
      <c r="M96" s="1103"/>
    </row>
    <row r="97" spans="1:13" x14ac:dyDescent="0.25">
      <c r="A97" s="173" t="s">
        <v>403</v>
      </c>
      <c r="B97" s="43">
        <v>0</v>
      </c>
      <c r="C97" s="1071">
        <v>601356.4299999997</v>
      </c>
      <c r="D97" s="155">
        <v>0</v>
      </c>
      <c r="E97" s="1071">
        <v>652354.2000000003</v>
      </c>
      <c r="F97" s="155">
        <v>0</v>
      </c>
      <c r="G97" s="1071">
        <v>636835.2500000014</v>
      </c>
      <c r="H97" s="155">
        <v>0</v>
      </c>
      <c r="I97" s="1071">
        <v>688216.52052174066</v>
      </c>
      <c r="J97" s="694">
        <v>0</v>
      </c>
      <c r="K97" s="1091">
        <v>706282.20418543648</v>
      </c>
      <c r="L97" s="694">
        <v>0</v>
      </c>
      <c r="M97" s="1091">
        <v>724822.11204530427</v>
      </c>
    </row>
    <row r="98" spans="1:13" x14ac:dyDescent="0.25">
      <c r="A98" s="173" t="s">
        <v>404</v>
      </c>
      <c r="B98" s="43">
        <v>0</v>
      </c>
      <c r="C98" s="1071">
        <v>24360.239999999998</v>
      </c>
      <c r="D98" s="155">
        <v>0</v>
      </c>
      <c r="E98" s="1071">
        <v>18618.230000000003</v>
      </c>
      <c r="F98" s="155">
        <v>0</v>
      </c>
      <c r="G98" s="1071">
        <v>24557.420000000002</v>
      </c>
      <c r="H98" s="155">
        <v>0</v>
      </c>
      <c r="I98" s="1071">
        <v>25539.716800000002</v>
      </c>
      <c r="J98" s="694">
        <v>0</v>
      </c>
      <c r="K98" s="1091">
        <v>26210.134366000006</v>
      </c>
      <c r="L98" s="694">
        <v>0</v>
      </c>
      <c r="M98" s="1091">
        <v>26898.150393107509</v>
      </c>
    </row>
    <row r="99" spans="1:13" x14ac:dyDescent="0.25">
      <c r="A99" s="173" t="s">
        <v>405</v>
      </c>
      <c r="B99" s="43">
        <v>0</v>
      </c>
      <c r="C99" s="1071">
        <v>17359.68</v>
      </c>
      <c r="D99" s="155">
        <v>0</v>
      </c>
      <c r="E99" s="1071">
        <v>1479.6000000000001</v>
      </c>
      <c r="F99" s="155">
        <v>0</v>
      </c>
      <c r="G99" s="1071">
        <v>0</v>
      </c>
      <c r="H99" s="155">
        <v>0</v>
      </c>
      <c r="I99" s="1071">
        <v>0</v>
      </c>
      <c r="J99" s="694">
        <v>0</v>
      </c>
      <c r="K99" s="1091">
        <v>0</v>
      </c>
      <c r="L99" s="694">
        <v>0</v>
      </c>
      <c r="M99" s="1091">
        <v>0</v>
      </c>
    </row>
    <row r="100" spans="1:13" x14ac:dyDescent="0.25">
      <c r="A100" s="173" t="s">
        <v>406</v>
      </c>
      <c r="B100" s="43">
        <v>0</v>
      </c>
      <c r="C100" s="1071">
        <v>7064160.330000083</v>
      </c>
      <c r="D100" s="155">
        <v>0</v>
      </c>
      <c r="E100" s="1071">
        <v>8651118.7100002095</v>
      </c>
      <c r="F100" s="155">
        <v>0</v>
      </c>
      <c r="G100" s="1071">
        <v>9489526.1499997694</v>
      </c>
      <c r="H100" s="155">
        <v>0</v>
      </c>
      <c r="I100" s="1071">
        <v>9923170.5100800414</v>
      </c>
      <c r="J100" s="694">
        <v>0</v>
      </c>
      <c r="K100" s="1091">
        <v>10183653.735969644</v>
      </c>
      <c r="L100" s="694">
        <v>0</v>
      </c>
      <c r="M100" s="1091">
        <v>10450974.64653885</v>
      </c>
    </row>
    <row r="101" spans="1:13" x14ac:dyDescent="0.25">
      <c r="A101" s="173" t="s">
        <v>408</v>
      </c>
      <c r="B101" s="43">
        <v>0</v>
      </c>
      <c r="C101" s="1071">
        <v>0</v>
      </c>
      <c r="D101" s="155">
        <v>0</v>
      </c>
      <c r="E101" s="1071">
        <v>0</v>
      </c>
      <c r="F101" s="155">
        <v>0</v>
      </c>
      <c r="G101" s="1071">
        <v>0</v>
      </c>
      <c r="H101" s="155">
        <v>0</v>
      </c>
      <c r="I101" s="1071">
        <v>0</v>
      </c>
      <c r="J101" s="694">
        <v>0</v>
      </c>
      <c r="K101" s="1091">
        <v>0</v>
      </c>
      <c r="L101" s="694">
        <v>0</v>
      </c>
      <c r="M101" s="1091">
        <v>0</v>
      </c>
    </row>
    <row r="102" spans="1:13" x14ac:dyDescent="0.25">
      <c r="A102" s="173" t="s">
        <v>409</v>
      </c>
      <c r="B102" s="43">
        <v>0</v>
      </c>
      <c r="C102" s="1071">
        <v>603.76</v>
      </c>
      <c r="D102" s="155">
        <v>0</v>
      </c>
      <c r="E102" s="1071">
        <v>29085.8</v>
      </c>
      <c r="F102" s="155">
        <v>0</v>
      </c>
      <c r="G102" s="1071">
        <v>0</v>
      </c>
      <c r="H102" s="155">
        <v>0</v>
      </c>
      <c r="I102" s="1071">
        <v>0</v>
      </c>
      <c r="J102" s="694">
        <v>0</v>
      </c>
      <c r="K102" s="1091">
        <v>0</v>
      </c>
      <c r="L102" s="694">
        <v>0</v>
      </c>
      <c r="M102" s="1091">
        <v>0</v>
      </c>
    </row>
    <row r="103" spans="1:13" x14ac:dyDescent="0.25">
      <c r="A103" s="173" t="s">
        <v>410</v>
      </c>
      <c r="B103" s="43">
        <v>0</v>
      </c>
      <c r="C103" s="1071">
        <v>0</v>
      </c>
      <c r="D103" s="155">
        <v>0</v>
      </c>
      <c r="E103" s="1071">
        <v>0</v>
      </c>
      <c r="F103" s="155">
        <v>0</v>
      </c>
      <c r="G103" s="1071">
        <v>0</v>
      </c>
      <c r="H103" s="155">
        <v>0</v>
      </c>
      <c r="I103" s="1071">
        <v>0</v>
      </c>
      <c r="J103" s="694">
        <v>0</v>
      </c>
      <c r="K103" s="1091">
        <v>0</v>
      </c>
      <c r="L103" s="694">
        <v>0</v>
      </c>
      <c r="M103" s="1091">
        <v>0</v>
      </c>
    </row>
    <row r="104" spans="1:13" x14ac:dyDescent="0.25">
      <c r="A104" s="173" t="s">
        <v>411</v>
      </c>
      <c r="B104" s="43">
        <v>0</v>
      </c>
      <c r="C104" s="1071">
        <v>0</v>
      </c>
      <c r="D104" s="155">
        <v>0</v>
      </c>
      <c r="E104" s="1071">
        <v>0</v>
      </c>
      <c r="F104" s="155">
        <v>0</v>
      </c>
      <c r="G104" s="1071">
        <v>0</v>
      </c>
      <c r="H104" s="155">
        <v>0</v>
      </c>
      <c r="I104" s="1071">
        <v>0</v>
      </c>
      <c r="J104" s="694">
        <v>0</v>
      </c>
      <c r="K104" s="1091">
        <v>0</v>
      </c>
      <c r="L104" s="694">
        <v>0</v>
      </c>
      <c r="M104" s="1091">
        <v>0</v>
      </c>
    </row>
    <row r="105" spans="1:13" x14ac:dyDescent="0.25">
      <c r="A105" s="173" t="s">
        <v>412</v>
      </c>
      <c r="B105" s="43">
        <v>0</v>
      </c>
      <c r="C105" s="1071">
        <v>0</v>
      </c>
      <c r="D105" s="155">
        <v>0</v>
      </c>
      <c r="E105" s="1071">
        <v>0</v>
      </c>
      <c r="F105" s="155">
        <v>0</v>
      </c>
      <c r="G105" s="1071">
        <v>0</v>
      </c>
      <c r="H105" s="155">
        <v>0</v>
      </c>
      <c r="I105" s="1071">
        <v>0</v>
      </c>
      <c r="J105" s="694">
        <v>0</v>
      </c>
      <c r="K105" s="1091">
        <v>0</v>
      </c>
      <c r="L105" s="694">
        <v>0</v>
      </c>
      <c r="M105" s="1091">
        <v>0</v>
      </c>
    </row>
    <row r="106" spans="1:13" x14ac:dyDescent="0.25">
      <c r="A106" s="173" t="s">
        <v>413</v>
      </c>
      <c r="B106" s="167">
        <v>0</v>
      </c>
      <c r="C106" s="1072">
        <v>0</v>
      </c>
      <c r="D106" s="167">
        <v>0</v>
      </c>
      <c r="E106" s="1072">
        <v>0</v>
      </c>
      <c r="F106" s="167">
        <v>0</v>
      </c>
      <c r="G106" s="1072">
        <v>0</v>
      </c>
      <c r="H106" s="167">
        <v>0</v>
      </c>
      <c r="I106" s="1072">
        <v>0</v>
      </c>
      <c r="J106" s="709">
        <v>0</v>
      </c>
      <c r="K106" s="1092">
        <v>0</v>
      </c>
      <c r="L106" s="695">
        <v>0</v>
      </c>
      <c r="M106" s="1092">
        <v>0</v>
      </c>
    </row>
    <row r="107" spans="1:13" x14ac:dyDescent="0.25">
      <c r="A107" s="172" t="s">
        <v>418</v>
      </c>
      <c r="B107" s="157">
        <v>0</v>
      </c>
      <c r="C107" s="1073">
        <v>7707840.4400000824</v>
      </c>
      <c r="D107" s="157">
        <v>0</v>
      </c>
      <c r="E107" s="1073">
        <v>9352656.5400002114</v>
      </c>
      <c r="F107" s="156">
        <v>0</v>
      </c>
      <c r="G107" s="1073">
        <v>10150918.819999771</v>
      </c>
      <c r="H107" s="157">
        <v>0</v>
      </c>
      <c r="I107" s="1084">
        <v>10636926.747401781</v>
      </c>
      <c r="J107" s="696">
        <v>0</v>
      </c>
      <c r="K107" s="1093">
        <v>10916146.07452108</v>
      </c>
      <c r="L107" s="697">
        <v>0</v>
      </c>
      <c r="M107" s="1101">
        <v>11202694.908977263</v>
      </c>
    </row>
    <row r="108" spans="1:13" x14ac:dyDescent="0.25">
      <c r="A108" s="173"/>
      <c r="B108" s="40"/>
      <c r="C108" s="1074"/>
      <c r="D108" s="40"/>
      <c r="E108" s="1074"/>
      <c r="F108" s="166"/>
      <c r="G108" s="1074"/>
      <c r="H108" s="40"/>
      <c r="I108" s="1079"/>
      <c r="J108" s="705"/>
      <c r="K108" s="1094"/>
      <c r="L108" s="706"/>
      <c r="M108" s="1102"/>
    </row>
    <row r="109" spans="1:13" x14ac:dyDescent="0.25">
      <c r="A109" s="174" t="s">
        <v>419</v>
      </c>
      <c r="B109" s="165"/>
      <c r="C109" s="1076"/>
      <c r="D109" s="165"/>
      <c r="E109" s="1076"/>
      <c r="F109" s="164"/>
      <c r="G109" s="1076"/>
      <c r="H109" s="165"/>
      <c r="I109" s="1087"/>
      <c r="J109" s="704"/>
      <c r="K109" s="1096"/>
      <c r="L109" s="701"/>
      <c r="M109" s="1103"/>
    </row>
    <row r="110" spans="1:13" x14ac:dyDescent="0.25">
      <c r="A110" s="173" t="s">
        <v>403</v>
      </c>
      <c r="B110" s="43">
        <v>0</v>
      </c>
      <c r="C110" s="1071">
        <v>0</v>
      </c>
      <c r="D110" s="155">
        <v>0</v>
      </c>
      <c r="E110" s="1071">
        <v>0</v>
      </c>
      <c r="F110" s="155">
        <v>0</v>
      </c>
      <c r="G110" s="1071">
        <v>0</v>
      </c>
      <c r="H110" s="155">
        <v>0</v>
      </c>
      <c r="I110" s="1071">
        <v>0</v>
      </c>
      <c r="J110" s="694">
        <v>0</v>
      </c>
      <c r="K110" s="1091">
        <v>0</v>
      </c>
      <c r="L110" s="694">
        <v>0</v>
      </c>
      <c r="M110" s="1091">
        <v>0</v>
      </c>
    </row>
    <row r="111" spans="1:13" x14ac:dyDescent="0.25">
      <c r="A111" s="173" t="s">
        <v>404</v>
      </c>
      <c r="B111" s="43">
        <v>0</v>
      </c>
      <c r="C111" s="1071">
        <v>33535.89</v>
      </c>
      <c r="D111" s="155">
        <v>0</v>
      </c>
      <c r="E111" s="1071">
        <v>17393.730000000007</v>
      </c>
      <c r="F111" s="155">
        <v>0</v>
      </c>
      <c r="G111" s="1071">
        <v>16686.510000000002</v>
      </c>
      <c r="H111" s="155">
        <v>0</v>
      </c>
      <c r="I111" s="1071">
        <v>17353.970400000002</v>
      </c>
      <c r="J111" s="694">
        <v>0</v>
      </c>
      <c r="K111" s="1091">
        <v>17809.512123000004</v>
      </c>
      <c r="L111" s="694">
        <v>0</v>
      </c>
      <c r="M111" s="1091">
        <v>18277.011816228754</v>
      </c>
    </row>
    <row r="112" spans="1:13" x14ac:dyDescent="0.25">
      <c r="A112" s="173" t="s">
        <v>405</v>
      </c>
      <c r="B112" s="43">
        <v>0</v>
      </c>
      <c r="C112" s="1071">
        <v>11646.27</v>
      </c>
      <c r="D112" s="155">
        <v>0</v>
      </c>
      <c r="E112" s="1071">
        <v>567.04000000000008</v>
      </c>
      <c r="F112" s="155">
        <v>0</v>
      </c>
      <c r="G112" s="1071">
        <v>0</v>
      </c>
      <c r="H112" s="155">
        <v>0</v>
      </c>
      <c r="I112" s="1071">
        <v>0</v>
      </c>
      <c r="J112" s="694">
        <v>0</v>
      </c>
      <c r="K112" s="1091">
        <v>0</v>
      </c>
      <c r="L112" s="694">
        <v>0</v>
      </c>
      <c r="M112" s="1091">
        <v>0</v>
      </c>
    </row>
    <row r="113" spans="1:13" x14ac:dyDescent="0.25">
      <c r="A113" s="173" t="s">
        <v>406</v>
      </c>
      <c r="B113" s="43">
        <v>0</v>
      </c>
      <c r="C113" s="1071">
        <v>4960621.9300000109</v>
      </c>
      <c r="D113" s="155">
        <v>0</v>
      </c>
      <c r="E113" s="1071">
        <v>5410349.8899999857</v>
      </c>
      <c r="F113" s="155">
        <v>0</v>
      </c>
      <c r="G113" s="1071">
        <v>6791818.9400000265</v>
      </c>
      <c r="H113" s="155">
        <v>0</v>
      </c>
      <c r="I113" s="1071">
        <v>7137173.4907419048</v>
      </c>
      <c r="J113" s="694">
        <v>0</v>
      </c>
      <c r="K113" s="1091">
        <v>7324524.2948738793</v>
      </c>
      <c r="L113" s="694">
        <v>0</v>
      </c>
      <c r="M113" s="1091">
        <v>7516793.05761432</v>
      </c>
    </row>
    <row r="114" spans="1:13" x14ac:dyDescent="0.25">
      <c r="A114" s="173" t="s">
        <v>408</v>
      </c>
      <c r="B114" s="43">
        <v>0</v>
      </c>
      <c r="C114" s="1071">
        <v>0</v>
      </c>
      <c r="D114" s="155">
        <v>0</v>
      </c>
      <c r="E114" s="1071">
        <v>0</v>
      </c>
      <c r="F114" s="155">
        <v>0</v>
      </c>
      <c r="G114" s="1071">
        <v>0</v>
      </c>
      <c r="H114" s="155">
        <v>0</v>
      </c>
      <c r="I114" s="1071">
        <v>0</v>
      </c>
      <c r="J114" s="694">
        <v>0</v>
      </c>
      <c r="K114" s="1091">
        <v>0</v>
      </c>
      <c r="L114" s="694">
        <v>0</v>
      </c>
      <c r="M114" s="1091">
        <v>0</v>
      </c>
    </row>
    <row r="115" spans="1:13" x14ac:dyDescent="0.25">
      <c r="A115" s="173" t="s">
        <v>409</v>
      </c>
      <c r="B115" s="43">
        <v>0</v>
      </c>
      <c r="C115" s="1071">
        <v>3.7800000000000002</v>
      </c>
      <c r="D115" s="155">
        <v>0</v>
      </c>
      <c r="E115" s="1071">
        <v>1498.3600000000001</v>
      </c>
      <c r="F115" s="155">
        <v>0</v>
      </c>
      <c r="G115" s="1071">
        <v>0</v>
      </c>
      <c r="H115" s="155">
        <v>0</v>
      </c>
      <c r="I115" s="1071">
        <v>0</v>
      </c>
      <c r="J115" s="694">
        <v>0</v>
      </c>
      <c r="K115" s="1091">
        <v>0</v>
      </c>
      <c r="L115" s="694">
        <v>0</v>
      </c>
      <c r="M115" s="1091">
        <v>0</v>
      </c>
    </row>
    <row r="116" spans="1:13" x14ac:dyDescent="0.25">
      <c r="A116" s="173" t="s">
        <v>410</v>
      </c>
      <c r="B116" s="43">
        <v>0</v>
      </c>
      <c r="C116" s="1071">
        <v>0</v>
      </c>
      <c r="D116" s="155">
        <v>0</v>
      </c>
      <c r="E116" s="1071">
        <v>0</v>
      </c>
      <c r="F116" s="155">
        <v>0</v>
      </c>
      <c r="G116" s="1071">
        <v>0</v>
      </c>
      <c r="H116" s="155">
        <v>0</v>
      </c>
      <c r="I116" s="1071">
        <v>0</v>
      </c>
      <c r="J116" s="694">
        <v>0</v>
      </c>
      <c r="K116" s="1091">
        <v>0</v>
      </c>
      <c r="L116" s="694">
        <v>0</v>
      </c>
      <c r="M116" s="1091">
        <v>0</v>
      </c>
    </row>
    <row r="117" spans="1:13" x14ac:dyDescent="0.25">
      <c r="A117" s="173" t="s">
        <v>411</v>
      </c>
      <c r="B117" s="43">
        <v>0</v>
      </c>
      <c r="C117" s="1071">
        <v>0</v>
      </c>
      <c r="D117" s="155">
        <v>0</v>
      </c>
      <c r="E117" s="1071">
        <v>0</v>
      </c>
      <c r="F117" s="155">
        <v>0</v>
      </c>
      <c r="G117" s="1071">
        <v>0</v>
      </c>
      <c r="H117" s="155">
        <v>0</v>
      </c>
      <c r="I117" s="1071">
        <v>0</v>
      </c>
      <c r="J117" s="694">
        <v>0</v>
      </c>
      <c r="K117" s="1091">
        <v>0</v>
      </c>
      <c r="L117" s="694">
        <v>0</v>
      </c>
      <c r="M117" s="1091">
        <v>0</v>
      </c>
    </row>
    <row r="118" spans="1:13" x14ac:dyDescent="0.25">
      <c r="A118" s="173" t="s">
        <v>412</v>
      </c>
      <c r="B118" s="43">
        <v>0</v>
      </c>
      <c r="C118" s="1071">
        <v>0</v>
      </c>
      <c r="D118" s="155">
        <v>0</v>
      </c>
      <c r="E118" s="1071">
        <v>0</v>
      </c>
      <c r="F118" s="155">
        <v>0</v>
      </c>
      <c r="G118" s="1071">
        <v>0</v>
      </c>
      <c r="H118" s="155">
        <v>0</v>
      </c>
      <c r="I118" s="1071">
        <v>0</v>
      </c>
      <c r="J118" s="694">
        <v>0</v>
      </c>
      <c r="K118" s="1091">
        <v>0</v>
      </c>
      <c r="L118" s="694">
        <v>0</v>
      </c>
      <c r="M118" s="1091">
        <v>0</v>
      </c>
    </row>
    <row r="119" spans="1:13" x14ac:dyDescent="0.25">
      <c r="A119" s="173" t="s">
        <v>413</v>
      </c>
      <c r="B119" s="167">
        <v>0</v>
      </c>
      <c r="C119" s="1072">
        <v>0</v>
      </c>
      <c r="D119" s="167">
        <v>0</v>
      </c>
      <c r="E119" s="1072">
        <v>0</v>
      </c>
      <c r="F119" s="167">
        <v>0</v>
      </c>
      <c r="G119" s="1072">
        <v>0</v>
      </c>
      <c r="H119" s="167">
        <v>0</v>
      </c>
      <c r="I119" s="1072">
        <v>0</v>
      </c>
      <c r="J119" s="709">
        <v>0</v>
      </c>
      <c r="K119" s="1092">
        <v>0</v>
      </c>
      <c r="L119" s="695">
        <v>0</v>
      </c>
      <c r="M119" s="1092">
        <v>0</v>
      </c>
    </row>
    <row r="120" spans="1:13" x14ac:dyDescent="0.25">
      <c r="A120" s="172" t="s">
        <v>420</v>
      </c>
      <c r="B120" s="157">
        <v>0</v>
      </c>
      <c r="C120" s="1073">
        <v>5005807.8700000113</v>
      </c>
      <c r="D120" s="157">
        <v>0</v>
      </c>
      <c r="E120" s="1073">
        <v>5429809.0199999856</v>
      </c>
      <c r="F120" s="156">
        <v>0</v>
      </c>
      <c r="G120" s="1073">
        <v>6808505.4500000263</v>
      </c>
      <c r="H120" s="157">
        <v>0</v>
      </c>
      <c r="I120" s="1084">
        <v>7154527.4611419048</v>
      </c>
      <c r="J120" s="696">
        <v>0</v>
      </c>
      <c r="K120" s="1093">
        <v>7342333.8069968792</v>
      </c>
      <c r="L120" s="697">
        <v>0</v>
      </c>
      <c r="M120" s="1101">
        <v>7535070.0694305487</v>
      </c>
    </row>
    <row r="121" spans="1:13" x14ac:dyDescent="0.25">
      <c r="A121" s="173"/>
      <c r="B121" s="40"/>
      <c r="C121" s="1074"/>
      <c r="D121" s="40"/>
      <c r="E121" s="1074"/>
      <c r="F121" s="166"/>
      <c r="G121" s="1074"/>
      <c r="H121" s="40"/>
      <c r="I121" s="1079"/>
      <c r="J121" s="705"/>
      <c r="K121" s="1094"/>
      <c r="L121" s="706"/>
      <c r="M121" s="1102"/>
    </row>
    <row r="122" spans="1:13" x14ac:dyDescent="0.25">
      <c r="A122" s="174" t="s">
        <v>421</v>
      </c>
      <c r="B122" s="161"/>
      <c r="C122" s="1075"/>
      <c r="D122" s="161"/>
      <c r="E122" s="1075"/>
      <c r="F122" s="160"/>
      <c r="G122" s="1075"/>
      <c r="H122" s="161"/>
      <c r="I122" s="1085"/>
      <c r="J122" s="700"/>
      <c r="K122" s="1095"/>
      <c r="L122" s="701"/>
      <c r="M122" s="1103"/>
    </row>
    <row r="123" spans="1:13" x14ac:dyDescent="0.25">
      <c r="A123" s="173" t="s">
        <v>403</v>
      </c>
      <c r="B123" s="43">
        <v>0</v>
      </c>
      <c r="C123" s="1071">
        <v>0</v>
      </c>
      <c r="D123" s="155">
        <v>0</v>
      </c>
      <c r="E123" s="1071">
        <v>0</v>
      </c>
      <c r="F123" s="155">
        <v>0</v>
      </c>
      <c r="G123" s="1071">
        <v>0</v>
      </c>
      <c r="H123" s="155">
        <v>0</v>
      </c>
      <c r="I123" s="1071">
        <v>0</v>
      </c>
      <c r="J123" s="694">
        <v>0</v>
      </c>
      <c r="K123" s="1091">
        <v>0</v>
      </c>
      <c r="L123" s="694">
        <v>0</v>
      </c>
      <c r="M123" s="1091">
        <v>0</v>
      </c>
    </row>
    <row r="124" spans="1:13" x14ac:dyDescent="0.25">
      <c r="A124" s="173" t="s">
        <v>404</v>
      </c>
      <c r="B124" s="43">
        <v>0</v>
      </c>
      <c r="C124" s="1071">
        <v>3064.2999999999997</v>
      </c>
      <c r="D124" s="155">
        <v>0</v>
      </c>
      <c r="E124" s="1071">
        <v>0</v>
      </c>
      <c r="F124" s="155">
        <v>0</v>
      </c>
      <c r="G124" s="1071">
        <v>314.7</v>
      </c>
      <c r="H124" s="155">
        <v>0</v>
      </c>
      <c r="I124" s="1071">
        <v>327.28800000000001</v>
      </c>
      <c r="J124" s="694">
        <v>0</v>
      </c>
      <c r="K124" s="1091">
        <v>335.87931000000003</v>
      </c>
      <c r="L124" s="694">
        <v>0</v>
      </c>
      <c r="M124" s="1091">
        <v>344.69614188750006</v>
      </c>
    </row>
    <row r="125" spans="1:13" x14ac:dyDescent="0.25">
      <c r="A125" s="173" t="s">
        <v>405</v>
      </c>
      <c r="B125" s="43">
        <v>0</v>
      </c>
      <c r="C125" s="1071">
        <v>18222.740000000002</v>
      </c>
      <c r="D125" s="155">
        <v>0</v>
      </c>
      <c r="E125" s="1071">
        <v>887.76</v>
      </c>
      <c r="F125" s="155">
        <v>0</v>
      </c>
      <c r="G125" s="1071">
        <v>0</v>
      </c>
      <c r="H125" s="155">
        <v>0</v>
      </c>
      <c r="I125" s="1071">
        <v>0</v>
      </c>
      <c r="J125" s="694">
        <v>0</v>
      </c>
      <c r="K125" s="1091">
        <v>0</v>
      </c>
      <c r="L125" s="694">
        <v>0</v>
      </c>
      <c r="M125" s="1091">
        <v>0</v>
      </c>
    </row>
    <row r="126" spans="1:13" x14ac:dyDescent="0.25">
      <c r="A126" s="173" t="s">
        <v>406</v>
      </c>
      <c r="B126" s="43">
        <v>0</v>
      </c>
      <c r="C126" s="1071">
        <v>7871679.5000000233</v>
      </c>
      <c r="D126" s="155">
        <v>0</v>
      </c>
      <c r="E126" s="1071">
        <v>7324786.0700000832</v>
      </c>
      <c r="F126" s="155">
        <v>0</v>
      </c>
      <c r="G126" s="1071">
        <v>8276167.3599999286</v>
      </c>
      <c r="H126" s="155">
        <v>0</v>
      </c>
      <c r="I126" s="1071">
        <v>8637168.9096969888</v>
      </c>
      <c r="J126" s="694">
        <v>0</v>
      </c>
      <c r="K126" s="1091">
        <v>8951415.2427925337</v>
      </c>
      <c r="L126" s="694">
        <v>0</v>
      </c>
      <c r="M126" s="1091">
        <v>9186389.8929158393</v>
      </c>
    </row>
    <row r="127" spans="1:13" x14ac:dyDescent="0.25">
      <c r="A127" s="173" t="s">
        <v>408</v>
      </c>
      <c r="B127" s="43">
        <v>0</v>
      </c>
      <c r="C127" s="1071">
        <v>0</v>
      </c>
      <c r="D127" s="155">
        <v>0</v>
      </c>
      <c r="E127" s="1071">
        <v>0</v>
      </c>
      <c r="F127" s="155">
        <v>0</v>
      </c>
      <c r="G127" s="1071">
        <v>0</v>
      </c>
      <c r="H127" s="155">
        <v>0</v>
      </c>
      <c r="I127" s="1071">
        <v>0</v>
      </c>
      <c r="J127" s="694">
        <v>0</v>
      </c>
      <c r="K127" s="1091">
        <v>0</v>
      </c>
      <c r="L127" s="694">
        <v>0</v>
      </c>
      <c r="M127" s="1091">
        <v>0</v>
      </c>
    </row>
    <row r="128" spans="1:13" x14ac:dyDescent="0.25">
      <c r="A128" s="173" t="s">
        <v>409</v>
      </c>
      <c r="B128" s="43">
        <v>0</v>
      </c>
      <c r="C128" s="1071">
        <v>0</v>
      </c>
      <c r="D128" s="155">
        <v>0</v>
      </c>
      <c r="E128" s="1071">
        <v>1857.96</v>
      </c>
      <c r="F128" s="155">
        <v>0</v>
      </c>
      <c r="G128" s="1071">
        <v>0</v>
      </c>
      <c r="H128" s="155">
        <v>0</v>
      </c>
      <c r="I128" s="1071">
        <v>0</v>
      </c>
      <c r="J128" s="694">
        <v>0</v>
      </c>
      <c r="K128" s="1091">
        <v>0</v>
      </c>
      <c r="L128" s="694">
        <v>0</v>
      </c>
      <c r="M128" s="1091">
        <v>0</v>
      </c>
    </row>
    <row r="129" spans="1:13" x14ac:dyDescent="0.25">
      <c r="A129" s="173" t="s">
        <v>410</v>
      </c>
      <c r="B129" s="43">
        <v>0</v>
      </c>
      <c r="C129" s="1071">
        <v>0</v>
      </c>
      <c r="D129" s="155">
        <v>0</v>
      </c>
      <c r="E129" s="1071">
        <v>0</v>
      </c>
      <c r="F129" s="155">
        <v>0</v>
      </c>
      <c r="G129" s="1071">
        <v>0</v>
      </c>
      <c r="H129" s="155">
        <v>0</v>
      </c>
      <c r="I129" s="1071">
        <v>0</v>
      </c>
      <c r="J129" s="694">
        <v>0</v>
      </c>
      <c r="K129" s="1091">
        <v>0</v>
      </c>
      <c r="L129" s="694">
        <v>0</v>
      </c>
      <c r="M129" s="1091">
        <v>0</v>
      </c>
    </row>
    <row r="130" spans="1:13" x14ac:dyDescent="0.25">
      <c r="A130" s="173" t="s">
        <v>411</v>
      </c>
      <c r="B130" s="43">
        <v>0</v>
      </c>
      <c r="C130" s="1071">
        <v>0</v>
      </c>
      <c r="D130" s="155">
        <v>0</v>
      </c>
      <c r="E130" s="1071">
        <v>0</v>
      </c>
      <c r="F130" s="155">
        <v>0</v>
      </c>
      <c r="G130" s="1071">
        <v>0</v>
      </c>
      <c r="H130" s="155">
        <v>0</v>
      </c>
      <c r="I130" s="1071">
        <v>0</v>
      </c>
      <c r="J130" s="694">
        <v>0</v>
      </c>
      <c r="K130" s="1091">
        <v>0</v>
      </c>
      <c r="L130" s="694">
        <v>0</v>
      </c>
      <c r="M130" s="1091">
        <v>0</v>
      </c>
    </row>
    <row r="131" spans="1:13" x14ac:dyDescent="0.25">
      <c r="A131" s="173" t="s">
        <v>412</v>
      </c>
      <c r="B131" s="43">
        <v>0</v>
      </c>
      <c r="C131" s="1071">
        <v>0</v>
      </c>
      <c r="D131" s="155">
        <v>0</v>
      </c>
      <c r="E131" s="1071">
        <v>0</v>
      </c>
      <c r="F131" s="155">
        <v>0</v>
      </c>
      <c r="G131" s="1071">
        <v>0</v>
      </c>
      <c r="H131" s="155">
        <v>0</v>
      </c>
      <c r="I131" s="1071">
        <v>0</v>
      </c>
      <c r="J131" s="694">
        <v>0</v>
      </c>
      <c r="K131" s="1091">
        <v>0</v>
      </c>
      <c r="L131" s="694">
        <v>0</v>
      </c>
      <c r="M131" s="1091">
        <v>0</v>
      </c>
    </row>
    <row r="132" spans="1:13" x14ac:dyDescent="0.25">
      <c r="A132" s="173" t="s">
        <v>413</v>
      </c>
      <c r="B132" s="167">
        <v>0</v>
      </c>
      <c r="C132" s="1072">
        <v>0</v>
      </c>
      <c r="D132" s="167">
        <v>0</v>
      </c>
      <c r="E132" s="1072">
        <v>0</v>
      </c>
      <c r="F132" s="167">
        <v>0</v>
      </c>
      <c r="G132" s="1072">
        <v>0</v>
      </c>
      <c r="H132" s="167">
        <v>0</v>
      </c>
      <c r="I132" s="1072">
        <v>0</v>
      </c>
      <c r="J132" s="709">
        <v>0</v>
      </c>
      <c r="K132" s="1092">
        <v>0</v>
      </c>
      <c r="L132" s="695">
        <v>0</v>
      </c>
      <c r="M132" s="1092">
        <v>0</v>
      </c>
    </row>
    <row r="133" spans="1:13" x14ac:dyDescent="0.25">
      <c r="A133" s="172" t="s">
        <v>422</v>
      </c>
      <c r="B133" s="157">
        <v>0</v>
      </c>
      <c r="C133" s="1073">
        <v>7892966.5400000233</v>
      </c>
      <c r="D133" s="157">
        <v>0</v>
      </c>
      <c r="E133" s="1073">
        <v>7327531.7900000829</v>
      </c>
      <c r="F133" s="156">
        <v>0</v>
      </c>
      <c r="G133" s="1073">
        <v>8276482.0599999288</v>
      </c>
      <c r="H133" s="157">
        <v>0</v>
      </c>
      <c r="I133" s="1084">
        <v>8637496.1976969894</v>
      </c>
      <c r="J133" s="696">
        <v>0</v>
      </c>
      <c r="K133" s="1093">
        <v>8951751.1221025344</v>
      </c>
      <c r="L133" s="697">
        <v>0</v>
      </c>
      <c r="M133" s="1101">
        <v>9186734.5890577268</v>
      </c>
    </row>
    <row r="134" spans="1:13" x14ac:dyDescent="0.25">
      <c r="A134" s="173"/>
      <c r="B134" s="40"/>
      <c r="C134" s="1074"/>
      <c r="D134" s="40"/>
      <c r="E134" s="1074"/>
      <c r="F134" s="166"/>
      <c r="G134" s="1074"/>
      <c r="H134" s="40"/>
      <c r="I134" s="1079"/>
      <c r="J134" s="705"/>
      <c r="K134" s="1094"/>
      <c r="L134" s="706"/>
      <c r="M134" s="1102"/>
    </row>
    <row r="135" spans="1:13" x14ac:dyDescent="0.25">
      <c r="A135" s="171" t="s">
        <v>425</v>
      </c>
      <c r="B135" s="47"/>
      <c r="C135" s="1069"/>
      <c r="D135" s="47"/>
      <c r="E135" s="1069"/>
      <c r="F135" s="46"/>
      <c r="G135" s="1069"/>
      <c r="H135" s="47"/>
      <c r="I135" s="1082"/>
      <c r="J135" s="46"/>
      <c r="K135" s="1069"/>
      <c r="L135" s="85"/>
      <c r="M135" s="1099"/>
    </row>
    <row r="136" spans="1:13" x14ac:dyDescent="0.25">
      <c r="A136" s="172" t="s">
        <v>402</v>
      </c>
      <c r="B136" s="165"/>
      <c r="C136" s="1076"/>
      <c r="D136" s="165"/>
      <c r="E136" s="1076"/>
      <c r="F136" s="164"/>
      <c r="G136" s="1076"/>
      <c r="H136" s="165"/>
      <c r="I136" s="1087"/>
      <c r="J136" s="704"/>
      <c r="K136" s="1096"/>
      <c r="L136" s="701"/>
      <c r="M136" s="1103"/>
    </row>
    <row r="137" spans="1:13" x14ac:dyDescent="0.25">
      <c r="A137" s="173" t="s">
        <v>403</v>
      </c>
      <c r="B137" s="43">
        <v>7</v>
      </c>
      <c r="C137" s="1071">
        <v>745205.41999999993</v>
      </c>
      <c r="D137" s="155">
        <v>7</v>
      </c>
      <c r="E137" s="1071">
        <v>737342.87</v>
      </c>
      <c r="F137" s="155">
        <v>8</v>
      </c>
      <c r="G137" s="1071">
        <v>757083.76000000013</v>
      </c>
      <c r="H137" s="155">
        <v>7</v>
      </c>
      <c r="I137" s="1071">
        <v>692408.51828571432</v>
      </c>
      <c r="J137" s="694">
        <v>7</v>
      </c>
      <c r="K137" s="1091">
        <v>710584.24189071439</v>
      </c>
      <c r="L137" s="694">
        <v>7</v>
      </c>
      <c r="M137" s="1091">
        <v>729237.0782403457</v>
      </c>
    </row>
    <row r="138" spans="1:13" x14ac:dyDescent="0.25">
      <c r="A138" s="173" t="s">
        <v>404</v>
      </c>
      <c r="B138" s="43">
        <v>0</v>
      </c>
      <c r="C138" s="1071">
        <v>21194.94</v>
      </c>
      <c r="D138" s="155">
        <v>0</v>
      </c>
      <c r="E138" s="1071">
        <v>0</v>
      </c>
      <c r="F138" s="155">
        <v>0</v>
      </c>
      <c r="G138" s="1071">
        <v>0</v>
      </c>
      <c r="H138" s="155">
        <v>0</v>
      </c>
      <c r="I138" s="1071">
        <v>0</v>
      </c>
      <c r="J138" s="694">
        <v>0</v>
      </c>
      <c r="K138" s="1091">
        <v>0</v>
      </c>
      <c r="L138" s="694">
        <v>0</v>
      </c>
      <c r="M138" s="1091">
        <v>0</v>
      </c>
    </row>
    <row r="139" spans="1:13" x14ac:dyDescent="0.25">
      <c r="A139" s="173" t="s">
        <v>405</v>
      </c>
      <c r="B139" s="43">
        <v>3</v>
      </c>
      <c r="C139" s="1071">
        <v>256501.68999999997</v>
      </c>
      <c r="D139" s="155">
        <v>3</v>
      </c>
      <c r="E139" s="1071">
        <v>260601.33999999997</v>
      </c>
      <c r="F139" s="155">
        <v>3</v>
      </c>
      <c r="G139" s="1071">
        <v>264706.49</v>
      </c>
      <c r="H139" s="155">
        <v>3</v>
      </c>
      <c r="I139" s="1071">
        <v>275294.74959999998</v>
      </c>
      <c r="J139" s="694">
        <v>3</v>
      </c>
      <c r="K139" s="1091">
        <v>282521.23677700001</v>
      </c>
      <c r="L139" s="694">
        <v>3</v>
      </c>
      <c r="M139" s="1091">
        <v>289937.41924239631</v>
      </c>
    </row>
    <row r="140" spans="1:13" x14ac:dyDescent="0.25">
      <c r="A140" s="173" t="s">
        <v>406</v>
      </c>
      <c r="B140" s="43">
        <v>15</v>
      </c>
      <c r="C140" s="1071">
        <v>2288563.2200000016</v>
      </c>
      <c r="D140" s="155">
        <v>13</v>
      </c>
      <c r="E140" s="1071">
        <v>1513189.1300000011</v>
      </c>
      <c r="F140" s="155">
        <v>14</v>
      </c>
      <c r="G140" s="1071">
        <v>1927001.78</v>
      </c>
      <c r="H140" s="155">
        <v>14</v>
      </c>
      <c r="I140" s="1071">
        <v>2004081.8512000002</v>
      </c>
      <c r="J140" s="694">
        <v>14</v>
      </c>
      <c r="K140" s="1091">
        <v>2056688.9997940001</v>
      </c>
      <c r="L140" s="694">
        <v>14</v>
      </c>
      <c r="M140" s="1091">
        <v>2110677.0860385932</v>
      </c>
    </row>
    <row r="141" spans="1:13" x14ac:dyDescent="0.25">
      <c r="A141" s="173" t="s">
        <v>408</v>
      </c>
      <c r="B141" s="43">
        <v>0</v>
      </c>
      <c r="C141" s="1071">
        <v>0</v>
      </c>
      <c r="D141" s="155">
        <v>0</v>
      </c>
      <c r="E141" s="1071">
        <v>0</v>
      </c>
      <c r="F141" s="155">
        <v>0</v>
      </c>
      <c r="G141" s="1071">
        <v>0</v>
      </c>
      <c r="H141" s="155">
        <v>0</v>
      </c>
      <c r="I141" s="1071">
        <v>0</v>
      </c>
      <c r="J141" s="694">
        <v>0</v>
      </c>
      <c r="K141" s="1091">
        <v>0</v>
      </c>
      <c r="L141" s="694">
        <v>0</v>
      </c>
      <c r="M141" s="1091">
        <v>0</v>
      </c>
    </row>
    <row r="142" spans="1:13" x14ac:dyDescent="0.25">
      <c r="A142" s="173" t="s">
        <v>409</v>
      </c>
      <c r="B142" s="43">
        <v>72</v>
      </c>
      <c r="C142" s="1071">
        <v>10012202.13000001</v>
      </c>
      <c r="D142" s="155">
        <v>73</v>
      </c>
      <c r="E142" s="1071">
        <v>8745211.7800000012</v>
      </c>
      <c r="F142" s="155">
        <v>71</v>
      </c>
      <c r="G142" s="1071">
        <v>9473052.9500000142</v>
      </c>
      <c r="H142" s="155">
        <v>75</v>
      </c>
      <c r="I142" s="1071">
        <v>10612002.119293842</v>
      </c>
      <c r="J142" s="694">
        <v>75</v>
      </c>
      <c r="K142" s="1091">
        <v>10890567.174925307</v>
      </c>
      <c r="L142" s="694">
        <v>75</v>
      </c>
      <c r="M142" s="1091">
        <v>11176444.563267095</v>
      </c>
    </row>
    <row r="143" spans="1:13" x14ac:dyDescent="0.25">
      <c r="A143" s="173" t="s">
        <v>410</v>
      </c>
      <c r="B143" s="43">
        <v>0</v>
      </c>
      <c r="C143" s="1071">
        <v>377.64</v>
      </c>
      <c r="D143" s="155">
        <v>0</v>
      </c>
      <c r="E143" s="1071">
        <v>0</v>
      </c>
      <c r="F143" s="155">
        <v>0</v>
      </c>
      <c r="G143" s="1071">
        <v>0</v>
      </c>
      <c r="H143" s="155">
        <v>0</v>
      </c>
      <c r="I143" s="1071">
        <v>0</v>
      </c>
      <c r="J143" s="694">
        <v>0</v>
      </c>
      <c r="K143" s="1091">
        <v>0</v>
      </c>
      <c r="L143" s="694">
        <v>0</v>
      </c>
      <c r="M143" s="1091">
        <v>0</v>
      </c>
    </row>
    <row r="144" spans="1:13" x14ac:dyDescent="0.25">
      <c r="A144" s="173" t="s">
        <v>411</v>
      </c>
      <c r="B144" s="43">
        <v>0</v>
      </c>
      <c r="C144" s="1071">
        <v>0</v>
      </c>
      <c r="D144" s="155">
        <v>0</v>
      </c>
      <c r="E144" s="1071">
        <v>0</v>
      </c>
      <c r="F144" s="155">
        <v>0</v>
      </c>
      <c r="G144" s="1071">
        <v>0</v>
      </c>
      <c r="H144" s="155">
        <v>0</v>
      </c>
      <c r="I144" s="1071">
        <v>0</v>
      </c>
      <c r="J144" s="694">
        <v>0</v>
      </c>
      <c r="K144" s="1091">
        <v>0</v>
      </c>
      <c r="L144" s="694">
        <v>0</v>
      </c>
      <c r="M144" s="1091">
        <v>0</v>
      </c>
    </row>
    <row r="145" spans="1:13" x14ac:dyDescent="0.25">
      <c r="A145" s="173" t="s">
        <v>412</v>
      </c>
      <c r="B145" s="43">
        <v>0</v>
      </c>
      <c r="C145" s="1071">
        <v>0</v>
      </c>
      <c r="D145" s="155">
        <v>0</v>
      </c>
      <c r="E145" s="1071">
        <v>0</v>
      </c>
      <c r="F145" s="155">
        <v>0</v>
      </c>
      <c r="G145" s="1071">
        <v>0</v>
      </c>
      <c r="H145" s="155">
        <v>0</v>
      </c>
      <c r="I145" s="1071">
        <v>0</v>
      </c>
      <c r="J145" s="694">
        <v>0</v>
      </c>
      <c r="K145" s="1091">
        <v>0</v>
      </c>
      <c r="L145" s="694">
        <v>0</v>
      </c>
      <c r="M145" s="1091">
        <v>0</v>
      </c>
    </row>
    <row r="146" spans="1:13" x14ac:dyDescent="0.25">
      <c r="A146" s="173" t="s">
        <v>413</v>
      </c>
      <c r="B146" s="167">
        <v>0</v>
      </c>
      <c r="C146" s="1072">
        <v>0</v>
      </c>
      <c r="D146" s="167">
        <v>0</v>
      </c>
      <c r="E146" s="1072">
        <v>0</v>
      </c>
      <c r="F146" s="167">
        <v>0</v>
      </c>
      <c r="G146" s="1072">
        <v>0</v>
      </c>
      <c r="H146" s="167">
        <v>0</v>
      </c>
      <c r="I146" s="1072">
        <v>0</v>
      </c>
      <c r="J146" s="709">
        <v>0</v>
      </c>
      <c r="K146" s="1092">
        <v>0</v>
      </c>
      <c r="L146" s="695">
        <v>0</v>
      </c>
      <c r="M146" s="1092">
        <v>0</v>
      </c>
    </row>
    <row r="147" spans="1:13" x14ac:dyDescent="0.25">
      <c r="A147" s="174" t="s">
        <v>414</v>
      </c>
      <c r="B147" s="157">
        <v>97</v>
      </c>
      <c r="C147" s="1073">
        <v>13324045.040000012</v>
      </c>
      <c r="D147" s="157">
        <v>96</v>
      </c>
      <c r="E147" s="1073">
        <v>11256345.120000001</v>
      </c>
      <c r="F147" s="156">
        <v>96</v>
      </c>
      <c r="G147" s="1073">
        <v>12421844.980000015</v>
      </c>
      <c r="H147" s="157">
        <v>99</v>
      </c>
      <c r="I147" s="1084">
        <v>13583787.238379557</v>
      </c>
      <c r="J147" s="696">
        <v>99</v>
      </c>
      <c r="K147" s="1093">
        <v>13940361.653387021</v>
      </c>
      <c r="L147" s="697">
        <v>99</v>
      </c>
      <c r="M147" s="1101">
        <v>14306296.146788429</v>
      </c>
    </row>
    <row r="148" spans="1:13" x14ac:dyDescent="0.25">
      <c r="A148" s="173"/>
      <c r="B148" s="40"/>
      <c r="C148" s="1074"/>
      <c r="D148" s="40"/>
      <c r="E148" s="1074"/>
      <c r="F148" s="166"/>
      <c r="G148" s="1074"/>
      <c r="H148" s="40"/>
      <c r="I148" s="1079"/>
      <c r="J148" s="705"/>
      <c r="K148" s="1094"/>
      <c r="L148" s="706"/>
      <c r="M148" s="1102"/>
    </row>
    <row r="149" spans="1:13" x14ac:dyDescent="0.25">
      <c r="A149" s="172" t="s">
        <v>415</v>
      </c>
      <c r="B149" s="161"/>
      <c r="C149" s="1075"/>
      <c r="D149" s="161"/>
      <c r="E149" s="1075"/>
      <c r="F149" s="160"/>
      <c r="G149" s="1075"/>
      <c r="H149" s="161"/>
      <c r="I149" s="1085"/>
      <c r="J149" s="700"/>
      <c r="K149" s="1095"/>
      <c r="L149" s="701"/>
      <c r="M149" s="1103"/>
    </row>
    <row r="150" spans="1:13" x14ac:dyDescent="0.25">
      <c r="A150" s="173" t="s">
        <v>403</v>
      </c>
      <c r="B150" s="43">
        <v>7</v>
      </c>
      <c r="C150" s="1071">
        <v>630866.48</v>
      </c>
      <c r="D150" s="155">
        <v>7</v>
      </c>
      <c r="E150" s="1071">
        <v>659029.30000000005</v>
      </c>
      <c r="F150" s="155">
        <v>8</v>
      </c>
      <c r="G150" s="1071">
        <v>666932.59000000008</v>
      </c>
      <c r="H150" s="155">
        <v>7</v>
      </c>
      <c r="I150" s="1071">
        <v>610714.41748571431</v>
      </c>
      <c r="J150" s="694">
        <v>7</v>
      </c>
      <c r="K150" s="1091">
        <v>626745.67094471434</v>
      </c>
      <c r="L150" s="694">
        <v>7</v>
      </c>
      <c r="M150" s="1091">
        <v>643197.74480701319</v>
      </c>
    </row>
    <row r="151" spans="1:13" x14ac:dyDescent="0.25">
      <c r="A151" s="173" t="s">
        <v>404</v>
      </c>
      <c r="B151" s="43">
        <v>0</v>
      </c>
      <c r="C151" s="1071">
        <v>12257.84</v>
      </c>
      <c r="D151" s="155">
        <v>0</v>
      </c>
      <c r="E151" s="1071">
        <v>0</v>
      </c>
      <c r="F151" s="155">
        <v>0</v>
      </c>
      <c r="G151" s="1071">
        <v>0</v>
      </c>
      <c r="H151" s="155">
        <v>0</v>
      </c>
      <c r="I151" s="1071">
        <v>0</v>
      </c>
      <c r="J151" s="694">
        <v>0</v>
      </c>
      <c r="K151" s="1091">
        <v>0</v>
      </c>
      <c r="L151" s="694">
        <v>0</v>
      </c>
      <c r="M151" s="1091">
        <v>0</v>
      </c>
    </row>
    <row r="152" spans="1:13" x14ac:dyDescent="0.25">
      <c r="A152" s="173" t="s">
        <v>405</v>
      </c>
      <c r="B152" s="43">
        <v>2.4605528846153844</v>
      </c>
      <c r="C152" s="1071">
        <v>185662.41</v>
      </c>
      <c r="D152" s="155">
        <v>2.5806634615384616</v>
      </c>
      <c r="E152" s="1071">
        <v>199245.75</v>
      </c>
      <c r="F152" s="155">
        <v>2.5842211538461539</v>
      </c>
      <c r="G152" s="1071">
        <v>202553.04</v>
      </c>
      <c r="H152" s="155">
        <v>2.5842211538461539</v>
      </c>
      <c r="I152" s="1071">
        <v>210655.16159999999</v>
      </c>
      <c r="J152" s="694">
        <v>2.5842211538461539</v>
      </c>
      <c r="K152" s="1091">
        <v>216184.85959200002</v>
      </c>
      <c r="L152" s="694">
        <v>2.5842211538461539</v>
      </c>
      <c r="M152" s="1091">
        <v>221859.71215629007</v>
      </c>
    </row>
    <row r="153" spans="1:13" x14ac:dyDescent="0.25">
      <c r="A153" s="173" t="s">
        <v>406</v>
      </c>
      <c r="B153" s="43">
        <v>13.377572115384616</v>
      </c>
      <c r="C153" s="1071">
        <v>1374097.8900000018</v>
      </c>
      <c r="D153" s="155">
        <v>9.7638750000000023</v>
      </c>
      <c r="E153" s="1071">
        <v>1028303.4500000012</v>
      </c>
      <c r="F153" s="155">
        <v>11.57916346153846</v>
      </c>
      <c r="G153" s="1071">
        <v>1272586.9699999997</v>
      </c>
      <c r="H153" s="155">
        <v>11.57916346153846</v>
      </c>
      <c r="I153" s="1071">
        <v>1323490.4487999997</v>
      </c>
      <c r="J153" s="694">
        <v>11.57916346153846</v>
      </c>
      <c r="K153" s="1091">
        <v>1358232.0730809998</v>
      </c>
      <c r="L153" s="694">
        <v>11.57916346153846</v>
      </c>
      <c r="M153" s="1091">
        <v>1393885.6649993761</v>
      </c>
    </row>
    <row r="154" spans="1:13" x14ac:dyDescent="0.25">
      <c r="A154" s="173" t="s">
        <v>408</v>
      </c>
      <c r="B154" s="43">
        <v>0</v>
      </c>
      <c r="C154" s="1071">
        <v>0</v>
      </c>
      <c r="D154" s="155">
        <v>0</v>
      </c>
      <c r="E154" s="1071">
        <v>0</v>
      </c>
      <c r="F154" s="155">
        <v>0</v>
      </c>
      <c r="G154" s="1071">
        <v>0</v>
      </c>
      <c r="H154" s="155">
        <v>0</v>
      </c>
      <c r="I154" s="1071">
        <v>0</v>
      </c>
      <c r="J154" s="694">
        <v>0</v>
      </c>
      <c r="K154" s="1091">
        <v>0</v>
      </c>
      <c r="L154" s="694">
        <v>0</v>
      </c>
      <c r="M154" s="1091">
        <v>0</v>
      </c>
    </row>
    <row r="155" spans="1:13" x14ac:dyDescent="0.25">
      <c r="A155" s="173" t="s">
        <v>409</v>
      </c>
      <c r="B155" s="43">
        <v>59.231024038461527</v>
      </c>
      <c r="C155" s="1071">
        <v>6173307.8100000005</v>
      </c>
      <c r="D155" s="155">
        <v>54.038947115384616</v>
      </c>
      <c r="E155" s="1071">
        <v>5875270.4799999949</v>
      </c>
      <c r="F155" s="155">
        <v>52.047024038461558</v>
      </c>
      <c r="G155" s="1071">
        <v>5938212.4400000041</v>
      </c>
      <c r="H155" s="155">
        <v>56.047024038461558</v>
      </c>
      <c r="I155" s="1071">
        <v>6651426.1139756404</v>
      </c>
      <c r="J155" s="694">
        <v>56.047024038461558</v>
      </c>
      <c r="K155" s="1091">
        <v>6826026.0494675022</v>
      </c>
      <c r="L155" s="694">
        <v>56.047024038461558</v>
      </c>
      <c r="M155" s="1091">
        <v>7005209.2332660239</v>
      </c>
    </row>
    <row r="156" spans="1:13" x14ac:dyDescent="0.25">
      <c r="A156" s="173" t="s">
        <v>410</v>
      </c>
      <c r="B156" s="43">
        <v>0</v>
      </c>
      <c r="C156" s="1071">
        <v>0</v>
      </c>
      <c r="D156" s="155">
        <v>0</v>
      </c>
      <c r="E156" s="1071">
        <v>0</v>
      </c>
      <c r="F156" s="155">
        <v>0</v>
      </c>
      <c r="G156" s="1071">
        <v>0</v>
      </c>
      <c r="H156" s="155">
        <v>0</v>
      </c>
      <c r="I156" s="1071">
        <v>0</v>
      </c>
      <c r="J156" s="694">
        <v>0</v>
      </c>
      <c r="K156" s="1091">
        <v>0</v>
      </c>
      <c r="L156" s="694">
        <v>0</v>
      </c>
      <c r="M156" s="1091">
        <v>0</v>
      </c>
    </row>
    <row r="157" spans="1:13" x14ac:dyDescent="0.25">
      <c r="A157" s="173" t="s">
        <v>411</v>
      </c>
      <c r="B157" s="43">
        <v>0</v>
      </c>
      <c r="C157" s="1071">
        <v>0</v>
      </c>
      <c r="D157" s="155">
        <v>0</v>
      </c>
      <c r="E157" s="1071">
        <v>0</v>
      </c>
      <c r="F157" s="155">
        <v>0</v>
      </c>
      <c r="G157" s="1071">
        <v>0</v>
      </c>
      <c r="H157" s="155">
        <v>0</v>
      </c>
      <c r="I157" s="1071">
        <v>0</v>
      </c>
      <c r="J157" s="694">
        <v>0</v>
      </c>
      <c r="K157" s="1091">
        <v>0</v>
      </c>
      <c r="L157" s="694">
        <v>0</v>
      </c>
      <c r="M157" s="1091">
        <v>0</v>
      </c>
    </row>
    <row r="158" spans="1:13" x14ac:dyDescent="0.25">
      <c r="A158" s="173" t="s">
        <v>412</v>
      </c>
      <c r="B158" s="43">
        <v>0</v>
      </c>
      <c r="C158" s="1071">
        <v>0</v>
      </c>
      <c r="D158" s="155">
        <v>0</v>
      </c>
      <c r="E158" s="1071">
        <v>0</v>
      </c>
      <c r="F158" s="155">
        <v>0</v>
      </c>
      <c r="G158" s="1071">
        <v>0</v>
      </c>
      <c r="H158" s="155">
        <v>0</v>
      </c>
      <c r="I158" s="1071">
        <v>0</v>
      </c>
      <c r="J158" s="694">
        <v>0</v>
      </c>
      <c r="K158" s="1091">
        <v>0</v>
      </c>
      <c r="L158" s="694">
        <v>0</v>
      </c>
      <c r="M158" s="1091">
        <v>0</v>
      </c>
    </row>
    <row r="159" spans="1:13" x14ac:dyDescent="0.25">
      <c r="A159" s="173" t="s">
        <v>413</v>
      </c>
      <c r="B159" s="167">
        <v>0</v>
      </c>
      <c r="C159" s="1072">
        <v>0</v>
      </c>
      <c r="D159" s="167">
        <v>0</v>
      </c>
      <c r="E159" s="1072">
        <v>0</v>
      </c>
      <c r="F159" s="167">
        <v>0</v>
      </c>
      <c r="G159" s="1072">
        <v>0</v>
      </c>
      <c r="H159" s="167">
        <v>0</v>
      </c>
      <c r="I159" s="1072">
        <v>0</v>
      </c>
      <c r="J159" s="709">
        <v>0</v>
      </c>
      <c r="K159" s="1092">
        <v>0</v>
      </c>
      <c r="L159" s="695">
        <v>0</v>
      </c>
      <c r="M159" s="1092">
        <v>0</v>
      </c>
    </row>
    <row r="160" spans="1:13" x14ac:dyDescent="0.25">
      <c r="A160" s="172" t="s">
        <v>424</v>
      </c>
      <c r="B160" s="157">
        <v>82.069149038461532</v>
      </c>
      <c r="C160" s="1073">
        <v>8376192.4300000025</v>
      </c>
      <c r="D160" s="157">
        <v>73.383485576923078</v>
      </c>
      <c r="E160" s="1073">
        <v>7761848.9799999967</v>
      </c>
      <c r="F160" s="156">
        <v>74.210408653846173</v>
      </c>
      <c r="G160" s="1073">
        <v>8080285.0400000038</v>
      </c>
      <c r="H160" s="157">
        <v>77.210408653846173</v>
      </c>
      <c r="I160" s="1084">
        <v>8796286.1418613549</v>
      </c>
      <c r="J160" s="696">
        <v>77.210408653846173</v>
      </c>
      <c r="K160" s="1093">
        <v>9027188.6530852169</v>
      </c>
      <c r="L160" s="697">
        <v>77.210408653846173</v>
      </c>
      <c r="M160" s="1101">
        <v>9264152.3552287035</v>
      </c>
    </row>
    <row r="161" spans="1:13" x14ac:dyDescent="0.25">
      <c r="A161" s="173"/>
      <c r="B161" s="40"/>
      <c r="C161" s="1074"/>
      <c r="D161" s="40"/>
      <c r="E161" s="1074"/>
      <c r="F161" s="166"/>
      <c r="G161" s="1074"/>
      <c r="H161" s="40"/>
      <c r="I161" s="1079"/>
      <c r="J161" s="705"/>
      <c r="K161" s="1094"/>
      <c r="L161" s="706"/>
      <c r="M161" s="1102"/>
    </row>
    <row r="162" spans="1:13" x14ac:dyDescent="0.25">
      <c r="A162" s="172" t="s">
        <v>417</v>
      </c>
      <c r="B162" s="165"/>
      <c r="C162" s="1076"/>
      <c r="D162" s="165"/>
      <c r="E162" s="1076"/>
      <c r="F162" s="164"/>
      <c r="G162" s="1076"/>
      <c r="H162" s="165"/>
      <c r="I162" s="1087"/>
      <c r="J162" s="704"/>
      <c r="K162" s="1096"/>
      <c r="L162" s="701"/>
      <c r="M162" s="1103"/>
    </row>
    <row r="163" spans="1:13" x14ac:dyDescent="0.25">
      <c r="A163" s="173" t="s">
        <v>403</v>
      </c>
      <c r="B163" s="43">
        <v>0</v>
      </c>
      <c r="C163" s="1071">
        <v>114338.94</v>
      </c>
      <c r="D163" s="155">
        <v>0</v>
      </c>
      <c r="E163" s="1071">
        <v>78313.570000000007</v>
      </c>
      <c r="F163" s="155">
        <v>0</v>
      </c>
      <c r="G163" s="1071">
        <v>90151.169999999984</v>
      </c>
      <c r="H163" s="155">
        <v>0</v>
      </c>
      <c r="I163" s="1071">
        <v>81694.1008</v>
      </c>
      <c r="J163" s="694">
        <v>0</v>
      </c>
      <c r="K163" s="1091">
        <v>83838.570945999993</v>
      </c>
      <c r="L163" s="694">
        <v>0</v>
      </c>
      <c r="M163" s="1091">
        <v>86039.333433332504</v>
      </c>
    </row>
    <row r="164" spans="1:13" x14ac:dyDescent="0.25">
      <c r="A164" s="173" t="s">
        <v>404</v>
      </c>
      <c r="B164" s="43">
        <v>0</v>
      </c>
      <c r="C164" s="1071">
        <v>8933.09</v>
      </c>
      <c r="D164" s="155">
        <v>0</v>
      </c>
      <c r="E164" s="1071">
        <v>0</v>
      </c>
      <c r="F164" s="155">
        <v>0</v>
      </c>
      <c r="G164" s="1071">
        <v>0</v>
      </c>
      <c r="H164" s="155">
        <v>0</v>
      </c>
      <c r="I164" s="1071">
        <v>0</v>
      </c>
      <c r="J164" s="694">
        <v>0</v>
      </c>
      <c r="K164" s="1091">
        <v>0</v>
      </c>
      <c r="L164" s="694">
        <v>0</v>
      </c>
      <c r="M164" s="1091">
        <v>0</v>
      </c>
    </row>
    <row r="165" spans="1:13" x14ac:dyDescent="0.25">
      <c r="A165" s="173" t="s">
        <v>405</v>
      </c>
      <c r="B165" s="43">
        <v>0</v>
      </c>
      <c r="C165" s="1071">
        <v>41019.740000000005</v>
      </c>
      <c r="D165" s="155">
        <v>0</v>
      </c>
      <c r="E165" s="1071">
        <v>51751.519999999997</v>
      </c>
      <c r="F165" s="155">
        <v>0</v>
      </c>
      <c r="G165" s="1071">
        <v>45003.399999999994</v>
      </c>
      <c r="H165" s="155">
        <v>0</v>
      </c>
      <c r="I165" s="1071">
        <v>46803.535999999993</v>
      </c>
      <c r="J165" s="694">
        <v>0</v>
      </c>
      <c r="K165" s="1091">
        <v>48032.128819999998</v>
      </c>
      <c r="L165" s="694">
        <v>0</v>
      </c>
      <c r="M165" s="1091">
        <v>49292.972201525008</v>
      </c>
    </row>
    <row r="166" spans="1:13" x14ac:dyDescent="0.25">
      <c r="A166" s="173" t="s">
        <v>406</v>
      </c>
      <c r="B166" s="43">
        <v>0</v>
      </c>
      <c r="C166" s="1071">
        <v>355070.22999999981</v>
      </c>
      <c r="D166" s="155">
        <v>0</v>
      </c>
      <c r="E166" s="1071">
        <v>370077.90999999974</v>
      </c>
      <c r="F166" s="155">
        <v>0</v>
      </c>
      <c r="G166" s="1071">
        <v>468581.85000000027</v>
      </c>
      <c r="H166" s="155">
        <v>0</v>
      </c>
      <c r="I166" s="1071">
        <v>487325.12400000024</v>
      </c>
      <c r="J166" s="694">
        <v>0</v>
      </c>
      <c r="K166" s="1091">
        <v>500117.40850500029</v>
      </c>
      <c r="L166" s="694">
        <v>0</v>
      </c>
      <c r="M166" s="1091">
        <v>513245.4904782566</v>
      </c>
    </row>
    <row r="167" spans="1:13" x14ac:dyDescent="0.25">
      <c r="A167" s="173" t="s">
        <v>408</v>
      </c>
      <c r="B167" s="43">
        <v>0</v>
      </c>
      <c r="C167" s="1071">
        <v>0</v>
      </c>
      <c r="D167" s="155">
        <v>0</v>
      </c>
      <c r="E167" s="1071">
        <v>0</v>
      </c>
      <c r="F167" s="155">
        <v>0</v>
      </c>
      <c r="G167" s="1071">
        <v>0</v>
      </c>
      <c r="H167" s="155">
        <v>0</v>
      </c>
      <c r="I167" s="1071">
        <v>0</v>
      </c>
      <c r="J167" s="694">
        <v>0</v>
      </c>
      <c r="K167" s="1091">
        <v>0</v>
      </c>
      <c r="L167" s="694">
        <v>0</v>
      </c>
      <c r="M167" s="1091">
        <v>0</v>
      </c>
    </row>
    <row r="168" spans="1:13" x14ac:dyDescent="0.25">
      <c r="A168" s="173" t="s">
        <v>409</v>
      </c>
      <c r="B168" s="43">
        <v>0</v>
      </c>
      <c r="C168" s="1071">
        <v>1124170.6100000064</v>
      </c>
      <c r="D168" s="155">
        <v>0</v>
      </c>
      <c r="E168" s="1071">
        <v>1226015.4700000046</v>
      </c>
      <c r="F168" s="155">
        <v>0</v>
      </c>
      <c r="G168" s="1071">
        <v>1614944.3700000066</v>
      </c>
      <c r="H168" s="155">
        <v>0</v>
      </c>
      <c r="I168" s="1071">
        <v>1811895.3603060432</v>
      </c>
      <c r="J168" s="694">
        <v>0</v>
      </c>
      <c r="K168" s="1091">
        <v>1859457.6135140772</v>
      </c>
      <c r="L168" s="694">
        <v>0</v>
      </c>
      <c r="M168" s="1091">
        <v>1908268.3758688217</v>
      </c>
    </row>
    <row r="169" spans="1:13" x14ac:dyDescent="0.25">
      <c r="A169" s="173" t="s">
        <v>410</v>
      </c>
      <c r="B169" s="43">
        <v>0</v>
      </c>
      <c r="C169" s="1071">
        <v>0</v>
      </c>
      <c r="D169" s="155">
        <v>0</v>
      </c>
      <c r="E169" s="1071">
        <v>0</v>
      </c>
      <c r="F169" s="155">
        <v>0</v>
      </c>
      <c r="G169" s="1071">
        <v>0</v>
      </c>
      <c r="H169" s="155">
        <v>0</v>
      </c>
      <c r="I169" s="1071">
        <v>0</v>
      </c>
      <c r="J169" s="694">
        <v>0</v>
      </c>
      <c r="K169" s="1091">
        <v>0</v>
      </c>
      <c r="L169" s="694">
        <v>0</v>
      </c>
      <c r="M169" s="1091">
        <v>0</v>
      </c>
    </row>
    <row r="170" spans="1:13" x14ac:dyDescent="0.25">
      <c r="A170" s="173" t="s">
        <v>411</v>
      </c>
      <c r="B170" s="43">
        <v>0</v>
      </c>
      <c r="C170" s="1071">
        <v>0</v>
      </c>
      <c r="D170" s="155">
        <v>0</v>
      </c>
      <c r="E170" s="1071">
        <v>0</v>
      </c>
      <c r="F170" s="155">
        <v>0</v>
      </c>
      <c r="G170" s="1071">
        <v>0</v>
      </c>
      <c r="H170" s="155">
        <v>0</v>
      </c>
      <c r="I170" s="1071">
        <v>0</v>
      </c>
      <c r="J170" s="694">
        <v>0</v>
      </c>
      <c r="K170" s="1091">
        <v>0</v>
      </c>
      <c r="L170" s="694">
        <v>0</v>
      </c>
      <c r="M170" s="1091">
        <v>0</v>
      </c>
    </row>
    <row r="171" spans="1:13" x14ac:dyDescent="0.25">
      <c r="A171" s="173" t="s">
        <v>412</v>
      </c>
      <c r="B171" s="43">
        <v>0</v>
      </c>
      <c r="C171" s="1071">
        <v>0</v>
      </c>
      <c r="D171" s="155">
        <v>0</v>
      </c>
      <c r="E171" s="1071">
        <v>0</v>
      </c>
      <c r="F171" s="155">
        <v>0</v>
      </c>
      <c r="G171" s="1071">
        <v>0</v>
      </c>
      <c r="H171" s="155">
        <v>0</v>
      </c>
      <c r="I171" s="1071">
        <v>0</v>
      </c>
      <c r="J171" s="694">
        <v>0</v>
      </c>
      <c r="K171" s="1091">
        <v>0</v>
      </c>
      <c r="L171" s="694">
        <v>0</v>
      </c>
      <c r="M171" s="1091">
        <v>0</v>
      </c>
    </row>
    <row r="172" spans="1:13" x14ac:dyDescent="0.25">
      <c r="A172" s="173" t="s">
        <v>413</v>
      </c>
      <c r="B172" s="167">
        <v>0</v>
      </c>
      <c r="C172" s="1072">
        <v>0</v>
      </c>
      <c r="D172" s="167">
        <v>0</v>
      </c>
      <c r="E172" s="1072">
        <v>0</v>
      </c>
      <c r="F172" s="167">
        <v>0</v>
      </c>
      <c r="G172" s="1072">
        <v>0</v>
      </c>
      <c r="H172" s="167">
        <v>0</v>
      </c>
      <c r="I172" s="1072">
        <v>0</v>
      </c>
      <c r="J172" s="709">
        <v>0</v>
      </c>
      <c r="K172" s="1092">
        <v>0</v>
      </c>
      <c r="L172" s="695">
        <v>0</v>
      </c>
      <c r="M172" s="1092">
        <v>0</v>
      </c>
    </row>
    <row r="173" spans="1:13" x14ac:dyDescent="0.25">
      <c r="A173" s="172" t="s">
        <v>418</v>
      </c>
      <c r="B173" s="157">
        <v>0</v>
      </c>
      <c r="C173" s="1073">
        <v>1643532.6100000062</v>
      </c>
      <c r="D173" s="157">
        <v>0</v>
      </c>
      <c r="E173" s="1073">
        <v>1726158.4700000044</v>
      </c>
      <c r="F173" s="156">
        <v>0</v>
      </c>
      <c r="G173" s="1073">
        <v>2218680.790000007</v>
      </c>
      <c r="H173" s="157">
        <v>0</v>
      </c>
      <c r="I173" s="1084">
        <v>2427718.1211060435</v>
      </c>
      <c r="J173" s="696">
        <v>0</v>
      </c>
      <c r="K173" s="1093">
        <v>2491445.7217850774</v>
      </c>
      <c r="L173" s="697">
        <v>0</v>
      </c>
      <c r="M173" s="1101">
        <v>2556846.1719819359</v>
      </c>
    </row>
    <row r="174" spans="1:13" x14ac:dyDescent="0.25">
      <c r="A174" s="173"/>
      <c r="B174" s="40"/>
      <c r="C174" s="1074"/>
      <c r="D174" s="40"/>
      <c r="E174" s="1074"/>
      <c r="F174" s="166"/>
      <c r="G174" s="1074"/>
      <c r="H174" s="40"/>
      <c r="I174" s="1079"/>
      <c r="J174" s="705"/>
      <c r="K174" s="1094"/>
      <c r="L174" s="706"/>
      <c r="M174" s="1102"/>
    </row>
    <row r="175" spans="1:13" x14ac:dyDescent="0.25">
      <c r="A175" s="174" t="s">
        <v>419</v>
      </c>
      <c r="B175" s="165"/>
      <c r="C175" s="1076"/>
      <c r="D175" s="165"/>
      <c r="E175" s="1076"/>
      <c r="F175" s="164"/>
      <c r="G175" s="1076"/>
      <c r="H175" s="165"/>
      <c r="I175" s="1087"/>
      <c r="J175" s="704"/>
      <c r="K175" s="1096"/>
      <c r="L175" s="701"/>
      <c r="M175" s="1103"/>
    </row>
    <row r="176" spans="1:13" x14ac:dyDescent="0.25">
      <c r="A176" s="173" t="s">
        <v>403</v>
      </c>
      <c r="B176" s="43">
        <v>0</v>
      </c>
      <c r="C176" s="1071">
        <v>0</v>
      </c>
      <c r="D176" s="155">
        <v>0</v>
      </c>
      <c r="E176" s="1071">
        <v>0</v>
      </c>
      <c r="F176" s="155">
        <v>0</v>
      </c>
      <c r="G176" s="1071">
        <v>0</v>
      </c>
      <c r="H176" s="155">
        <v>0</v>
      </c>
      <c r="I176" s="1071">
        <v>0</v>
      </c>
      <c r="J176" s="694">
        <v>0</v>
      </c>
      <c r="K176" s="1091">
        <v>0</v>
      </c>
      <c r="L176" s="694">
        <v>0</v>
      </c>
      <c r="M176" s="1091">
        <v>0</v>
      </c>
    </row>
    <row r="177" spans="1:13" x14ac:dyDescent="0.25">
      <c r="A177" s="173" t="s">
        <v>404</v>
      </c>
      <c r="B177" s="43">
        <v>0</v>
      </c>
      <c r="C177" s="1071">
        <v>4.01</v>
      </c>
      <c r="D177" s="155">
        <v>0</v>
      </c>
      <c r="E177" s="1071">
        <v>0</v>
      </c>
      <c r="F177" s="155">
        <v>0</v>
      </c>
      <c r="G177" s="1071">
        <v>0</v>
      </c>
      <c r="H177" s="155">
        <v>0</v>
      </c>
      <c r="I177" s="1071">
        <v>0</v>
      </c>
      <c r="J177" s="694">
        <v>0</v>
      </c>
      <c r="K177" s="1091">
        <v>0</v>
      </c>
      <c r="L177" s="694">
        <v>0</v>
      </c>
      <c r="M177" s="1091">
        <v>0</v>
      </c>
    </row>
    <row r="178" spans="1:13" x14ac:dyDescent="0.25">
      <c r="A178" s="173" t="s">
        <v>405</v>
      </c>
      <c r="B178" s="43">
        <v>0</v>
      </c>
      <c r="C178" s="1071">
        <v>17338.48</v>
      </c>
      <c r="D178" s="155">
        <v>0</v>
      </c>
      <c r="E178" s="1071">
        <v>2221.64</v>
      </c>
      <c r="F178" s="155">
        <v>0</v>
      </c>
      <c r="G178" s="1071">
        <v>7494.6199999999981</v>
      </c>
      <c r="H178" s="155">
        <v>0</v>
      </c>
      <c r="I178" s="1071">
        <v>7794.4047999999975</v>
      </c>
      <c r="J178" s="694">
        <v>0</v>
      </c>
      <c r="K178" s="1091">
        <v>7999.0079259999984</v>
      </c>
      <c r="L178" s="694">
        <v>0</v>
      </c>
      <c r="M178" s="1091">
        <v>8208.981884057499</v>
      </c>
    </row>
    <row r="179" spans="1:13" x14ac:dyDescent="0.25">
      <c r="A179" s="173" t="s">
        <v>406</v>
      </c>
      <c r="B179" s="43">
        <v>0</v>
      </c>
      <c r="C179" s="1071">
        <v>319828.43999999994</v>
      </c>
      <c r="D179" s="155">
        <v>0</v>
      </c>
      <c r="E179" s="1071">
        <v>77812.5</v>
      </c>
      <c r="F179" s="155">
        <v>0</v>
      </c>
      <c r="G179" s="1071">
        <v>100898.07000000002</v>
      </c>
      <c r="H179" s="155">
        <v>0</v>
      </c>
      <c r="I179" s="1071">
        <v>104933.99280000004</v>
      </c>
      <c r="J179" s="694">
        <v>0</v>
      </c>
      <c r="K179" s="1091">
        <v>107688.51011100005</v>
      </c>
      <c r="L179" s="694">
        <v>0</v>
      </c>
      <c r="M179" s="1091">
        <v>110515.33350141381</v>
      </c>
    </row>
    <row r="180" spans="1:13" x14ac:dyDescent="0.25">
      <c r="A180" s="173" t="s">
        <v>408</v>
      </c>
      <c r="B180" s="43">
        <v>0</v>
      </c>
      <c r="C180" s="1071">
        <v>0</v>
      </c>
      <c r="D180" s="155">
        <v>0</v>
      </c>
      <c r="E180" s="1071">
        <v>0</v>
      </c>
      <c r="F180" s="155">
        <v>0</v>
      </c>
      <c r="G180" s="1071">
        <v>0</v>
      </c>
      <c r="H180" s="155">
        <v>0</v>
      </c>
      <c r="I180" s="1071">
        <v>0</v>
      </c>
      <c r="J180" s="694">
        <v>0</v>
      </c>
      <c r="K180" s="1091">
        <v>0</v>
      </c>
      <c r="L180" s="694">
        <v>0</v>
      </c>
      <c r="M180" s="1091">
        <v>0</v>
      </c>
    </row>
    <row r="181" spans="1:13" x14ac:dyDescent="0.25">
      <c r="A181" s="173" t="s">
        <v>409</v>
      </c>
      <c r="B181" s="43">
        <v>0</v>
      </c>
      <c r="C181" s="1071">
        <v>1292426.3600000008</v>
      </c>
      <c r="D181" s="155">
        <v>0</v>
      </c>
      <c r="E181" s="1071">
        <v>319264.46999999997</v>
      </c>
      <c r="F181" s="155">
        <v>0</v>
      </c>
      <c r="G181" s="1071">
        <v>544359.2899999998</v>
      </c>
      <c r="H181" s="155">
        <v>0</v>
      </c>
      <c r="I181" s="1071">
        <v>608522.52088250488</v>
      </c>
      <c r="J181" s="694">
        <v>0</v>
      </c>
      <c r="K181" s="1091">
        <v>624496.2370556707</v>
      </c>
      <c r="L181" s="694">
        <v>0</v>
      </c>
      <c r="M181" s="1091">
        <v>640889.26327838213</v>
      </c>
    </row>
    <row r="182" spans="1:13" x14ac:dyDescent="0.25">
      <c r="A182" s="173" t="s">
        <v>410</v>
      </c>
      <c r="B182" s="43">
        <v>0</v>
      </c>
      <c r="C182" s="1071">
        <v>377.64</v>
      </c>
      <c r="D182" s="155">
        <v>0</v>
      </c>
      <c r="E182" s="1071">
        <v>0</v>
      </c>
      <c r="F182" s="155">
        <v>0</v>
      </c>
      <c r="G182" s="1071">
        <v>0</v>
      </c>
      <c r="H182" s="155">
        <v>0</v>
      </c>
      <c r="I182" s="1071">
        <v>0</v>
      </c>
      <c r="J182" s="694">
        <v>0</v>
      </c>
      <c r="K182" s="1091">
        <v>0</v>
      </c>
      <c r="L182" s="694">
        <v>0</v>
      </c>
      <c r="M182" s="1091">
        <v>0</v>
      </c>
    </row>
    <row r="183" spans="1:13" x14ac:dyDescent="0.25">
      <c r="A183" s="173" t="s">
        <v>411</v>
      </c>
      <c r="B183" s="43">
        <v>0</v>
      </c>
      <c r="C183" s="1071">
        <v>0</v>
      </c>
      <c r="D183" s="155">
        <v>0</v>
      </c>
      <c r="E183" s="1071">
        <v>0</v>
      </c>
      <c r="F183" s="155">
        <v>0</v>
      </c>
      <c r="G183" s="1071">
        <v>0</v>
      </c>
      <c r="H183" s="155">
        <v>0</v>
      </c>
      <c r="I183" s="1071">
        <v>0</v>
      </c>
      <c r="J183" s="694">
        <v>0</v>
      </c>
      <c r="K183" s="1091">
        <v>0</v>
      </c>
      <c r="L183" s="694">
        <v>0</v>
      </c>
      <c r="M183" s="1091">
        <v>0</v>
      </c>
    </row>
    <row r="184" spans="1:13" x14ac:dyDescent="0.25">
      <c r="A184" s="173" t="s">
        <v>412</v>
      </c>
      <c r="B184" s="43">
        <v>0</v>
      </c>
      <c r="C184" s="1071">
        <v>0</v>
      </c>
      <c r="D184" s="155">
        <v>0</v>
      </c>
      <c r="E184" s="1071">
        <v>0</v>
      </c>
      <c r="F184" s="155">
        <v>0</v>
      </c>
      <c r="G184" s="1071">
        <v>0</v>
      </c>
      <c r="H184" s="155">
        <v>0</v>
      </c>
      <c r="I184" s="1071">
        <v>0</v>
      </c>
      <c r="J184" s="694">
        <v>0</v>
      </c>
      <c r="K184" s="1091">
        <v>0</v>
      </c>
      <c r="L184" s="694">
        <v>0</v>
      </c>
      <c r="M184" s="1091">
        <v>0</v>
      </c>
    </row>
    <row r="185" spans="1:13" x14ac:dyDescent="0.25">
      <c r="A185" s="173" t="s">
        <v>413</v>
      </c>
      <c r="B185" s="167">
        <v>0</v>
      </c>
      <c r="C185" s="1072">
        <v>0</v>
      </c>
      <c r="D185" s="167">
        <v>0</v>
      </c>
      <c r="E185" s="1072">
        <v>0</v>
      </c>
      <c r="F185" s="167">
        <v>0</v>
      </c>
      <c r="G185" s="1072">
        <v>0</v>
      </c>
      <c r="H185" s="167">
        <v>0</v>
      </c>
      <c r="I185" s="1072">
        <v>0</v>
      </c>
      <c r="J185" s="709">
        <v>0</v>
      </c>
      <c r="K185" s="1092">
        <v>0</v>
      </c>
      <c r="L185" s="695">
        <v>0</v>
      </c>
      <c r="M185" s="1092">
        <v>0</v>
      </c>
    </row>
    <row r="186" spans="1:13" x14ac:dyDescent="0.25">
      <c r="A186" s="172" t="s">
        <v>420</v>
      </c>
      <c r="B186" s="157">
        <v>0</v>
      </c>
      <c r="C186" s="1073">
        <v>1629974.9300000006</v>
      </c>
      <c r="D186" s="157">
        <v>0</v>
      </c>
      <c r="E186" s="1073">
        <v>399298.61</v>
      </c>
      <c r="F186" s="156">
        <v>0</v>
      </c>
      <c r="G186" s="1073">
        <v>652751.97999999986</v>
      </c>
      <c r="H186" s="157">
        <v>0</v>
      </c>
      <c r="I186" s="1084">
        <v>721250.9184825049</v>
      </c>
      <c r="J186" s="696">
        <v>0</v>
      </c>
      <c r="K186" s="1093">
        <v>740183.75509267079</v>
      </c>
      <c r="L186" s="697">
        <v>0</v>
      </c>
      <c r="M186" s="1101">
        <v>759613.57866385346</v>
      </c>
    </row>
    <row r="187" spans="1:13" x14ac:dyDescent="0.25">
      <c r="A187" s="173"/>
      <c r="B187" s="40"/>
      <c r="C187" s="1074"/>
      <c r="D187" s="40"/>
      <c r="E187" s="1074"/>
      <c r="F187" s="166"/>
      <c r="G187" s="1074"/>
      <c r="H187" s="40"/>
      <c r="I187" s="1079"/>
      <c r="J187" s="705"/>
      <c r="K187" s="1094"/>
      <c r="L187" s="706"/>
      <c r="M187" s="1102"/>
    </row>
    <row r="188" spans="1:13" x14ac:dyDescent="0.25">
      <c r="A188" s="174" t="s">
        <v>421</v>
      </c>
      <c r="B188" s="161"/>
      <c r="C188" s="1075"/>
      <c r="D188" s="161"/>
      <c r="E188" s="1075"/>
      <c r="F188" s="160"/>
      <c r="G188" s="1075"/>
      <c r="H188" s="161"/>
      <c r="I188" s="1085"/>
      <c r="J188" s="700"/>
      <c r="K188" s="1095"/>
      <c r="L188" s="701"/>
      <c r="M188" s="1103"/>
    </row>
    <row r="189" spans="1:13" x14ac:dyDescent="0.25">
      <c r="A189" s="173" t="s">
        <v>403</v>
      </c>
      <c r="B189" s="43">
        <v>0</v>
      </c>
      <c r="C189" s="1071">
        <v>0</v>
      </c>
      <c r="D189" s="155">
        <v>0</v>
      </c>
      <c r="E189" s="1071">
        <v>0</v>
      </c>
      <c r="F189" s="155">
        <v>0</v>
      </c>
      <c r="G189" s="1071">
        <v>0</v>
      </c>
      <c r="H189" s="155">
        <v>0</v>
      </c>
      <c r="I189" s="1071">
        <v>0</v>
      </c>
      <c r="J189" s="694">
        <v>0</v>
      </c>
      <c r="K189" s="1091">
        <v>0</v>
      </c>
      <c r="L189" s="694">
        <v>0</v>
      </c>
      <c r="M189" s="1091">
        <v>0</v>
      </c>
    </row>
    <row r="190" spans="1:13" x14ac:dyDescent="0.25">
      <c r="A190" s="173" t="s">
        <v>404</v>
      </c>
      <c r="B190" s="43">
        <v>0</v>
      </c>
      <c r="C190" s="1071">
        <v>0</v>
      </c>
      <c r="D190" s="155">
        <v>0</v>
      </c>
      <c r="E190" s="1071">
        <v>0</v>
      </c>
      <c r="F190" s="155">
        <v>0</v>
      </c>
      <c r="G190" s="1071">
        <v>0</v>
      </c>
      <c r="H190" s="155">
        <v>0</v>
      </c>
      <c r="I190" s="1071">
        <v>0</v>
      </c>
      <c r="J190" s="694">
        <v>0</v>
      </c>
      <c r="K190" s="1091">
        <v>0</v>
      </c>
      <c r="L190" s="694">
        <v>0</v>
      </c>
      <c r="M190" s="1091">
        <v>0</v>
      </c>
    </row>
    <row r="191" spans="1:13" x14ac:dyDescent="0.25">
      <c r="A191" s="173" t="s">
        <v>405</v>
      </c>
      <c r="B191" s="43">
        <v>0</v>
      </c>
      <c r="C191" s="1071">
        <v>12481.060000000001</v>
      </c>
      <c r="D191" s="155">
        <v>0</v>
      </c>
      <c r="E191" s="1071">
        <v>7382.43</v>
      </c>
      <c r="F191" s="155">
        <v>0</v>
      </c>
      <c r="G191" s="1071">
        <v>9655.43</v>
      </c>
      <c r="H191" s="155">
        <v>0</v>
      </c>
      <c r="I191" s="1071">
        <v>10041.647200000001</v>
      </c>
      <c r="J191" s="694">
        <v>0</v>
      </c>
      <c r="K191" s="1091">
        <v>10305.240439000003</v>
      </c>
      <c r="L191" s="694">
        <v>0</v>
      </c>
      <c r="M191" s="1091">
        <v>10575.753000523753</v>
      </c>
    </row>
    <row r="192" spans="1:13" x14ac:dyDescent="0.25">
      <c r="A192" s="173" t="s">
        <v>406</v>
      </c>
      <c r="B192" s="43">
        <v>0</v>
      </c>
      <c r="C192" s="1071">
        <v>239566.66000000006</v>
      </c>
      <c r="D192" s="155">
        <v>0</v>
      </c>
      <c r="E192" s="1071">
        <v>36995.269999999997</v>
      </c>
      <c r="F192" s="155">
        <v>0</v>
      </c>
      <c r="G192" s="1071">
        <v>84934.89</v>
      </c>
      <c r="H192" s="155">
        <v>0</v>
      </c>
      <c r="I192" s="1071">
        <v>88332.285600000003</v>
      </c>
      <c r="J192" s="694">
        <v>0</v>
      </c>
      <c r="K192" s="1091">
        <v>90651.008097000013</v>
      </c>
      <c r="L192" s="694">
        <v>0</v>
      </c>
      <c r="M192" s="1091">
        <v>93030.597059546271</v>
      </c>
    </row>
    <row r="193" spans="1:13" x14ac:dyDescent="0.25">
      <c r="A193" s="173" t="s">
        <v>408</v>
      </c>
      <c r="B193" s="43">
        <v>0</v>
      </c>
      <c r="C193" s="1071">
        <v>0</v>
      </c>
      <c r="D193" s="155">
        <v>0</v>
      </c>
      <c r="E193" s="1071">
        <v>0</v>
      </c>
      <c r="F193" s="155">
        <v>0</v>
      </c>
      <c r="G193" s="1071">
        <v>0</v>
      </c>
      <c r="H193" s="155">
        <v>0</v>
      </c>
      <c r="I193" s="1071">
        <v>0</v>
      </c>
      <c r="J193" s="694">
        <v>0</v>
      </c>
      <c r="K193" s="1091">
        <v>0</v>
      </c>
      <c r="L193" s="694">
        <v>0</v>
      </c>
      <c r="M193" s="1091">
        <v>0</v>
      </c>
    </row>
    <row r="194" spans="1:13" x14ac:dyDescent="0.25">
      <c r="A194" s="173" t="s">
        <v>409</v>
      </c>
      <c r="B194" s="43">
        <v>0</v>
      </c>
      <c r="C194" s="1071">
        <v>1422297.3500000036</v>
      </c>
      <c r="D194" s="155">
        <v>0</v>
      </c>
      <c r="E194" s="1071">
        <v>1324661.3600000027</v>
      </c>
      <c r="F194" s="155">
        <v>0</v>
      </c>
      <c r="G194" s="1071">
        <v>1375536.8500000029</v>
      </c>
      <c r="H194" s="155">
        <v>0</v>
      </c>
      <c r="I194" s="1071">
        <v>1540158.1241296525</v>
      </c>
      <c r="J194" s="694">
        <v>0</v>
      </c>
      <c r="K194" s="1091">
        <v>1580587.2748880561</v>
      </c>
      <c r="L194" s="694">
        <v>0</v>
      </c>
      <c r="M194" s="1091">
        <v>1622077.6908538677</v>
      </c>
    </row>
    <row r="195" spans="1:13" x14ac:dyDescent="0.25">
      <c r="A195" s="173" t="s">
        <v>410</v>
      </c>
      <c r="B195" s="43">
        <v>0</v>
      </c>
      <c r="C195" s="1071">
        <v>0</v>
      </c>
      <c r="D195" s="155">
        <v>0</v>
      </c>
      <c r="E195" s="1071">
        <v>0</v>
      </c>
      <c r="F195" s="155">
        <v>0</v>
      </c>
      <c r="G195" s="1071">
        <v>0</v>
      </c>
      <c r="H195" s="155">
        <v>0</v>
      </c>
      <c r="I195" s="1071">
        <v>0</v>
      </c>
      <c r="J195" s="694">
        <v>0</v>
      </c>
      <c r="K195" s="1091">
        <v>0</v>
      </c>
      <c r="L195" s="694">
        <v>0</v>
      </c>
      <c r="M195" s="1091">
        <v>0</v>
      </c>
    </row>
    <row r="196" spans="1:13" x14ac:dyDescent="0.25">
      <c r="A196" s="173" t="s">
        <v>411</v>
      </c>
      <c r="B196" s="43">
        <v>0</v>
      </c>
      <c r="C196" s="1071">
        <v>0</v>
      </c>
      <c r="D196" s="155">
        <v>0</v>
      </c>
      <c r="E196" s="1071">
        <v>0</v>
      </c>
      <c r="F196" s="155">
        <v>0</v>
      </c>
      <c r="G196" s="1071">
        <v>0</v>
      </c>
      <c r="H196" s="155">
        <v>0</v>
      </c>
      <c r="I196" s="1071">
        <v>0</v>
      </c>
      <c r="J196" s="694">
        <v>0</v>
      </c>
      <c r="K196" s="1091">
        <v>0</v>
      </c>
      <c r="L196" s="694">
        <v>0</v>
      </c>
      <c r="M196" s="1091">
        <v>0</v>
      </c>
    </row>
    <row r="197" spans="1:13" x14ac:dyDescent="0.25">
      <c r="A197" s="173" t="s">
        <v>412</v>
      </c>
      <c r="B197" s="43">
        <v>0</v>
      </c>
      <c r="C197" s="1071">
        <v>0</v>
      </c>
      <c r="D197" s="155">
        <v>0</v>
      </c>
      <c r="E197" s="1071">
        <v>0</v>
      </c>
      <c r="F197" s="155">
        <v>0</v>
      </c>
      <c r="G197" s="1071">
        <v>0</v>
      </c>
      <c r="H197" s="155">
        <v>0</v>
      </c>
      <c r="I197" s="1071">
        <v>0</v>
      </c>
      <c r="J197" s="694">
        <v>0</v>
      </c>
      <c r="K197" s="1091">
        <v>0</v>
      </c>
      <c r="L197" s="694">
        <v>0</v>
      </c>
      <c r="M197" s="1091">
        <v>0</v>
      </c>
    </row>
    <row r="198" spans="1:13" x14ac:dyDescent="0.25">
      <c r="A198" s="173" t="s">
        <v>413</v>
      </c>
      <c r="B198" s="167">
        <v>0</v>
      </c>
      <c r="C198" s="1072">
        <v>0</v>
      </c>
      <c r="D198" s="167">
        <v>0</v>
      </c>
      <c r="E198" s="1072">
        <v>0</v>
      </c>
      <c r="F198" s="167">
        <v>0</v>
      </c>
      <c r="G198" s="1072">
        <v>0</v>
      </c>
      <c r="H198" s="167">
        <v>0</v>
      </c>
      <c r="I198" s="1072">
        <v>0</v>
      </c>
      <c r="J198" s="709">
        <v>0</v>
      </c>
      <c r="K198" s="1092">
        <v>0</v>
      </c>
      <c r="L198" s="695">
        <v>0</v>
      </c>
      <c r="M198" s="1092">
        <v>0</v>
      </c>
    </row>
    <row r="199" spans="1:13" x14ac:dyDescent="0.25">
      <c r="A199" s="172" t="s">
        <v>422</v>
      </c>
      <c r="B199" s="157">
        <v>0</v>
      </c>
      <c r="C199" s="1073">
        <v>1674345.0700000036</v>
      </c>
      <c r="D199" s="157">
        <v>0</v>
      </c>
      <c r="E199" s="1073">
        <v>1369039.0600000026</v>
      </c>
      <c r="F199" s="156">
        <v>0</v>
      </c>
      <c r="G199" s="1073">
        <v>1470127.170000003</v>
      </c>
      <c r="H199" s="157">
        <v>0</v>
      </c>
      <c r="I199" s="1084">
        <v>1638532.0569296526</v>
      </c>
      <c r="J199" s="696">
        <v>0</v>
      </c>
      <c r="K199" s="1093">
        <v>1681543.5234240561</v>
      </c>
      <c r="L199" s="697">
        <v>0</v>
      </c>
      <c r="M199" s="1101">
        <v>1725684.0409139376</v>
      </c>
    </row>
    <row r="200" spans="1:13" x14ac:dyDescent="0.25">
      <c r="A200" s="173"/>
      <c r="B200" s="40"/>
      <c r="C200" s="1074"/>
      <c r="D200" s="40"/>
      <c r="E200" s="1074"/>
      <c r="F200" s="166"/>
      <c r="G200" s="1074"/>
      <c r="H200" s="40"/>
      <c r="I200" s="1079"/>
      <c r="J200" s="705"/>
      <c r="K200" s="1094"/>
      <c r="L200" s="706"/>
      <c r="M200" s="1102"/>
    </row>
    <row r="201" spans="1:13" x14ac:dyDescent="0.25">
      <c r="A201" s="171" t="s">
        <v>166</v>
      </c>
      <c r="B201" s="47"/>
      <c r="C201" s="1069"/>
      <c r="D201" s="47"/>
      <c r="E201" s="1069"/>
      <c r="F201" s="46"/>
      <c r="G201" s="1069"/>
      <c r="H201" s="47"/>
      <c r="I201" s="1082"/>
      <c r="J201" s="46"/>
      <c r="K201" s="1069"/>
      <c r="L201" s="85"/>
      <c r="M201" s="1099"/>
    </row>
    <row r="202" spans="1:13" x14ac:dyDescent="0.25">
      <c r="A202" s="172" t="s">
        <v>402</v>
      </c>
      <c r="B202" s="165"/>
      <c r="C202" s="1076"/>
      <c r="D202" s="165"/>
      <c r="E202" s="1076"/>
      <c r="F202" s="164"/>
      <c r="G202" s="1076"/>
      <c r="H202" s="165"/>
      <c r="I202" s="1087"/>
      <c r="J202" s="704"/>
      <c r="K202" s="1096"/>
      <c r="L202" s="701"/>
      <c r="M202" s="1103"/>
    </row>
    <row r="203" spans="1:13" x14ac:dyDescent="0.25">
      <c r="A203" s="173" t="s">
        <v>403</v>
      </c>
      <c r="B203" s="43">
        <v>10</v>
      </c>
      <c r="C203" s="1071">
        <v>751895.36</v>
      </c>
      <c r="D203" s="155">
        <v>9</v>
      </c>
      <c r="E203" s="1071">
        <v>844812.53999999992</v>
      </c>
      <c r="F203" s="155">
        <v>7</v>
      </c>
      <c r="G203" s="1071">
        <v>709236.4800000001</v>
      </c>
      <c r="H203" s="155">
        <v>7</v>
      </c>
      <c r="I203" s="1071">
        <v>737605.93920000002</v>
      </c>
      <c r="J203" s="694">
        <v>7</v>
      </c>
      <c r="K203" s="1091">
        <v>756968.09510400018</v>
      </c>
      <c r="L203" s="694">
        <v>7</v>
      </c>
      <c r="M203" s="1091">
        <v>776838.50760048034</v>
      </c>
    </row>
    <row r="204" spans="1:13" x14ac:dyDescent="0.25">
      <c r="A204" s="173" t="s">
        <v>404</v>
      </c>
      <c r="B204" s="43">
        <v>0</v>
      </c>
      <c r="C204" s="1071">
        <v>0</v>
      </c>
      <c r="D204" s="155">
        <v>0</v>
      </c>
      <c r="E204" s="1071">
        <v>0</v>
      </c>
      <c r="F204" s="155">
        <v>0</v>
      </c>
      <c r="G204" s="1071">
        <v>0</v>
      </c>
      <c r="H204" s="155">
        <v>0</v>
      </c>
      <c r="I204" s="1071">
        <v>0</v>
      </c>
      <c r="J204" s="694">
        <v>0</v>
      </c>
      <c r="K204" s="1091">
        <v>0</v>
      </c>
      <c r="L204" s="694">
        <v>0</v>
      </c>
      <c r="M204" s="1091">
        <v>0</v>
      </c>
    </row>
    <row r="205" spans="1:13" x14ac:dyDescent="0.25">
      <c r="A205" s="173" t="s">
        <v>405</v>
      </c>
      <c r="B205" s="43">
        <v>5</v>
      </c>
      <c r="C205" s="1071">
        <v>420881.42999999982</v>
      </c>
      <c r="D205" s="155">
        <v>1</v>
      </c>
      <c r="E205" s="1071">
        <v>126472.10000000002</v>
      </c>
      <c r="F205" s="155">
        <v>1</v>
      </c>
      <c r="G205" s="1071">
        <v>122694.40000000001</v>
      </c>
      <c r="H205" s="155">
        <v>1</v>
      </c>
      <c r="I205" s="1071">
        <v>127602.17600000001</v>
      </c>
      <c r="J205" s="694">
        <v>1</v>
      </c>
      <c r="K205" s="1091">
        <v>130951.73312000002</v>
      </c>
      <c r="L205" s="694">
        <v>1</v>
      </c>
      <c r="M205" s="1091">
        <v>134389.21611440004</v>
      </c>
    </row>
    <row r="206" spans="1:13" x14ac:dyDescent="0.25">
      <c r="A206" s="173" t="s">
        <v>406</v>
      </c>
      <c r="B206" s="43">
        <v>43</v>
      </c>
      <c r="C206" s="1071">
        <v>6262004.6400000127</v>
      </c>
      <c r="D206" s="155">
        <v>33</v>
      </c>
      <c r="E206" s="1071">
        <v>5073108.6199999992</v>
      </c>
      <c r="F206" s="155">
        <v>30</v>
      </c>
      <c r="G206" s="1071">
        <v>4453751.8200000059</v>
      </c>
      <c r="H206" s="155">
        <v>30</v>
      </c>
      <c r="I206" s="1071">
        <v>4631901.8928000052</v>
      </c>
      <c r="J206" s="694">
        <v>30</v>
      </c>
      <c r="K206" s="1091">
        <v>4753489.3174860058</v>
      </c>
      <c r="L206" s="694">
        <v>30</v>
      </c>
      <c r="M206" s="1091">
        <v>4878268.4120700145</v>
      </c>
    </row>
    <row r="207" spans="1:13" x14ac:dyDescent="0.25">
      <c r="A207" s="173" t="s">
        <v>408</v>
      </c>
      <c r="B207" s="43">
        <v>0</v>
      </c>
      <c r="C207" s="1071">
        <v>0</v>
      </c>
      <c r="D207" s="155">
        <v>0</v>
      </c>
      <c r="E207" s="1071">
        <v>0</v>
      </c>
      <c r="F207" s="155">
        <v>0</v>
      </c>
      <c r="G207" s="1071">
        <v>0</v>
      </c>
      <c r="H207" s="155">
        <v>0</v>
      </c>
      <c r="I207" s="1071">
        <v>0</v>
      </c>
      <c r="J207" s="694">
        <v>0</v>
      </c>
      <c r="K207" s="1091">
        <v>0</v>
      </c>
      <c r="L207" s="694">
        <v>0</v>
      </c>
      <c r="M207" s="1091">
        <v>0</v>
      </c>
    </row>
    <row r="208" spans="1:13" x14ac:dyDescent="0.25">
      <c r="A208" s="173" t="s">
        <v>409</v>
      </c>
      <c r="B208" s="43">
        <v>0</v>
      </c>
      <c r="C208" s="1071">
        <v>0</v>
      </c>
      <c r="D208" s="155">
        <v>0</v>
      </c>
      <c r="E208" s="1071">
        <v>0</v>
      </c>
      <c r="F208" s="155">
        <v>0</v>
      </c>
      <c r="G208" s="1071">
        <v>0</v>
      </c>
      <c r="H208" s="155">
        <v>0</v>
      </c>
      <c r="I208" s="1071">
        <v>0</v>
      </c>
      <c r="J208" s="694">
        <v>0</v>
      </c>
      <c r="K208" s="1091">
        <v>0</v>
      </c>
      <c r="L208" s="694">
        <v>0</v>
      </c>
      <c r="M208" s="1091">
        <v>0</v>
      </c>
    </row>
    <row r="209" spans="1:13" x14ac:dyDescent="0.25">
      <c r="A209" s="173" t="s">
        <v>410</v>
      </c>
      <c r="B209" s="43">
        <v>0</v>
      </c>
      <c r="C209" s="1071">
        <v>0</v>
      </c>
      <c r="D209" s="155">
        <v>0</v>
      </c>
      <c r="E209" s="1071">
        <v>0</v>
      </c>
      <c r="F209" s="155">
        <v>0</v>
      </c>
      <c r="G209" s="1071">
        <v>0</v>
      </c>
      <c r="H209" s="155">
        <v>0</v>
      </c>
      <c r="I209" s="1071">
        <v>0</v>
      </c>
      <c r="J209" s="694">
        <v>0</v>
      </c>
      <c r="K209" s="1091">
        <v>0</v>
      </c>
      <c r="L209" s="694">
        <v>0</v>
      </c>
      <c r="M209" s="1091">
        <v>0</v>
      </c>
    </row>
    <row r="210" spans="1:13" x14ac:dyDescent="0.25">
      <c r="A210" s="173" t="s">
        <v>411</v>
      </c>
      <c r="B210" s="43">
        <v>0</v>
      </c>
      <c r="C210" s="1071">
        <v>0</v>
      </c>
      <c r="D210" s="155">
        <v>0</v>
      </c>
      <c r="E210" s="1071">
        <v>0</v>
      </c>
      <c r="F210" s="155">
        <v>0</v>
      </c>
      <c r="G210" s="1071">
        <v>0</v>
      </c>
      <c r="H210" s="155">
        <v>0</v>
      </c>
      <c r="I210" s="1071">
        <v>0</v>
      </c>
      <c r="J210" s="694">
        <v>0</v>
      </c>
      <c r="K210" s="1091">
        <v>0</v>
      </c>
      <c r="L210" s="694">
        <v>0</v>
      </c>
      <c r="M210" s="1091">
        <v>0</v>
      </c>
    </row>
    <row r="211" spans="1:13" x14ac:dyDescent="0.25">
      <c r="A211" s="173" t="s">
        <v>412</v>
      </c>
      <c r="B211" s="43">
        <v>0</v>
      </c>
      <c r="C211" s="1071">
        <v>0</v>
      </c>
      <c r="D211" s="155">
        <v>0</v>
      </c>
      <c r="E211" s="1071">
        <v>0</v>
      </c>
      <c r="F211" s="155">
        <v>0</v>
      </c>
      <c r="G211" s="1071">
        <v>0</v>
      </c>
      <c r="H211" s="155">
        <v>0</v>
      </c>
      <c r="I211" s="1071">
        <v>0</v>
      </c>
      <c r="J211" s="694">
        <v>0</v>
      </c>
      <c r="K211" s="1091">
        <v>0</v>
      </c>
      <c r="L211" s="694">
        <v>0</v>
      </c>
      <c r="M211" s="1091">
        <v>0</v>
      </c>
    </row>
    <row r="212" spans="1:13" x14ac:dyDescent="0.25">
      <c r="A212" s="173" t="s">
        <v>413</v>
      </c>
      <c r="B212" s="167">
        <v>0</v>
      </c>
      <c r="C212" s="1072">
        <v>0</v>
      </c>
      <c r="D212" s="167">
        <v>0</v>
      </c>
      <c r="E212" s="1072">
        <v>0</v>
      </c>
      <c r="F212" s="167">
        <v>0</v>
      </c>
      <c r="G212" s="1072">
        <v>0</v>
      </c>
      <c r="H212" s="167">
        <v>0</v>
      </c>
      <c r="I212" s="1072">
        <v>0</v>
      </c>
      <c r="J212" s="709">
        <v>0</v>
      </c>
      <c r="K212" s="1092">
        <v>0</v>
      </c>
      <c r="L212" s="695">
        <v>0</v>
      </c>
      <c r="M212" s="1092">
        <v>0</v>
      </c>
    </row>
    <row r="213" spans="1:13" x14ac:dyDescent="0.25">
      <c r="A213" s="174" t="s">
        <v>414</v>
      </c>
      <c r="B213" s="157">
        <v>58</v>
      </c>
      <c r="C213" s="1073">
        <v>7434781.4300000127</v>
      </c>
      <c r="D213" s="157">
        <v>43</v>
      </c>
      <c r="E213" s="1073">
        <v>6044393.2599999988</v>
      </c>
      <c r="F213" s="156">
        <v>38</v>
      </c>
      <c r="G213" s="1073">
        <v>5285682.7000000058</v>
      </c>
      <c r="H213" s="157">
        <v>38</v>
      </c>
      <c r="I213" s="1084">
        <v>5497110.008000005</v>
      </c>
      <c r="J213" s="696">
        <v>38</v>
      </c>
      <c r="K213" s="1093">
        <v>5641409.1457100064</v>
      </c>
      <c r="L213" s="697">
        <v>38</v>
      </c>
      <c r="M213" s="1101">
        <v>5789496.1357848952</v>
      </c>
    </row>
    <row r="214" spans="1:13" x14ac:dyDescent="0.25">
      <c r="A214" s="173"/>
      <c r="B214" s="40"/>
      <c r="C214" s="1074"/>
      <c r="D214" s="40"/>
      <c r="E214" s="1074"/>
      <c r="F214" s="166"/>
      <c r="G214" s="1074"/>
      <c r="H214" s="40"/>
      <c r="I214" s="1079"/>
      <c r="J214" s="705"/>
      <c r="K214" s="1094"/>
      <c r="L214" s="706"/>
      <c r="M214" s="1102"/>
    </row>
    <row r="215" spans="1:13" x14ac:dyDescent="0.25">
      <c r="A215" s="172" t="s">
        <v>415</v>
      </c>
      <c r="B215" s="161"/>
      <c r="C215" s="1075"/>
      <c r="D215" s="161"/>
      <c r="E215" s="1075"/>
      <c r="F215" s="160"/>
      <c r="G215" s="1075"/>
      <c r="H215" s="161"/>
      <c r="I215" s="1085"/>
      <c r="J215" s="700"/>
      <c r="K215" s="1095"/>
      <c r="L215" s="701"/>
      <c r="M215" s="1103"/>
    </row>
    <row r="216" spans="1:13" x14ac:dyDescent="0.25">
      <c r="A216" s="173" t="s">
        <v>403</v>
      </c>
      <c r="B216" s="43">
        <v>10</v>
      </c>
      <c r="C216" s="1071">
        <v>630784.12</v>
      </c>
      <c r="D216" s="155">
        <v>9</v>
      </c>
      <c r="E216" s="1071">
        <v>725633.83</v>
      </c>
      <c r="F216" s="155">
        <v>7</v>
      </c>
      <c r="G216" s="1071">
        <v>574532.58000000007</v>
      </c>
      <c r="H216" s="155">
        <v>7</v>
      </c>
      <c r="I216" s="1071">
        <v>597513.88320000004</v>
      </c>
      <c r="J216" s="694">
        <v>7</v>
      </c>
      <c r="K216" s="1091">
        <v>613198.62263400014</v>
      </c>
      <c r="L216" s="694">
        <v>7</v>
      </c>
      <c r="M216" s="1091">
        <v>629295.08647814277</v>
      </c>
    </row>
    <row r="217" spans="1:13" x14ac:dyDescent="0.25">
      <c r="A217" s="173" t="s">
        <v>404</v>
      </c>
      <c r="B217" s="43">
        <v>0</v>
      </c>
      <c r="C217" s="1071">
        <v>0</v>
      </c>
      <c r="D217" s="155">
        <v>0</v>
      </c>
      <c r="E217" s="1071">
        <v>0</v>
      </c>
      <c r="F217" s="155">
        <v>0</v>
      </c>
      <c r="G217" s="1071">
        <v>0</v>
      </c>
      <c r="H217" s="155">
        <v>0</v>
      </c>
      <c r="I217" s="1071">
        <v>0</v>
      </c>
      <c r="J217" s="694">
        <v>0</v>
      </c>
      <c r="K217" s="1091">
        <v>0</v>
      </c>
      <c r="L217" s="694">
        <v>0</v>
      </c>
      <c r="M217" s="1091">
        <v>0</v>
      </c>
    </row>
    <row r="218" spans="1:13" x14ac:dyDescent="0.25">
      <c r="A218" s="173" t="s">
        <v>405</v>
      </c>
      <c r="B218" s="43">
        <v>4.0720865384615381</v>
      </c>
      <c r="C218" s="1071">
        <v>322312.32999999984</v>
      </c>
      <c r="D218" s="155">
        <v>1.0287163461538462</v>
      </c>
      <c r="E218" s="1071">
        <v>93980.040000000023</v>
      </c>
      <c r="F218" s="155">
        <v>0.96516826923076915</v>
      </c>
      <c r="G218" s="1071">
        <v>90400.1</v>
      </c>
      <c r="H218" s="155">
        <v>0.96516826923076915</v>
      </c>
      <c r="I218" s="1071">
        <v>94016.104000000007</v>
      </c>
      <c r="J218" s="694">
        <v>0.96516826923076915</v>
      </c>
      <c r="K218" s="1091">
        <v>96484.026730000012</v>
      </c>
      <c r="L218" s="694">
        <v>0.96516826923076915</v>
      </c>
      <c r="M218" s="1091">
        <v>99016.732431662516</v>
      </c>
    </row>
    <row r="219" spans="1:13" x14ac:dyDescent="0.25">
      <c r="A219" s="173" t="s">
        <v>406</v>
      </c>
      <c r="B219" s="43">
        <v>32.557038461538468</v>
      </c>
      <c r="C219" s="1071">
        <v>3464594.7700000028</v>
      </c>
      <c r="D219" s="155">
        <v>25.674528846153851</v>
      </c>
      <c r="E219" s="1071">
        <v>2795499.5600000019</v>
      </c>
      <c r="F219" s="155">
        <v>19.592105769230766</v>
      </c>
      <c r="G219" s="1071">
        <v>2218937.0899999985</v>
      </c>
      <c r="H219" s="155">
        <v>19.592105769230766</v>
      </c>
      <c r="I219" s="1071">
        <v>2307694.5735999984</v>
      </c>
      <c r="J219" s="694">
        <v>19.592105769230766</v>
      </c>
      <c r="K219" s="1091">
        <v>2368271.5561569985</v>
      </c>
      <c r="L219" s="694">
        <v>19.592105769230766</v>
      </c>
      <c r="M219" s="1091">
        <v>2430438.6845061202</v>
      </c>
    </row>
    <row r="220" spans="1:13" x14ac:dyDescent="0.25">
      <c r="A220" s="173" t="s">
        <v>408</v>
      </c>
      <c r="B220" s="43">
        <v>0</v>
      </c>
      <c r="C220" s="1071">
        <v>0</v>
      </c>
      <c r="D220" s="155">
        <v>0</v>
      </c>
      <c r="E220" s="1071">
        <v>0</v>
      </c>
      <c r="F220" s="155">
        <v>0</v>
      </c>
      <c r="G220" s="1071">
        <v>0</v>
      </c>
      <c r="H220" s="155">
        <v>0</v>
      </c>
      <c r="I220" s="1071">
        <v>0</v>
      </c>
      <c r="J220" s="694">
        <v>0</v>
      </c>
      <c r="K220" s="1091">
        <v>0</v>
      </c>
      <c r="L220" s="694">
        <v>0</v>
      </c>
      <c r="M220" s="1091">
        <v>0</v>
      </c>
    </row>
    <row r="221" spans="1:13" x14ac:dyDescent="0.25">
      <c r="A221" s="173" t="s">
        <v>409</v>
      </c>
      <c r="B221" s="43">
        <v>0</v>
      </c>
      <c r="C221" s="1071">
        <v>0</v>
      </c>
      <c r="D221" s="155">
        <v>0</v>
      </c>
      <c r="E221" s="1071">
        <v>0</v>
      </c>
      <c r="F221" s="155">
        <v>0</v>
      </c>
      <c r="G221" s="1071">
        <v>0</v>
      </c>
      <c r="H221" s="155">
        <v>0</v>
      </c>
      <c r="I221" s="1071">
        <v>0</v>
      </c>
      <c r="J221" s="694">
        <v>0</v>
      </c>
      <c r="K221" s="1091">
        <v>0</v>
      </c>
      <c r="L221" s="694">
        <v>0</v>
      </c>
      <c r="M221" s="1091">
        <v>0</v>
      </c>
    </row>
    <row r="222" spans="1:13" x14ac:dyDescent="0.25">
      <c r="A222" s="173" t="s">
        <v>410</v>
      </c>
      <c r="B222" s="43">
        <v>0</v>
      </c>
      <c r="C222" s="1071">
        <v>0</v>
      </c>
      <c r="D222" s="155">
        <v>0</v>
      </c>
      <c r="E222" s="1071">
        <v>0</v>
      </c>
      <c r="F222" s="155">
        <v>0</v>
      </c>
      <c r="G222" s="1071">
        <v>0</v>
      </c>
      <c r="H222" s="155">
        <v>0</v>
      </c>
      <c r="I222" s="1071">
        <v>0</v>
      </c>
      <c r="J222" s="694">
        <v>0</v>
      </c>
      <c r="K222" s="1091">
        <v>0</v>
      </c>
      <c r="L222" s="694">
        <v>0</v>
      </c>
      <c r="M222" s="1091">
        <v>0</v>
      </c>
    </row>
    <row r="223" spans="1:13" x14ac:dyDescent="0.25">
      <c r="A223" s="173" t="s">
        <v>411</v>
      </c>
      <c r="B223" s="43">
        <v>0</v>
      </c>
      <c r="C223" s="1071">
        <v>0</v>
      </c>
      <c r="D223" s="155">
        <v>0</v>
      </c>
      <c r="E223" s="1071">
        <v>0</v>
      </c>
      <c r="F223" s="155">
        <v>0</v>
      </c>
      <c r="G223" s="1071">
        <v>0</v>
      </c>
      <c r="H223" s="155">
        <v>0</v>
      </c>
      <c r="I223" s="1071">
        <v>0</v>
      </c>
      <c r="J223" s="694">
        <v>0</v>
      </c>
      <c r="K223" s="1091">
        <v>0</v>
      </c>
      <c r="L223" s="694">
        <v>0</v>
      </c>
      <c r="M223" s="1091">
        <v>0</v>
      </c>
    </row>
    <row r="224" spans="1:13" x14ac:dyDescent="0.25">
      <c r="A224" s="173" t="s">
        <v>412</v>
      </c>
      <c r="B224" s="43">
        <v>0</v>
      </c>
      <c r="C224" s="1071">
        <v>0</v>
      </c>
      <c r="D224" s="155">
        <v>0</v>
      </c>
      <c r="E224" s="1071">
        <v>0</v>
      </c>
      <c r="F224" s="155">
        <v>0</v>
      </c>
      <c r="G224" s="1071">
        <v>0</v>
      </c>
      <c r="H224" s="155">
        <v>0</v>
      </c>
      <c r="I224" s="1071">
        <v>0</v>
      </c>
      <c r="J224" s="694">
        <v>0</v>
      </c>
      <c r="K224" s="1091">
        <v>0</v>
      </c>
      <c r="L224" s="694">
        <v>0</v>
      </c>
      <c r="M224" s="1091">
        <v>0</v>
      </c>
    </row>
    <row r="225" spans="1:13" x14ac:dyDescent="0.25">
      <c r="A225" s="173" t="s">
        <v>413</v>
      </c>
      <c r="B225" s="167">
        <v>0</v>
      </c>
      <c r="C225" s="1072">
        <v>0</v>
      </c>
      <c r="D225" s="167">
        <v>0</v>
      </c>
      <c r="E225" s="1072">
        <v>0</v>
      </c>
      <c r="F225" s="167">
        <v>0</v>
      </c>
      <c r="G225" s="1072">
        <v>0</v>
      </c>
      <c r="H225" s="167">
        <v>0</v>
      </c>
      <c r="I225" s="1072">
        <v>0</v>
      </c>
      <c r="J225" s="709">
        <v>0</v>
      </c>
      <c r="K225" s="1092">
        <v>0</v>
      </c>
      <c r="L225" s="695">
        <v>0</v>
      </c>
      <c r="M225" s="1092">
        <v>0</v>
      </c>
    </row>
    <row r="226" spans="1:13" x14ac:dyDescent="0.25">
      <c r="A226" s="172" t="s">
        <v>424</v>
      </c>
      <c r="B226" s="157">
        <v>46.629125000000002</v>
      </c>
      <c r="C226" s="1073">
        <v>4417691.2200000025</v>
      </c>
      <c r="D226" s="157">
        <v>35.703245192307698</v>
      </c>
      <c r="E226" s="1073">
        <v>3615113.430000002</v>
      </c>
      <c r="F226" s="156">
        <v>27.557274038461536</v>
      </c>
      <c r="G226" s="1073">
        <v>2883869.7699999986</v>
      </c>
      <c r="H226" s="157">
        <v>27.557274038461536</v>
      </c>
      <c r="I226" s="1084">
        <v>2999224.5607999982</v>
      </c>
      <c r="J226" s="696">
        <v>27.557274038461536</v>
      </c>
      <c r="K226" s="1093">
        <v>3077954.2055209987</v>
      </c>
      <c r="L226" s="697">
        <v>27.557274038461536</v>
      </c>
      <c r="M226" s="1101">
        <v>3158750.5034159254</v>
      </c>
    </row>
    <row r="227" spans="1:13" x14ac:dyDescent="0.25">
      <c r="A227" s="173"/>
      <c r="B227" s="40"/>
      <c r="C227" s="1074"/>
      <c r="D227" s="40"/>
      <c r="E227" s="1074"/>
      <c r="F227" s="166"/>
      <c r="G227" s="1074"/>
      <c r="H227" s="40"/>
      <c r="I227" s="1079"/>
      <c r="J227" s="705"/>
      <c r="K227" s="1094"/>
      <c r="L227" s="706"/>
      <c r="M227" s="1102"/>
    </row>
    <row r="228" spans="1:13" x14ac:dyDescent="0.25">
      <c r="A228" s="172" t="s">
        <v>417</v>
      </c>
      <c r="B228" s="165"/>
      <c r="C228" s="1076"/>
      <c r="D228" s="165"/>
      <c r="E228" s="1076"/>
      <c r="F228" s="164"/>
      <c r="G228" s="1076"/>
      <c r="H228" s="165"/>
      <c r="I228" s="1087"/>
      <c r="J228" s="704"/>
      <c r="K228" s="1096"/>
      <c r="L228" s="701"/>
      <c r="M228" s="1103"/>
    </row>
    <row r="229" spans="1:13" x14ac:dyDescent="0.25">
      <c r="A229" s="173" t="s">
        <v>403</v>
      </c>
      <c r="B229" s="43">
        <v>0</v>
      </c>
      <c r="C229" s="1071">
        <v>121111.24000000003</v>
      </c>
      <c r="D229" s="155">
        <v>0</v>
      </c>
      <c r="E229" s="1071">
        <v>119178.70999999995</v>
      </c>
      <c r="F229" s="155">
        <v>0</v>
      </c>
      <c r="G229" s="1071">
        <v>134703.9</v>
      </c>
      <c r="H229" s="155">
        <v>0</v>
      </c>
      <c r="I229" s="1071">
        <v>140092.05600000001</v>
      </c>
      <c r="J229" s="694">
        <v>0</v>
      </c>
      <c r="K229" s="1091">
        <v>143769.47247000004</v>
      </c>
      <c r="L229" s="694">
        <v>0</v>
      </c>
      <c r="M229" s="1091">
        <v>147543.42112233755</v>
      </c>
    </row>
    <row r="230" spans="1:13" x14ac:dyDescent="0.25">
      <c r="A230" s="173" t="s">
        <v>404</v>
      </c>
      <c r="B230" s="43">
        <v>0</v>
      </c>
      <c r="C230" s="1071">
        <v>0</v>
      </c>
      <c r="D230" s="155">
        <v>0</v>
      </c>
      <c r="E230" s="1071">
        <v>0</v>
      </c>
      <c r="F230" s="155">
        <v>0</v>
      </c>
      <c r="G230" s="1071">
        <v>0</v>
      </c>
      <c r="H230" s="155">
        <v>0</v>
      </c>
      <c r="I230" s="1071">
        <v>0</v>
      </c>
      <c r="J230" s="694">
        <v>0</v>
      </c>
      <c r="K230" s="1091">
        <v>0</v>
      </c>
      <c r="L230" s="694">
        <v>0</v>
      </c>
      <c r="M230" s="1091">
        <v>0</v>
      </c>
    </row>
    <row r="231" spans="1:13" x14ac:dyDescent="0.25">
      <c r="A231" s="173" t="s">
        <v>405</v>
      </c>
      <c r="B231" s="43">
        <v>0</v>
      </c>
      <c r="C231" s="1071">
        <v>74606.769999999946</v>
      </c>
      <c r="D231" s="155">
        <v>0</v>
      </c>
      <c r="E231" s="1071">
        <v>21683.640000000007</v>
      </c>
      <c r="F231" s="155">
        <v>0</v>
      </c>
      <c r="G231" s="1071">
        <v>19724.04</v>
      </c>
      <c r="H231" s="155">
        <v>0</v>
      </c>
      <c r="I231" s="1071">
        <v>20513.001600000003</v>
      </c>
      <c r="J231" s="694">
        <v>0</v>
      </c>
      <c r="K231" s="1091">
        <v>21051.467892000004</v>
      </c>
      <c r="L231" s="694">
        <v>0</v>
      </c>
      <c r="M231" s="1091">
        <v>21604.068924165007</v>
      </c>
    </row>
    <row r="232" spans="1:13" x14ac:dyDescent="0.25">
      <c r="A232" s="173" t="s">
        <v>406</v>
      </c>
      <c r="B232" s="43">
        <v>0</v>
      </c>
      <c r="C232" s="1071">
        <v>984756.69000000739</v>
      </c>
      <c r="D232" s="155">
        <v>0</v>
      </c>
      <c r="E232" s="1071">
        <v>899556.47999999812</v>
      </c>
      <c r="F232" s="155">
        <v>0</v>
      </c>
      <c r="G232" s="1071">
        <v>850067.48000000545</v>
      </c>
      <c r="H232" s="155">
        <v>0</v>
      </c>
      <c r="I232" s="1071">
        <v>884070.17920000572</v>
      </c>
      <c r="J232" s="694">
        <v>0</v>
      </c>
      <c r="K232" s="1091">
        <v>907277.02140400594</v>
      </c>
      <c r="L232" s="694">
        <v>0</v>
      </c>
      <c r="M232" s="1091">
        <v>931093.04321586119</v>
      </c>
    </row>
    <row r="233" spans="1:13" x14ac:dyDescent="0.25">
      <c r="A233" s="173" t="s">
        <v>408</v>
      </c>
      <c r="B233" s="43">
        <v>0</v>
      </c>
      <c r="C233" s="1071">
        <v>0</v>
      </c>
      <c r="D233" s="155">
        <v>0</v>
      </c>
      <c r="E233" s="1071">
        <v>0</v>
      </c>
      <c r="F233" s="155">
        <v>0</v>
      </c>
      <c r="G233" s="1071">
        <v>0</v>
      </c>
      <c r="H233" s="155">
        <v>0</v>
      </c>
      <c r="I233" s="1071">
        <v>0</v>
      </c>
      <c r="J233" s="694">
        <v>0</v>
      </c>
      <c r="K233" s="1091">
        <v>0</v>
      </c>
      <c r="L233" s="694">
        <v>0</v>
      </c>
      <c r="M233" s="1091">
        <v>0</v>
      </c>
    </row>
    <row r="234" spans="1:13" x14ac:dyDescent="0.25">
      <c r="A234" s="173" t="s">
        <v>409</v>
      </c>
      <c r="B234" s="43">
        <v>0</v>
      </c>
      <c r="C234" s="1071">
        <v>0</v>
      </c>
      <c r="D234" s="155">
        <v>0</v>
      </c>
      <c r="E234" s="1071">
        <v>0</v>
      </c>
      <c r="F234" s="155">
        <v>0</v>
      </c>
      <c r="G234" s="1071">
        <v>0</v>
      </c>
      <c r="H234" s="155">
        <v>0</v>
      </c>
      <c r="I234" s="1071">
        <v>0</v>
      </c>
      <c r="J234" s="694">
        <v>0</v>
      </c>
      <c r="K234" s="1091">
        <v>0</v>
      </c>
      <c r="L234" s="694">
        <v>0</v>
      </c>
      <c r="M234" s="1091">
        <v>0</v>
      </c>
    </row>
    <row r="235" spans="1:13" x14ac:dyDescent="0.25">
      <c r="A235" s="173" t="s">
        <v>410</v>
      </c>
      <c r="B235" s="43">
        <v>0</v>
      </c>
      <c r="C235" s="1071">
        <v>0</v>
      </c>
      <c r="D235" s="155">
        <v>0</v>
      </c>
      <c r="E235" s="1071">
        <v>0</v>
      </c>
      <c r="F235" s="155">
        <v>0</v>
      </c>
      <c r="G235" s="1071">
        <v>0</v>
      </c>
      <c r="H235" s="155">
        <v>0</v>
      </c>
      <c r="I235" s="1071">
        <v>0</v>
      </c>
      <c r="J235" s="694">
        <v>0</v>
      </c>
      <c r="K235" s="1091">
        <v>0</v>
      </c>
      <c r="L235" s="694">
        <v>0</v>
      </c>
      <c r="M235" s="1091">
        <v>0</v>
      </c>
    </row>
    <row r="236" spans="1:13" x14ac:dyDescent="0.25">
      <c r="A236" s="173" t="s">
        <v>411</v>
      </c>
      <c r="B236" s="43">
        <v>0</v>
      </c>
      <c r="C236" s="1071">
        <v>0</v>
      </c>
      <c r="D236" s="155">
        <v>0</v>
      </c>
      <c r="E236" s="1071">
        <v>0</v>
      </c>
      <c r="F236" s="155">
        <v>0</v>
      </c>
      <c r="G236" s="1071">
        <v>0</v>
      </c>
      <c r="H236" s="155">
        <v>0</v>
      </c>
      <c r="I236" s="1071">
        <v>0</v>
      </c>
      <c r="J236" s="694">
        <v>0</v>
      </c>
      <c r="K236" s="1091">
        <v>0</v>
      </c>
      <c r="L236" s="694">
        <v>0</v>
      </c>
      <c r="M236" s="1091">
        <v>0</v>
      </c>
    </row>
    <row r="237" spans="1:13" x14ac:dyDescent="0.25">
      <c r="A237" s="173" t="s">
        <v>412</v>
      </c>
      <c r="B237" s="43">
        <v>0</v>
      </c>
      <c r="C237" s="1071">
        <v>0</v>
      </c>
      <c r="D237" s="155">
        <v>0</v>
      </c>
      <c r="E237" s="1071">
        <v>0</v>
      </c>
      <c r="F237" s="155">
        <v>0</v>
      </c>
      <c r="G237" s="1071">
        <v>0</v>
      </c>
      <c r="H237" s="155">
        <v>0</v>
      </c>
      <c r="I237" s="1071">
        <v>0</v>
      </c>
      <c r="J237" s="694">
        <v>0</v>
      </c>
      <c r="K237" s="1091">
        <v>0</v>
      </c>
      <c r="L237" s="694">
        <v>0</v>
      </c>
      <c r="M237" s="1091">
        <v>0</v>
      </c>
    </row>
    <row r="238" spans="1:13" x14ac:dyDescent="0.25">
      <c r="A238" s="173" t="s">
        <v>413</v>
      </c>
      <c r="B238" s="167">
        <v>0</v>
      </c>
      <c r="C238" s="1072">
        <v>0</v>
      </c>
      <c r="D238" s="167">
        <v>0</v>
      </c>
      <c r="E238" s="1072">
        <v>0</v>
      </c>
      <c r="F238" s="167">
        <v>0</v>
      </c>
      <c r="G238" s="1072">
        <v>0</v>
      </c>
      <c r="H238" s="167">
        <v>0</v>
      </c>
      <c r="I238" s="1072">
        <v>0</v>
      </c>
      <c r="J238" s="709">
        <v>0</v>
      </c>
      <c r="K238" s="1092">
        <v>0</v>
      </c>
      <c r="L238" s="695">
        <v>0</v>
      </c>
      <c r="M238" s="1092">
        <v>0</v>
      </c>
    </row>
    <row r="239" spans="1:13" x14ac:dyDescent="0.25">
      <c r="A239" s="172" t="s">
        <v>418</v>
      </c>
      <c r="B239" s="157">
        <v>0</v>
      </c>
      <c r="C239" s="1073">
        <v>1180474.7000000074</v>
      </c>
      <c r="D239" s="157">
        <v>0</v>
      </c>
      <c r="E239" s="1073">
        <v>1040418.8299999981</v>
      </c>
      <c r="F239" s="156">
        <v>0</v>
      </c>
      <c r="G239" s="1073">
        <v>1004495.4200000055</v>
      </c>
      <c r="H239" s="157">
        <v>0</v>
      </c>
      <c r="I239" s="1084">
        <v>1044675.2368000057</v>
      </c>
      <c r="J239" s="696">
        <v>0</v>
      </c>
      <c r="K239" s="1093">
        <v>1072097.961766006</v>
      </c>
      <c r="L239" s="697">
        <v>0</v>
      </c>
      <c r="M239" s="1101">
        <v>1100240.5332623636</v>
      </c>
    </row>
    <row r="240" spans="1:13" x14ac:dyDescent="0.25">
      <c r="A240" s="173"/>
      <c r="B240" s="40"/>
      <c r="C240" s="1074"/>
      <c r="D240" s="40"/>
      <c r="E240" s="1074"/>
      <c r="F240" s="166"/>
      <c r="G240" s="1074"/>
      <c r="H240" s="40"/>
      <c r="I240" s="1079"/>
      <c r="J240" s="705"/>
      <c r="K240" s="1094"/>
      <c r="L240" s="706"/>
      <c r="M240" s="1102"/>
    </row>
    <row r="241" spans="1:13" x14ac:dyDescent="0.25">
      <c r="A241" s="174" t="s">
        <v>419</v>
      </c>
      <c r="B241" s="165"/>
      <c r="C241" s="1076"/>
      <c r="D241" s="165"/>
      <c r="E241" s="1076"/>
      <c r="F241" s="164"/>
      <c r="G241" s="1076"/>
      <c r="H241" s="165"/>
      <c r="I241" s="1087"/>
      <c r="J241" s="704"/>
      <c r="K241" s="1096"/>
      <c r="L241" s="701"/>
      <c r="M241" s="1103"/>
    </row>
    <row r="242" spans="1:13" x14ac:dyDescent="0.25">
      <c r="A242" s="173" t="s">
        <v>403</v>
      </c>
      <c r="B242" s="43">
        <v>0</v>
      </c>
      <c r="C242" s="1071">
        <v>0</v>
      </c>
      <c r="D242" s="155">
        <v>0</v>
      </c>
      <c r="E242" s="1071">
        <v>0</v>
      </c>
      <c r="F242" s="155">
        <v>0</v>
      </c>
      <c r="G242" s="1071">
        <v>0</v>
      </c>
      <c r="H242" s="155">
        <v>0</v>
      </c>
      <c r="I242" s="1071">
        <v>0</v>
      </c>
      <c r="J242" s="694">
        <v>0</v>
      </c>
      <c r="K242" s="1091">
        <v>0</v>
      </c>
      <c r="L242" s="694">
        <v>0</v>
      </c>
      <c r="M242" s="1091">
        <v>0</v>
      </c>
    </row>
    <row r="243" spans="1:13" x14ac:dyDescent="0.25">
      <c r="A243" s="173" t="s">
        <v>404</v>
      </c>
      <c r="B243" s="43">
        <v>0</v>
      </c>
      <c r="C243" s="1071">
        <v>0</v>
      </c>
      <c r="D243" s="155">
        <v>0</v>
      </c>
      <c r="E243" s="1071">
        <v>0</v>
      </c>
      <c r="F243" s="155">
        <v>0</v>
      </c>
      <c r="G243" s="1071">
        <v>0</v>
      </c>
      <c r="H243" s="155">
        <v>0</v>
      </c>
      <c r="I243" s="1071">
        <v>0</v>
      </c>
      <c r="J243" s="694">
        <v>0</v>
      </c>
      <c r="K243" s="1091">
        <v>0</v>
      </c>
      <c r="L243" s="694">
        <v>0</v>
      </c>
      <c r="M243" s="1091">
        <v>0</v>
      </c>
    </row>
    <row r="244" spans="1:13" x14ac:dyDescent="0.25">
      <c r="A244" s="173" t="s">
        <v>405</v>
      </c>
      <c r="B244" s="43">
        <v>0</v>
      </c>
      <c r="C244" s="1071">
        <v>6349.380000000001</v>
      </c>
      <c r="D244" s="155">
        <v>0</v>
      </c>
      <c r="E244" s="1071">
        <v>1253.5300000000002</v>
      </c>
      <c r="F244" s="155">
        <v>0</v>
      </c>
      <c r="G244" s="1071">
        <v>1763.0600000000002</v>
      </c>
      <c r="H244" s="155">
        <v>0</v>
      </c>
      <c r="I244" s="1071">
        <v>1833.5824000000002</v>
      </c>
      <c r="J244" s="694">
        <v>0</v>
      </c>
      <c r="K244" s="1091">
        <v>1881.7139380000003</v>
      </c>
      <c r="L244" s="694">
        <v>0</v>
      </c>
      <c r="M244" s="1091">
        <v>1931.1089288725004</v>
      </c>
    </row>
    <row r="245" spans="1:13" x14ac:dyDescent="0.25">
      <c r="A245" s="173" t="s">
        <v>406</v>
      </c>
      <c r="B245" s="43">
        <v>0</v>
      </c>
      <c r="C245" s="1071">
        <v>984663.84999999986</v>
      </c>
      <c r="D245" s="155">
        <v>0</v>
      </c>
      <c r="E245" s="1071">
        <v>801105.43</v>
      </c>
      <c r="F245" s="155">
        <v>0</v>
      </c>
      <c r="G245" s="1071">
        <v>627020.05999999959</v>
      </c>
      <c r="H245" s="155">
        <v>0</v>
      </c>
      <c r="I245" s="1071">
        <v>652100.86239999963</v>
      </c>
      <c r="J245" s="694">
        <v>0</v>
      </c>
      <c r="K245" s="1091">
        <v>669218.51003799972</v>
      </c>
      <c r="L245" s="694">
        <v>0</v>
      </c>
      <c r="M245" s="1091">
        <v>686785.49592649727</v>
      </c>
    </row>
    <row r="246" spans="1:13" x14ac:dyDescent="0.25">
      <c r="A246" s="173" t="s">
        <v>408</v>
      </c>
      <c r="B246" s="43">
        <v>0</v>
      </c>
      <c r="C246" s="1071">
        <v>0</v>
      </c>
      <c r="D246" s="155">
        <v>0</v>
      </c>
      <c r="E246" s="1071">
        <v>0</v>
      </c>
      <c r="F246" s="155">
        <v>0</v>
      </c>
      <c r="G246" s="1071">
        <v>0</v>
      </c>
      <c r="H246" s="155">
        <v>0</v>
      </c>
      <c r="I246" s="1071">
        <v>0</v>
      </c>
      <c r="J246" s="694">
        <v>0</v>
      </c>
      <c r="K246" s="1091">
        <v>0</v>
      </c>
      <c r="L246" s="694">
        <v>0</v>
      </c>
      <c r="M246" s="1091">
        <v>0</v>
      </c>
    </row>
    <row r="247" spans="1:13" x14ac:dyDescent="0.25">
      <c r="A247" s="173" t="s">
        <v>409</v>
      </c>
      <c r="B247" s="43">
        <v>0</v>
      </c>
      <c r="C247" s="1071">
        <v>0</v>
      </c>
      <c r="D247" s="155">
        <v>0</v>
      </c>
      <c r="E247" s="1071">
        <v>0</v>
      </c>
      <c r="F247" s="155">
        <v>0</v>
      </c>
      <c r="G247" s="1071">
        <v>0</v>
      </c>
      <c r="H247" s="155">
        <v>0</v>
      </c>
      <c r="I247" s="1071">
        <v>0</v>
      </c>
      <c r="J247" s="694">
        <v>0</v>
      </c>
      <c r="K247" s="1091">
        <v>0</v>
      </c>
      <c r="L247" s="694">
        <v>0</v>
      </c>
      <c r="M247" s="1091">
        <v>0</v>
      </c>
    </row>
    <row r="248" spans="1:13" x14ac:dyDescent="0.25">
      <c r="A248" s="173" t="s">
        <v>410</v>
      </c>
      <c r="B248" s="43">
        <v>0</v>
      </c>
      <c r="C248" s="1071">
        <v>0</v>
      </c>
      <c r="D248" s="155">
        <v>0</v>
      </c>
      <c r="E248" s="1071">
        <v>0</v>
      </c>
      <c r="F248" s="155">
        <v>0</v>
      </c>
      <c r="G248" s="1071">
        <v>0</v>
      </c>
      <c r="H248" s="155">
        <v>0</v>
      </c>
      <c r="I248" s="1071">
        <v>0</v>
      </c>
      <c r="J248" s="694">
        <v>0</v>
      </c>
      <c r="K248" s="1091">
        <v>0</v>
      </c>
      <c r="L248" s="694">
        <v>0</v>
      </c>
      <c r="M248" s="1091">
        <v>0</v>
      </c>
    </row>
    <row r="249" spans="1:13" x14ac:dyDescent="0.25">
      <c r="A249" s="173" t="s">
        <v>411</v>
      </c>
      <c r="B249" s="43">
        <v>0</v>
      </c>
      <c r="C249" s="1071">
        <v>0</v>
      </c>
      <c r="D249" s="155">
        <v>0</v>
      </c>
      <c r="E249" s="1071">
        <v>0</v>
      </c>
      <c r="F249" s="155">
        <v>0</v>
      </c>
      <c r="G249" s="1071">
        <v>0</v>
      </c>
      <c r="H249" s="155">
        <v>0</v>
      </c>
      <c r="I249" s="1071">
        <v>0</v>
      </c>
      <c r="J249" s="694">
        <v>0</v>
      </c>
      <c r="K249" s="1091">
        <v>0</v>
      </c>
      <c r="L249" s="694">
        <v>0</v>
      </c>
      <c r="M249" s="1091">
        <v>0</v>
      </c>
    </row>
    <row r="250" spans="1:13" x14ac:dyDescent="0.25">
      <c r="A250" s="173" t="s">
        <v>412</v>
      </c>
      <c r="B250" s="43">
        <v>0</v>
      </c>
      <c r="C250" s="1071">
        <v>0</v>
      </c>
      <c r="D250" s="155">
        <v>0</v>
      </c>
      <c r="E250" s="1071">
        <v>0</v>
      </c>
      <c r="F250" s="155">
        <v>0</v>
      </c>
      <c r="G250" s="1071">
        <v>0</v>
      </c>
      <c r="H250" s="155">
        <v>0</v>
      </c>
      <c r="I250" s="1071">
        <v>0</v>
      </c>
      <c r="J250" s="694">
        <v>0</v>
      </c>
      <c r="K250" s="1091">
        <v>0</v>
      </c>
      <c r="L250" s="694">
        <v>0</v>
      </c>
      <c r="M250" s="1091">
        <v>0</v>
      </c>
    </row>
    <row r="251" spans="1:13" x14ac:dyDescent="0.25">
      <c r="A251" s="173" t="s">
        <v>413</v>
      </c>
      <c r="B251" s="167">
        <v>0</v>
      </c>
      <c r="C251" s="1072">
        <v>0</v>
      </c>
      <c r="D251" s="167">
        <v>0</v>
      </c>
      <c r="E251" s="1072">
        <v>0</v>
      </c>
      <c r="F251" s="167">
        <v>0</v>
      </c>
      <c r="G251" s="1072">
        <v>0</v>
      </c>
      <c r="H251" s="167">
        <v>0</v>
      </c>
      <c r="I251" s="1072">
        <v>0</v>
      </c>
      <c r="J251" s="709">
        <v>0</v>
      </c>
      <c r="K251" s="1092">
        <v>0</v>
      </c>
      <c r="L251" s="695">
        <v>0</v>
      </c>
      <c r="M251" s="1092">
        <v>0</v>
      </c>
    </row>
    <row r="252" spans="1:13" x14ac:dyDescent="0.25">
      <c r="A252" s="172" t="s">
        <v>420</v>
      </c>
      <c r="B252" s="157">
        <v>0</v>
      </c>
      <c r="C252" s="1073">
        <v>991013.22999999986</v>
      </c>
      <c r="D252" s="157">
        <v>0</v>
      </c>
      <c r="E252" s="1073">
        <v>802358.96000000008</v>
      </c>
      <c r="F252" s="156">
        <v>0</v>
      </c>
      <c r="G252" s="1073">
        <v>628783.11999999965</v>
      </c>
      <c r="H252" s="157">
        <v>0</v>
      </c>
      <c r="I252" s="1084">
        <v>653934.44479999959</v>
      </c>
      <c r="J252" s="696">
        <v>0</v>
      </c>
      <c r="K252" s="1093">
        <v>671100.22397599975</v>
      </c>
      <c r="L252" s="697">
        <v>0</v>
      </c>
      <c r="M252" s="1101">
        <v>688716.60485536978</v>
      </c>
    </row>
    <row r="253" spans="1:13" x14ac:dyDescent="0.25">
      <c r="A253" s="173"/>
      <c r="B253" s="40"/>
      <c r="C253" s="1074"/>
      <c r="D253" s="40"/>
      <c r="E253" s="1074"/>
      <c r="F253" s="166"/>
      <c r="G253" s="1074"/>
      <c r="H253" s="40"/>
      <c r="I253" s="1079"/>
      <c r="J253" s="705"/>
      <c r="K253" s="1094"/>
      <c r="L253" s="706"/>
      <c r="M253" s="1102"/>
    </row>
    <row r="254" spans="1:13" x14ac:dyDescent="0.25">
      <c r="A254" s="174" t="s">
        <v>421</v>
      </c>
      <c r="B254" s="161"/>
      <c r="C254" s="1075"/>
      <c r="D254" s="161"/>
      <c r="E254" s="1075"/>
      <c r="F254" s="160"/>
      <c r="G254" s="1075"/>
      <c r="H254" s="161"/>
      <c r="I254" s="1085"/>
      <c r="J254" s="700"/>
      <c r="K254" s="1095"/>
      <c r="L254" s="701"/>
      <c r="M254" s="1103"/>
    </row>
    <row r="255" spans="1:13" x14ac:dyDescent="0.25">
      <c r="A255" s="173" t="s">
        <v>403</v>
      </c>
      <c r="B255" s="43">
        <v>0</v>
      </c>
      <c r="C255" s="1071">
        <v>0</v>
      </c>
      <c r="D255" s="155">
        <v>0</v>
      </c>
      <c r="E255" s="1071">
        <v>0</v>
      </c>
      <c r="F255" s="155">
        <v>0</v>
      </c>
      <c r="G255" s="1071">
        <v>0</v>
      </c>
      <c r="H255" s="155">
        <v>0</v>
      </c>
      <c r="I255" s="1071">
        <v>0</v>
      </c>
      <c r="J255" s="694">
        <v>0</v>
      </c>
      <c r="K255" s="1091">
        <v>0</v>
      </c>
      <c r="L255" s="694">
        <v>0</v>
      </c>
      <c r="M255" s="1091">
        <v>0</v>
      </c>
    </row>
    <row r="256" spans="1:13" x14ac:dyDescent="0.25">
      <c r="A256" s="173" t="s">
        <v>404</v>
      </c>
      <c r="B256" s="43">
        <v>0</v>
      </c>
      <c r="C256" s="1071">
        <v>0</v>
      </c>
      <c r="D256" s="155">
        <v>0</v>
      </c>
      <c r="E256" s="1071">
        <v>0</v>
      </c>
      <c r="F256" s="155">
        <v>0</v>
      </c>
      <c r="G256" s="1071">
        <v>0</v>
      </c>
      <c r="H256" s="155">
        <v>0</v>
      </c>
      <c r="I256" s="1071">
        <v>0</v>
      </c>
      <c r="J256" s="694">
        <v>0</v>
      </c>
      <c r="K256" s="1091">
        <v>0</v>
      </c>
      <c r="L256" s="694">
        <v>0</v>
      </c>
      <c r="M256" s="1091">
        <v>0</v>
      </c>
    </row>
    <row r="257" spans="1:13" x14ac:dyDescent="0.25">
      <c r="A257" s="173" t="s">
        <v>405</v>
      </c>
      <c r="B257" s="43">
        <v>0</v>
      </c>
      <c r="C257" s="1071">
        <v>17612.95</v>
      </c>
      <c r="D257" s="155">
        <v>0</v>
      </c>
      <c r="E257" s="1071">
        <v>9554.89</v>
      </c>
      <c r="F257" s="155">
        <v>0</v>
      </c>
      <c r="G257" s="1071">
        <v>10807.199999999999</v>
      </c>
      <c r="H257" s="155">
        <v>0</v>
      </c>
      <c r="I257" s="1071">
        <v>11239.487999999999</v>
      </c>
      <c r="J257" s="694">
        <v>0</v>
      </c>
      <c r="K257" s="1091">
        <v>11534.52456</v>
      </c>
      <c r="L257" s="694">
        <v>0</v>
      </c>
      <c r="M257" s="1091">
        <v>11837.305829700001</v>
      </c>
    </row>
    <row r="258" spans="1:13" x14ac:dyDescent="0.25">
      <c r="A258" s="173" t="s">
        <v>406</v>
      </c>
      <c r="B258" s="43">
        <v>0</v>
      </c>
      <c r="C258" s="1071">
        <v>827989.33000000322</v>
      </c>
      <c r="D258" s="155">
        <v>0</v>
      </c>
      <c r="E258" s="1071">
        <v>576947.14999999991</v>
      </c>
      <c r="F258" s="155">
        <v>0</v>
      </c>
      <c r="G258" s="1071">
        <v>757727.19000000181</v>
      </c>
      <c r="H258" s="155">
        <v>0</v>
      </c>
      <c r="I258" s="1071">
        <v>788036.27760000189</v>
      </c>
      <c r="J258" s="694">
        <v>0</v>
      </c>
      <c r="K258" s="1091">
        <v>808722.22988700203</v>
      </c>
      <c r="L258" s="694">
        <v>0</v>
      </c>
      <c r="M258" s="1091">
        <v>829951.18842153589</v>
      </c>
    </row>
    <row r="259" spans="1:13" x14ac:dyDescent="0.25">
      <c r="A259" s="173" t="s">
        <v>408</v>
      </c>
      <c r="B259" s="43">
        <v>0</v>
      </c>
      <c r="C259" s="1071">
        <v>0</v>
      </c>
      <c r="D259" s="155">
        <v>0</v>
      </c>
      <c r="E259" s="1071">
        <v>0</v>
      </c>
      <c r="F259" s="155">
        <v>0</v>
      </c>
      <c r="G259" s="1071">
        <v>0</v>
      </c>
      <c r="H259" s="155">
        <v>0</v>
      </c>
      <c r="I259" s="1071">
        <v>0</v>
      </c>
      <c r="J259" s="694">
        <v>0</v>
      </c>
      <c r="K259" s="1091">
        <v>0</v>
      </c>
      <c r="L259" s="694">
        <v>0</v>
      </c>
      <c r="M259" s="1091">
        <v>0</v>
      </c>
    </row>
    <row r="260" spans="1:13" x14ac:dyDescent="0.25">
      <c r="A260" s="173" t="s">
        <v>409</v>
      </c>
      <c r="B260" s="43">
        <v>0</v>
      </c>
      <c r="C260" s="1071">
        <v>0</v>
      </c>
      <c r="D260" s="155">
        <v>0</v>
      </c>
      <c r="E260" s="1071">
        <v>0</v>
      </c>
      <c r="F260" s="155">
        <v>0</v>
      </c>
      <c r="G260" s="1071">
        <v>0</v>
      </c>
      <c r="H260" s="155">
        <v>0</v>
      </c>
      <c r="I260" s="1071">
        <v>0</v>
      </c>
      <c r="J260" s="694">
        <v>0</v>
      </c>
      <c r="K260" s="1091">
        <v>0</v>
      </c>
      <c r="L260" s="694">
        <v>0</v>
      </c>
      <c r="M260" s="1091">
        <v>0</v>
      </c>
    </row>
    <row r="261" spans="1:13" x14ac:dyDescent="0.25">
      <c r="A261" s="173" t="s">
        <v>410</v>
      </c>
      <c r="B261" s="43">
        <v>0</v>
      </c>
      <c r="C261" s="1071">
        <v>0</v>
      </c>
      <c r="D261" s="155">
        <v>0</v>
      </c>
      <c r="E261" s="1071">
        <v>0</v>
      </c>
      <c r="F261" s="155">
        <v>0</v>
      </c>
      <c r="G261" s="1071">
        <v>0</v>
      </c>
      <c r="H261" s="155">
        <v>0</v>
      </c>
      <c r="I261" s="1071">
        <v>0</v>
      </c>
      <c r="J261" s="694">
        <v>0</v>
      </c>
      <c r="K261" s="1091">
        <v>0</v>
      </c>
      <c r="L261" s="694">
        <v>0</v>
      </c>
      <c r="M261" s="1091">
        <v>0</v>
      </c>
    </row>
    <row r="262" spans="1:13" x14ac:dyDescent="0.25">
      <c r="A262" s="173" t="s">
        <v>411</v>
      </c>
      <c r="B262" s="43">
        <v>0</v>
      </c>
      <c r="C262" s="1071">
        <v>0</v>
      </c>
      <c r="D262" s="155">
        <v>0</v>
      </c>
      <c r="E262" s="1071">
        <v>0</v>
      </c>
      <c r="F262" s="155">
        <v>0</v>
      </c>
      <c r="G262" s="1071">
        <v>0</v>
      </c>
      <c r="H262" s="155">
        <v>0</v>
      </c>
      <c r="I262" s="1071">
        <v>0</v>
      </c>
      <c r="J262" s="694">
        <v>0</v>
      </c>
      <c r="K262" s="1091">
        <v>0</v>
      </c>
      <c r="L262" s="694">
        <v>0</v>
      </c>
      <c r="M262" s="1091">
        <v>0</v>
      </c>
    </row>
    <row r="263" spans="1:13" x14ac:dyDescent="0.25">
      <c r="A263" s="173" t="s">
        <v>412</v>
      </c>
      <c r="B263" s="43">
        <v>0</v>
      </c>
      <c r="C263" s="1071">
        <v>0</v>
      </c>
      <c r="D263" s="155">
        <v>0</v>
      </c>
      <c r="E263" s="1071">
        <v>0</v>
      </c>
      <c r="F263" s="155">
        <v>0</v>
      </c>
      <c r="G263" s="1071">
        <v>0</v>
      </c>
      <c r="H263" s="155">
        <v>0</v>
      </c>
      <c r="I263" s="1071">
        <v>0</v>
      </c>
      <c r="J263" s="694">
        <v>0</v>
      </c>
      <c r="K263" s="1091">
        <v>0</v>
      </c>
      <c r="L263" s="694">
        <v>0</v>
      </c>
      <c r="M263" s="1091">
        <v>0</v>
      </c>
    </row>
    <row r="264" spans="1:13" x14ac:dyDescent="0.25">
      <c r="A264" s="173" t="s">
        <v>413</v>
      </c>
      <c r="B264" s="167">
        <v>0</v>
      </c>
      <c r="C264" s="1072">
        <v>0</v>
      </c>
      <c r="D264" s="167">
        <v>0</v>
      </c>
      <c r="E264" s="1072">
        <v>0</v>
      </c>
      <c r="F264" s="167">
        <v>0</v>
      </c>
      <c r="G264" s="1072">
        <v>0</v>
      </c>
      <c r="H264" s="167">
        <v>0</v>
      </c>
      <c r="I264" s="1072">
        <v>0</v>
      </c>
      <c r="J264" s="709">
        <v>0</v>
      </c>
      <c r="K264" s="1092">
        <v>0</v>
      </c>
      <c r="L264" s="695">
        <v>0</v>
      </c>
      <c r="M264" s="1092">
        <v>0</v>
      </c>
    </row>
    <row r="265" spans="1:13" x14ac:dyDescent="0.25">
      <c r="A265" s="172" t="s">
        <v>422</v>
      </c>
      <c r="B265" s="157">
        <v>0</v>
      </c>
      <c r="C265" s="1073">
        <v>845602.28000000317</v>
      </c>
      <c r="D265" s="157">
        <v>0</v>
      </c>
      <c r="E265" s="1073">
        <v>586502.03999999992</v>
      </c>
      <c r="F265" s="156">
        <v>0</v>
      </c>
      <c r="G265" s="1073">
        <v>768534.39000000176</v>
      </c>
      <c r="H265" s="157">
        <v>0</v>
      </c>
      <c r="I265" s="1084">
        <v>799275.76560000191</v>
      </c>
      <c r="J265" s="696">
        <v>0</v>
      </c>
      <c r="K265" s="1093">
        <v>820256.75444700208</v>
      </c>
      <c r="L265" s="697">
        <v>0</v>
      </c>
      <c r="M265" s="1101">
        <v>841788.49425123585</v>
      </c>
    </row>
    <row r="266" spans="1:13" x14ac:dyDescent="0.25">
      <c r="A266" s="173"/>
      <c r="B266" s="40"/>
      <c r="C266" s="1074"/>
      <c r="D266" s="40"/>
      <c r="E266" s="1074"/>
      <c r="F266" s="166"/>
      <c r="G266" s="1074"/>
      <c r="H266" s="40"/>
      <c r="I266" s="1079"/>
      <c r="J266" s="705"/>
      <c r="K266" s="1094"/>
      <c r="L266" s="706"/>
      <c r="M266" s="1102"/>
    </row>
    <row r="267" spans="1:13" x14ac:dyDescent="0.25">
      <c r="A267" s="171" t="s">
        <v>426</v>
      </c>
      <c r="B267" s="47"/>
      <c r="C267" s="1069"/>
      <c r="D267" s="47"/>
      <c r="E267" s="1069"/>
      <c r="F267" s="46"/>
      <c r="G267" s="1069"/>
      <c r="H267" s="47"/>
      <c r="I267" s="1082"/>
      <c r="J267" s="46"/>
      <c r="K267" s="1069"/>
      <c r="L267" s="85"/>
      <c r="M267" s="1099"/>
    </row>
    <row r="268" spans="1:13" x14ac:dyDescent="0.25">
      <c r="A268" s="172" t="s">
        <v>402</v>
      </c>
      <c r="B268" s="165"/>
      <c r="C268" s="1076"/>
      <c r="D268" s="165"/>
      <c r="E268" s="1076"/>
      <c r="F268" s="164"/>
      <c r="G268" s="1076"/>
      <c r="H268" s="165"/>
      <c r="I268" s="1087"/>
      <c r="J268" s="704"/>
      <c r="K268" s="1096"/>
      <c r="L268" s="701"/>
      <c r="M268" s="1103"/>
    </row>
    <row r="269" spans="1:13" x14ac:dyDescent="0.25">
      <c r="A269" s="173" t="s">
        <v>403</v>
      </c>
      <c r="B269" s="43">
        <v>5</v>
      </c>
      <c r="C269" s="1071">
        <v>281081.97999999992</v>
      </c>
      <c r="D269" s="155">
        <v>4</v>
      </c>
      <c r="E269" s="1071">
        <v>358603.35999999993</v>
      </c>
      <c r="F269" s="155">
        <v>4</v>
      </c>
      <c r="G269" s="1071">
        <v>345443.15</v>
      </c>
      <c r="H269" s="155">
        <v>4</v>
      </c>
      <c r="I269" s="1071">
        <v>359260.87600000005</v>
      </c>
      <c r="J269" s="694">
        <v>4</v>
      </c>
      <c r="K269" s="1091">
        <v>368691.47399500007</v>
      </c>
      <c r="L269" s="694">
        <v>4</v>
      </c>
      <c r="M269" s="1091">
        <v>378369.62518736889</v>
      </c>
    </row>
    <row r="270" spans="1:13" x14ac:dyDescent="0.25">
      <c r="A270" s="173" t="s">
        <v>404</v>
      </c>
      <c r="B270" s="43">
        <v>0</v>
      </c>
      <c r="C270" s="1071">
        <v>0</v>
      </c>
      <c r="D270" s="155">
        <v>0</v>
      </c>
      <c r="E270" s="1071">
        <v>0</v>
      </c>
      <c r="F270" s="155">
        <v>0</v>
      </c>
      <c r="G270" s="1071">
        <v>0</v>
      </c>
      <c r="H270" s="155">
        <v>0</v>
      </c>
      <c r="I270" s="1071">
        <v>0</v>
      </c>
      <c r="J270" s="694">
        <v>0</v>
      </c>
      <c r="K270" s="1091">
        <v>0</v>
      </c>
      <c r="L270" s="694">
        <v>0</v>
      </c>
      <c r="M270" s="1091">
        <v>0</v>
      </c>
    </row>
    <row r="271" spans="1:13" x14ac:dyDescent="0.25">
      <c r="A271" s="173" t="s">
        <v>405</v>
      </c>
      <c r="B271" s="43">
        <v>0</v>
      </c>
      <c r="C271" s="1071">
        <v>0</v>
      </c>
      <c r="D271" s="155">
        <v>0</v>
      </c>
      <c r="E271" s="1071">
        <v>0</v>
      </c>
      <c r="F271" s="155">
        <v>0</v>
      </c>
      <c r="G271" s="1071">
        <v>0</v>
      </c>
      <c r="H271" s="155">
        <v>0</v>
      </c>
      <c r="I271" s="1071">
        <v>0</v>
      </c>
      <c r="J271" s="694">
        <v>0</v>
      </c>
      <c r="K271" s="1091">
        <v>0</v>
      </c>
      <c r="L271" s="694">
        <v>0</v>
      </c>
      <c r="M271" s="1091">
        <v>0</v>
      </c>
    </row>
    <row r="272" spans="1:13" x14ac:dyDescent="0.25">
      <c r="A272" s="173" t="s">
        <v>406</v>
      </c>
      <c r="B272" s="43">
        <v>9</v>
      </c>
      <c r="C272" s="1071">
        <v>1069850.7000000002</v>
      </c>
      <c r="D272" s="155">
        <v>8</v>
      </c>
      <c r="E272" s="1071">
        <v>930955.5199999999</v>
      </c>
      <c r="F272" s="155">
        <v>7</v>
      </c>
      <c r="G272" s="1071">
        <v>845998.9600000002</v>
      </c>
      <c r="H272" s="155">
        <v>7</v>
      </c>
      <c r="I272" s="1071">
        <v>879838.9184000002</v>
      </c>
      <c r="J272" s="694">
        <v>7</v>
      </c>
      <c r="K272" s="1091">
        <v>902934.69000800024</v>
      </c>
      <c r="L272" s="694">
        <v>7</v>
      </c>
      <c r="M272" s="1091">
        <v>926636.72562071041</v>
      </c>
    </row>
    <row r="273" spans="1:13" x14ac:dyDescent="0.25">
      <c r="A273" s="173" t="s">
        <v>408</v>
      </c>
      <c r="B273" s="43">
        <v>8</v>
      </c>
      <c r="C273" s="1071">
        <v>1105957.8200000003</v>
      </c>
      <c r="D273" s="155">
        <v>8</v>
      </c>
      <c r="E273" s="1071">
        <v>976810.63000000012</v>
      </c>
      <c r="F273" s="155">
        <v>8</v>
      </c>
      <c r="G273" s="1071">
        <v>1216927.8499999999</v>
      </c>
      <c r="H273" s="155">
        <v>8</v>
      </c>
      <c r="I273" s="1071">
        <v>1265604.9639999999</v>
      </c>
      <c r="J273" s="694">
        <v>8</v>
      </c>
      <c r="K273" s="1091">
        <v>1298827.094305</v>
      </c>
      <c r="L273" s="694">
        <v>8</v>
      </c>
      <c r="M273" s="1091">
        <v>1332921.3055305064</v>
      </c>
    </row>
    <row r="274" spans="1:13" x14ac:dyDescent="0.25">
      <c r="A274" s="173" t="s">
        <v>409</v>
      </c>
      <c r="B274" s="43">
        <v>7</v>
      </c>
      <c r="C274" s="1071">
        <v>572836.22999999975</v>
      </c>
      <c r="D274" s="155">
        <v>6</v>
      </c>
      <c r="E274" s="1071">
        <v>546372.07000000018</v>
      </c>
      <c r="F274" s="155">
        <v>3</v>
      </c>
      <c r="G274" s="1071">
        <v>463987.04999999993</v>
      </c>
      <c r="H274" s="155">
        <v>3</v>
      </c>
      <c r="I274" s="1071">
        <v>482546.53200000001</v>
      </c>
      <c r="J274" s="694">
        <v>3</v>
      </c>
      <c r="K274" s="1091">
        <v>495213.37846500007</v>
      </c>
      <c r="L274" s="694">
        <v>3</v>
      </c>
      <c r="M274" s="1091">
        <v>508212.72964970628</v>
      </c>
    </row>
    <row r="275" spans="1:13" x14ac:dyDescent="0.25">
      <c r="A275" s="173" t="s">
        <v>410</v>
      </c>
      <c r="B275" s="43">
        <v>3</v>
      </c>
      <c r="C275" s="1071">
        <v>272210.2099999999</v>
      </c>
      <c r="D275" s="155">
        <v>4</v>
      </c>
      <c r="E275" s="1071">
        <v>215196.75000000006</v>
      </c>
      <c r="F275" s="155">
        <v>4</v>
      </c>
      <c r="G275" s="1071">
        <v>312976.29000000004</v>
      </c>
      <c r="H275" s="155">
        <v>4</v>
      </c>
      <c r="I275" s="1071">
        <v>325495.3416000001</v>
      </c>
      <c r="J275" s="694">
        <v>4</v>
      </c>
      <c r="K275" s="1091">
        <v>334039.59431700007</v>
      </c>
      <c r="L275" s="694">
        <v>4</v>
      </c>
      <c r="M275" s="1091">
        <v>342808.13366782141</v>
      </c>
    </row>
    <row r="276" spans="1:13" x14ac:dyDescent="0.25">
      <c r="A276" s="173" t="s">
        <v>411</v>
      </c>
      <c r="B276" s="43">
        <v>0</v>
      </c>
      <c r="C276" s="1071">
        <v>0</v>
      </c>
      <c r="D276" s="155">
        <v>0</v>
      </c>
      <c r="E276" s="1071">
        <v>0</v>
      </c>
      <c r="F276" s="155">
        <v>0</v>
      </c>
      <c r="G276" s="1071">
        <v>0</v>
      </c>
      <c r="H276" s="155">
        <v>0</v>
      </c>
      <c r="I276" s="1071">
        <v>0</v>
      </c>
      <c r="J276" s="694">
        <v>0</v>
      </c>
      <c r="K276" s="1091">
        <v>0</v>
      </c>
      <c r="L276" s="694">
        <v>0</v>
      </c>
      <c r="M276" s="1091">
        <v>0</v>
      </c>
    </row>
    <row r="277" spans="1:13" x14ac:dyDescent="0.25">
      <c r="A277" s="173" t="s">
        <v>412</v>
      </c>
      <c r="B277" s="43">
        <v>0</v>
      </c>
      <c r="C277" s="1071">
        <v>0</v>
      </c>
      <c r="D277" s="155">
        <v>0</v>
      </c>
      <c r="E277" s="1071">
        <v>0</v>
      </c>
      <c r="F277" s="155">
        <v>0</v>
      </c>
      <c r="G277" s="1071">
        <v>0</v>
      </c>
      <c r="H277" s="155">
        <v>0</v>
      </c>
      <c r="I277" s="1071">
        <v>0</v>
      </c>
      <c r="J277" s="694">
        <v>0</v>
      </c>
      <c r="K277" s="1091">
        <v>0</v>
      </c>
      <c r="L277" s="694">
        <v>0</v>
      </c>
      <c r="M277" s="1091">
        <v>0</v>
      </c>
    </row>
    <row r="278" spans="1:13" x14ac:dyDescent="0.25">
      <c r="A278" s="173" t="s">
        <v>413</v>
      </c>
      <c r="B278" s="167">
        <v>3</v>
      </c>
      <c r="C278" s="1072">
        <v>615034.37999999989</v>
      </c>
      <c r="D278" s="167">
        <v>3</v>
      </c>
      <c r="E278" s="1072">
        <v>654016.80999999994</v>
      </c>
      <c r="F278" s="167">
        <v>3</v>
      </c>
      <c r="G278" s="1072">
        <v>699973.71999999986</v>
      </c>
      <c r="H278" s="167">
        <v>3</v>
      </c>
      <c r="I278" s="1072">
        <v>727972.66879999975</v>
      </c>
      <c r="J278" s="709">
        <v>3</v>
      </c>
      <c r="K278" s="1092">
        <v>747081.9513559998</v>
      </c>
      <c r="L278" s="695">
        <v>3</v>
      </c>
      <c r="M278" s="1092">
        <v>766692.85257909494</v>
      </c>
    </row>
    <row r="279" spans="1:13" x14ac:dyDescent="0.25">
      <c r="A279" s="174" t="s">
        <v>414</v>
      </c>
      <c r="B279" s="157">
        <v>35</v>
      </c>
      <c r="C279" s="1073">
        <v>3916971.3200000003</v>
      </c>
      <c r="D279" s="157">
        <v>33</v>
      </c>
      <c r="E279" s="1073">
        <v>3681955.14</v>
      </c>
      <c r="F279" s="156">
        <v>29</v>
      </c>
      <c r="G279" s="1073">
        <v>3885307.0199999996</v>
      </c>
      <c r="H279" s="157">
        <v>29</v>
      </c>
      <c r="I279" s="1084">
        <v>4040719.3007999999</v>
      </c>
      <c r="J279" s="696">
        <v>29</v>
      </c>
      <c r="K279" s="1093">
        <v>4146788.1824460002</v>
      </c>
      <c r="L279" s="697">
        <v>29</v>
      </c>
      <c r="M279" s="1101">
        <v>4255641.3722352087</v>
      </c>
    </row>
    <row r="280" spans="1:13" x14ac:dyDescent="0.25">
      <c r="A280" s="173"/>
      <c r="B280" s="40"/>
      <c r="C280" s="1074"/>
      <c r="D280" s="40"/>
      <c r="E280" s="1074"/>
      <c r="F280" s="166"/>
      <c r="G280" s="1074"/>
      <c r="H280" s="40"/>
      <c r="I280" s="1079"/>
      <c r="J280" s="705"/>
      <c r="K280" s="1094"/>
      <c r="L280" s="706"/>
      <c r="M280" s="1102"/>
    </row>
    <row r="281" spans="1:13" x14ac:dyDescent="0.25">
      <c r="A281" s="172" t="s">
        <v>415</v>
      </c>
      <c r="B281" s="161"/>
      <c r="C281" s="1075"/>
      <c r="D281" s="161"/>
      <c r="E281" s="1075"/>
      <c r="F281" s="160"/>
      <c r="G281" s="1075"/>
      <c r="H281" s="161"/>
      <c r="I281" s="1085"/>
      <c r="J281" s="700"/>
      <c r="K281" s="1095"/>
      <c r="L281" s="701"/>
      <c r="M281" s="1103"/>
    </row>
    <row r="282" spans="1:13" x14ac:dyDescent="0.25">
      <c r="A282" s="173" t="s">
        <v>403</v>
      </c>
      <c r="B282" s="43">
        <v>5</v>
      </c>
      <c r="C282" s="1071">
        <v>249475.29999999993</v>
      </c>
      <c r="D282" s="155">
        <v>4</v>
      </c>
      <c r="E282" s="1071">
        <v>325628.55999999994</v>
      </c>
      <c r="F282" s="155">
        <v>4</v>
      </c>
      <c r="G282" s="1071">
        <v>276575.99000000005</v>
      </c>
      <c r="H282" s="155">
        <v>4</v>
      </c>
      <c r="I282" s="1071">
        <v>287639.02960000007</v>
      </c>
      <c r="J282" s="694">
        <v>4</v>
      </c>
      <c r="K282" s="1091">
        <v>295189.5541270001</v>
      </c>
      <c r="L282" s="694">
        <v>4</v>
      </c>
      <c r="M282" s="1091">
        <v>302938.2799228339</v>
      </c>
    </row>
    <row r="283" spans="1:13" x14ac:dyDescent="0.25">
      <c r="A283" s="173" t="s">
        <v>404</v>
      </c>
      <c r="B283" s="43">
        <v>0</v>
      </c>
      <c r="C283" s="1071">
        <v>0</v>
      </c>
      <c r="D283" s="155">
        <v>0</v>
      </c>
      <c r="E283" s="1071">
        <v>0</v>
      </c>
      <c r="F283" s="155">
        <v>0</v>
      </c>
      <c r="G283" s="1071">
        <v>0</v>
      </c>
      <c r="H283" s="155">
        <v>0</v>
      </c>
      <c r="I283" s="1071">
        <v>0</v>
      </c>
      <c r="J283" s="694">
        <v>0</v>
      </c>
      <c r="K283" s="1091">
        <v>0</v>
      </c>
      <c r="L283" s="694">
        <v>0</v>
      </c>
      <c r="M283" s="1091">
        <v>0</v>
      </c>
    </row>
    <row r="284" spans="1:13" x14ac:dyDescent="0.25">
      <c r="A284" s="173" t="s">
        <v>405</v>
      </c>
      <c r="B284" s="43">
        <v>0</v>
      </c>
      <c r="C284" s="1071">
        <v>0</v>
      </c>
      <c r="D284" s="155">
        <v>0</v>
      </c>
      <c r="E284" s="1071">
        <v>0</v>
      </c>
      <c r="F284" s="155">
        <v>0</v>
      </c>
      <c r="G284" s="1071">
        <v>0</v>
      </c>
      <c r="H284" s="155">
        <v>0</v>
      </c>
      <c r="I284" s="1071">
        <v>0</v>
      </c>
      <c r="J284" s="694">
        <v>0</v>
      </c>
      <c r="K284" s="1091">
        <v>0</v>
      </c>
      <c r="L284" s="694">
        <v>0</v>
      </c>
      <c r="M284" s="1091">
        <v>0</v>
      </c>
    </row>
    <row r="285" spans="1:13" x14ac:dyDescent="0.25">
      <c r="A285" s="173" t="s">
        <v>406</v>
      </c>
      <c r="B285" s="43">
        <v>6.3024999999999967</v>
      </c>
      <c r="C285" s="1071">
        <v>612566.33000000007</v>
      </c>
      <c r="D285" s="155">
        <v>5.444100961538461</v>
      </c>
      <c r="E285" s="1071">
        <v>539423.10999999987</v>
      </c>
      <c r="F285" s="155">
        <v>4.7095673076923079</v>
      </c>
      <c r="G285" s="1071">
        <v>465473.41000000003</v>
      </c>
      <c r="H285" s="155">
        <v>4.7095673076923079</v>
      </c>
      <c r="I285" s="1071">
        <v>484092.34640000004</v>
      </c>
      <c r="J285" s="694">
        <v>4.7095673076923079</v>
      </c>
      <c r="K285" s="1091">
        <v>496799.77049300011</v>
      </c>
      <c r="L285" s="694">
        <v>4.7095673076923079</v>
      </c>
      <c r="M285" s="1091">
        <v>509840.76446844143</v>
      </c>
    </row>
    <row r="286" spans="1:13" x14ac:dyDescent="0.25">
      <c r="A286" s="173" t="s">
        <v>408</v>
      </c>
      <c r="B286" s="43">
        <v>6.7835240384615378</v>
      </c>
      <c r="C286" s="1071">
        <v>644842.64</v>
      </c>
      <c r="D286" s="155">
        <v>5.9677355769230767</v>
      </c>
      <c r="E286" s="1071">
        <v>594281.89000000013</v>
      </c>
      <c r="F286" s="155">
        <v>6.8364951923076926</v>
      </c>
      <c r="G286" s="1071">
        <v>693403.61999999976</v>
      </c>
      <c r="H286" s="155">
        <v>6.8364951923076926</v>
      </c>
      <c r="I286" s="1071">
        <v>721139.76479999977</v>
      </c>
      <c r="J286" s="694">
        <v>6.8364951923076926</v>
      </c>
      <c r="K286" s="1091">
        <v>740069.68362599984</v>
      </c>
      <c r="L286" s="694">
        <v>6.8364951923076926</v>
      </c>
      <c r="M286" s="1091">
        <v>759496.51282118238</v>
      </c>
    </row>
    <row r="287" spans="1:13" x14ac:dyDescent="0.25">
      <c r="A287" s="173" t="s">
        <v>409</v>
      </c>
      <c r="B287" s="43">
        <v>4.5768317307692303</v>
      </c>
      <c r="C287" s="1071">
        <v>402199.89999999997</v>
      </c>
      <c r="D287" s="155">
        <v>3.8568701923076931</v>
      </c>
      <c r="E287" s="1071">
        <v>368416.14000000013</v>
      </c>
      <c r="F287" s="155">
        <v>3.1173028846153845</v>
      </c>
      <c r="G287" s="1071">
        <v>306371.31999999995</v>
      </c>
      <c r="H287" s="155">
        <v>3.1173028846153845</v>
      </c>
      <c r="I287" s="1071">
        <v>318626.17279999994</v>
      </c>
      <c r="J287" s="694">
        <v>3.1173028846153845</v>
      </c>
      <c r="K287" s="1091">
        <v>326990.10983599996</v>
      </c>
      <c r="L287" s="694">
        <v>3.1173028846153845</v>
      </c>
      <c r="M287" s="1091">
        <v>335573.60021919501</v>
      </c>
    </row>
    <row r="288" spans="1:13" x14ac:dyDescent="0.25">
      <c r="A288" s="173" t="s">
        <v>410</v>
      </c>
      <c r="B288" s="43">
        <v>2.5647163461538454</v>
      </c>
      <c r="C288" s="1071">
        <v>159329.16999999995</v>
      </c>
      <c r="D288" s="155">
        <v>2.1486778846153847</v>
      </c>
      <c r="E288" s="1071">
        <v>145858.64000000004</v>
      </c>
      <c r="F288" s="155">
        <v>2.6814903846153846</v>
      </c>
      <c r="G288" s="1071">
        <v>192909.77999999997</v>
      </c>
      <c r="H288" s="155">
        <v>2.6814903846153846</v>
      </c>
      <c r="I288" s="1071">
        <v>200626.17120000001</v>
      </c>
      <c r="J288" s="694">
        <v>2.6814903846153846</v>
      </c>
      <c r="K288" s="1091">
        <v>205892.60819400003</v>
      </c>
      <c r="L288" s="694">
        <v>2.6814903846153846</v>
      </c>
      <c r="M288" s="1091">
        <v>211297.28915909256</v>
      </c>
    </row>
    <row r="289" spans="1:13" x14ac:dyDescent="0.25">
      <c r="A289" s="173" t="s">
        <v>411</v>
      </c>
      <c r="B289" s="43">
        <v>0</v>
      </c>
      <c r="C289" s="1071">
        <v>0</v>
      </c>
      <c r="D289" s="155">
        <v>0</v>
      </c>
      <c r="E289" s="1071">
        <v>0</v>
      </c>
      <c r="F289" s="155">
        <v>0</v>
      </c>
      <c r="G289" s="1071">
        <v>0</v>
      </c>
      <c r="H289" s="155">
        <v>0</v>
      </c>
      <c r="I289" s="1071">
        <v>0</v>
      </c>
      <c r="J289" s="694">
        <v>0</v>
      </c>
      <c r="K289" s="1091">
        <v>0</v>
      </c>
      <c r="L289" s="694">
        <v>0</v>
      </c>
      <c r="M289" s="1091">
        <v>0</v>
      </c>
    </row>
    <row r="290" spans="1:13" x14ac:dyDescent="0.25">
      <c r="A290" s="173" t="s">
        <v>412</v>
      </c>
      <c r="B290" s="43">
        <v>0</v>
      </c>
      <c r="C290" s="1071">
        <v>0</v>
      </c>
      <c r="D290" s="155">
        <v>0</v>
      </c>
      <c r="E290" s="1071">
        <v>0</v>
      </c>
      <c r="F290" s="155">
        <v>0</v>
      </c>
      <c r="G290" s="1071">
        <v>0</v>
      </c>
      <c r="H290" s="155">
        <v>0</v>
      </c>
      <c r="I290" s="1071">
        <v>0</v>
      </c>
      <c r="J290" s="694">
        <v>0</v>
      </c>
      <c r="K290" s="1091">
        <v>0</v>
      </c>
      <c r="L290" s="694">
        <v>0</v>
      </c>
      <c r="M290" s="1091">
        <v>0</v>
      </c>
    </row>
    <row r="291" spans="1:13" x14ac:dyDescent="0.25">
      <c r="A291" s="173" t="s">
        <v>413</v>
      </c>
      <c r="B291" s="167">
        <v>2.9340384615384618</v>
      </c>
      <c r="C291" s="1072">
        <v>312563.51999999996</v>
      </c>
      <c r="D291" s="167">
        <v>3.2709423076923074</v>
      </c>
      <c r="E291" s="1072">
        <v>357700.62000000005</v>
      </c>
      <c r="F291" s="167">
        <v>3.0406249999999999</v>
      </c>
      <c r="G291" s="1072">
        <v>336085.81999999995</v>
      </c>
      <c r="H291" s="167">
        <v>3.0406249999999999</v>
      </c>
      <c r="I291" s="1072">
        <v>349529.25279999996</v>
      </c>
      <c r="J291" s="709">
        <v>3.0406249999999999</v>
      </c>
      <c r="K291" s="1092">
        <v>358704.395686</v>
      </c>
      <c r="L291" s="695">
        <v>3.0406249999999999</v>
      </c>
      <c r="M291" s="1092">
        <v>368120.38607275754</v>
      </c>
    </row>
    <row r="292" spans="1:13" x14ac:dyDescent="0.25">
      <c r="A292" s="172" t="s">
        <v>424</v>
      </c>
      <c r="B292" s="157">
        <v>28.161610576923074</v>
      </c>
      <c r="C292" s="1073">
        <v>2380976.86</v>
      </c>
      <c r="D292" s="157">
        <v>24.688326923076922</v>
      </c>
      <c r="E292" s="1073">
        <v>2331308.9600000004</v>
      </c>
      <c r="F292" s="156">
        <v>24.385480769230767</v>
      </c>
      <c r="G292" s="1073">
        <v>2270819.94</v>
      </c>
      <c r="H292" s="157">
        <v>24.385480769230767</v>
      </c>
      <c r="I292" s="1084">
        <v>2361652.7376000001</v>
      </c>
      <c r="J292" s="696">
        <v>24.385480769230767</v>
      </c>
      <c r="K292" s="1093">
        <v>2423646.1219620002</v>
      </c>
      <c r="L292" s="697">
        <v>24.385480769230767</v>
      </c>
      <c r="M292" s="1101">
        <v>2487266.832663503</v>
      </c>
    </row>
    <row r="293" spans="1:13" x14ac:dyDescent="0.25">
      <c r="A293" s="173"/>
      <c r="B293" s="40"/>
      <c r="C293" s="1074"/>
      <c r="D293" s="40"/>
      <c r="E293" s="1074"/>
      <c r="F293" s="166"/>
      <c r="G293" s="1074"/>
      <c r="H293" s="40"/>
      <c r="I293" s="1079"/>
      <c r="J293" s="705"/>
      <c r="K293" s="1094"/>
      <c r="L293" s="706"/>
      <c r="M293" s="1102"/>
    </row>
    <row r="294" spans="1:13" x14ac:dyDescent="0.25">
      <c r="A294" s="172" t="s">
        <v>417</v>
      </c>
      <c r="B294" s="165"/>
      <c r="C294" s="1076"/>
      <c r="D294" s="165"/>
      <c r="E294" s="1076"/>
      <c r="F294" s="164"/>
      <c r="G294" s="1076"/>
      <c r="H294" s="165"/>
      <c r="I294" s="1087"/>
      <c r="J294" s="704"/>
      <c r="K294" s="1096"/>
      <c r="L294" s="701"/>
      <c r="M294" s="1103"/>
    </row>
    <row r="295" spans="1:13" x14ac:dyDescent="0.25">
      <c r="A295" s="173" t="s">
        <v>403</v>
      </c>
      <c r="B295" s="43">
        <v>0</v>
      </c>
      <c r="C295" s="1071">
        <v>31606.680000000008</v>
      </c>
      <c r="D295" s="155">
        <v>0</v>
      </c>
      <c r="E295" s="1071">
        <v>32974.799999999996</v>
      </c>
      <c r="F295" s="155">
        <v>0</v>
      </c>
      <c r="G295" s="1071">
        <v>68867.15999999996</v>
      </c>
      <c r="H295" s="155">
        <v>0</v>
      </c>
      <c r="I295" s="1071">
        <v>71621.846399999966</v>
      </c>
      <c r="J295" s="694">
        <v>0</v>
      </c>
      <c r="K295" s="1091">
        <v>73501.919867999968</v>
      </c>
      <c r="L295" s="694">
        <v>0</v>
      </c>
      <c r="M295" s="1091">
        <v>75431.345264534975</v>
      </c>
    </row>
    <row r="296" spans="1:13" x14ac:dyDescent="0.25">
      <c r="A296" s="173" t="s">
        <v>404</v>
      </c>
      <c r="B296" s="43">
        <v>0</v>
      </c>
      <c r="C296" s="1071">
        <v>0</v>
      </c>
      <c r="D296" s="155">
        <v>0</v>
      </c>
      <c r="E296" s="1071">
        <v>0</v>
      </c>
      <c r="F296" s="155">
        <v>0</v>
      </c>
      <c r="G296" s="1071">
        <v>0</v>
      </c>
      <c r="H296" s="155">
        <v>0</v>
      </c>
      <c r="I296" s="1071">
        <v>0</v>
      </c>
      <c r="J296" s="694">
        <v>0</v>
      </c>
      <c r="K296" s="1091">
        <v>0</v>
      </c>
      <c r="L296" s="694">
        <v>0</v>
      </c>
      <c r="M296" s="1091">
        <v>0</v>
      </c>
    </row>
    <row r="297" spans="1:13" x14ac:dyDescent="0.25">
      <c r="A297" s="173" t="s">
        <v>405</v>
      </c>
      <c r="B297" s="43">
        <v>0</v>
      </c>
      <c r="C297" s="1071">
        <v>0</v>
      </c>
      <c r="D297" s="155">
        <v>0</v>
      </c>
      <c r="E297" s="1071">
        <v>0</v>
      </c>
      <c r="F297" s="155">
        <v>0</v>
      </c>
      <c r="G297" s="1071">
        <v>0</v>
      </c>
      <c r="H297" s="155">
        <v>0</v>
      </c>
      <c r="I297" s="1071">
        <v>0</v>
      </c>
      <c r="J297" s="694">
        <v>0</v>
      </c>
      <c r="K297" s="1091">
        <v>0</v>
      </c>
      <c r="L297" s="694">
        <v>0</v>
      </c>
      <c r="M297" s="1091">
        <v>0</v>
      </c>
    </row>
    <row r="298" spans="1:13" x14ac:dyDescent="0.25">
      <c r="A298" s="173" t="s">
        <v>406</v>
      </c>
      <c r="B298" s="43">
        <v>0</v>
      </c>
      <c r="C298" s="1071">
        <v>146507.77000000002</v>
      </c>
      <c r="D298" s="155">
        <v>0</v>
      </c>
      <c r="E298" s="1071">
        <v>150281.9200000001</v>
      </c>
      <c r="F298" s="155">
        <v>0</v>
      </c>
      <c r="G298" s="1071">
        <v>154212.16000000009</v>
      </c>
      <c r="H298" s="155">
        <v>0</v>
      </c>
      <c r="I298" s="1071">
        <v>160380.64640000011</v>
      </c>
      <c r="J298" s="694">
        <v>0</v>
      </c>
      <c r="K298" s="1091">
        <v>164590.63836800013</v>
      </c>
      <c r="L298" s="694">
        <v>0</v>
      </c>
      <c r="M298" s="1091">
        <v>168911.14262516017</v>
      </c>
    </row>
    <row r="299" spans="1:13" x14ac:dyDescent="0.25">
      <c r="A299" s="173" t="s">
        <v>408</v>
      </c>
      <c r="B299" s="43">
        <v>0</v>
      </c>
      <c r="C299" s="1071">
        <v>56809.389999999978</v>
      </c>
      <c r="D299" s="155">
        <v>0</v>
      </c>
      <c r="E299" s="1071">
        <v>55498.649999999994</v>
      </c>
      <c r="F299" s="155">
        <v>0</v>
      </c>
      <c r="G299" s="1071">
        <v>65009.990000000005</v>
      </c>
      <c r="H299" s="155">
        <v>0</v>
      </c>
      <c r="I299" s="1071">
        <v>67610.38960000001</v>
      </c>
      <c r="J299" s="694">
        <v>0</v>
      </c>
      <c r="K299" s="1091">
        <v>69385.162327000013</v>
      </c>
      <c r="L299" s="694">
        <v>0</v>
      </c>
      <c r="M299" s="1091">
        <v>71206.522838083765</v>
      </c>
    </row>
    <row r="300" spans="1:13" x14ac:dyDescent="0.25">
      <c r="A300" s="173" t="s">
        <v>409</v>
      </c>
      <c r="B300" s="43">
        <v>0</v>
      </c>
      <c r="C300" s="1071">
        <v>69504.51999999996</v>
      </c>
      <c r="D300" s="155">
        <v>0</v>
      </c>
      <c r="E300" s="1071">
        <v>80156.259999999995</v>
      </c>
      <c r="F300" s="155">
        <v>0</v>
      </c>
      <c r="G300" s="1071">
        <v>34432.12000000001</v>
      </c>
      <c r="H300" s="155">
        <v>0</v>
      </c>
      <c r="I300" s="1071">
        <v>35809.404800000011</v>
      </c>
      <c r="J300" s="694">
        <v>0</v>
      </c>
      <c r="K300" s="1091">
        <v>36749.401676000016</v>
      </c>
      <c r="L300" s="694">
        <v>0</v>
      </c>
      <c r="M300" s="1091">
        <v>37714.073469995019</v>
      </c>
    </row>
    <row r="301" spans="1:13" x14ac:dyDescent="0.25">
      <c r="A301" s="173" t="s">
        <v>410</v>
      </c>
      <c r="B301" s="43">
        <v>0</v>
      </c>
      <c r="C301" s="1071">
        <v>27392.209999999988</v>
      </c>
      <c r="D301" s="155">
        <v>0</v>
      </c>
      <c r="E301" s="1071">
        <v>18889.640000000007</v>
      </c>
      <c r="F301" s="155">
        <v>0</v>
      </c>
      <c r="G301" s="1071">
        <v>53102.180000000051</v>
      </c>
      <c r="H301" s="155">
        <v>0</v>
      </c>
      <c r="I301" s="1071">
        <v>55226.267200000053</v>
      </c>
      <c r="J301" s="694">
        <v>0</v>
      </c>
      <c r="K301" s="1091">
        <v>56675.956714000058</v>
      </c>
      <c r="L301" s="694">
        <v>0</v>
      </c>
      <c r="M301" s="1091">
        <v>58163.700577742566</v>
      </c>
    </row>
    <row r="302" spans="1:13" x14ac:dyDescent="0.25">
      <c r="A302" s="173" t="s">
        <v>411</v>
      </c>
      <c r="B302" s="43">
        <v>0</v>
      </c>
      <c r="C302" s="1071">
        <v>0</v>
      </c>
      <c r="D302" s="155">
        <v>0</v>
      </c>
      <c r="E302" s="1071">
        <v>0</v>
      </c>
      <c r="F302" s="155">
        <v>0</v>
      </c>
      <c r="G302" s="1071">
        <v>0</v>
      </c>
      <c r="H302" s="155">
        <v>0</v>
      </c>
      <c r="I302" s="1071">
        <v>0</v>
      </c>
      <c r="J302" s="694">
        <v>0</v>
      </c>
      <c r="K302" s="1091">
        <v>0</v>
      </c>
      <c r="L302" s="694">
        <v>0</v>
      </c>
      <c r="M302" s="1091">
        <v>0</v>
      </c>
    </row>
    <row r="303" spans="1:13" x14ac:dyDescent="0.25">
      <c r="A303" s="173" t="s">
        <v>412</v>
      </c>
      <c r="B303" s="43">
        <v>0</v>
      </c>
      <c r="C303" s="1071">
        <v>0</v>
      </c>
      <c r="D303" s="155">
        <v>0</v>
      </c>
      <c r="E303" s="1071">
        <v>0</v>
      </c>
      <c r="F303" s="155">
        <v>0</v>
      </c>
      <c r="G303" s="1071">
        <v>0</v>
      </c>
      <c r="H303" s="155">
        <v>0</v>
      </c>
      <c r="I303" s="1071">
        <v>0</v>
      </c>
      <c r="J303" s="694">
        <v>0</v>
      </c>
      <c r="K303" s="1091">
        <v>0</v>
      </c>
      <c r="L303" s="694">
        <v>0</v>
      </c>
      <c r="M303" s="1091">
        <v>0</v>
      </c>
    </row>
    <row r="304" spans="1:13" x14ac:dyDescent="0.25">
      <c r="A304" s="173" t="s">
        <v>413</v>
      </c>
      <c r="B304" s="167">
        <v>0</v>
      </c>
      <c r="C304" s="1072">
        <v>86760.969999999987</v>
      </c>
      <c r="D304" s="167">
        <v>0</v>
      </c>
      <c r="E304" s="1072">
        <v>78852.090000000026</v>
      </c>
      <c r="F304" s="167">
        <v>0</v>
      </c>
      <c r="G304" s="1072">
        <v>107225.41000000002</v>
      </c>
      <c r="H304" s="167">
        <v>0</v>
      </c>
      <c r="I304" s="1072">
        <v>111514.42640000003</v>
      </c>
      <c r="J304" s="709">
        <v>0</v>
      </c>
      <c r="K304" s="1092">
        <v>114441.68009300003</v>
      </c>
      <c r="L304" s="695">
        <v>0</v>
      </c>
      <c r="M304" s="1092">
        <v>117445.77419544129</v>
      </c>
    </row>
    <row r="305" spans="1:13" x14ac:dyDescent="0.25">
      <c r="A305" s="172" t="s">
        <v>418</v>
      </c>
      <c r="B305" s="157">
        <v>0</v>
      </c>
      <c r="C305" s="1073">
        <v>418581.53999999992</v>
      </c>
      <c r="D305" s="157">
        <v>0</v>
      </c>
      <c r="E305" s="1073">
        <v>416653.3600000001</v>
      </c>
      <c r="F305" s="156">
        <v>0</v>
      </c>
      <c r="G305" s="1073">
        <v>482849.02000000014</v>
      </c>
      <c r="H305" s="157">
        <v>0</v>
      </c>
      <c r="I305" s="1084">
        <v>502162.98080000014</v>
      </c>
      <c r="J305" s="696">
        <v>0</v>
      </c>
      <c r="K305" s="1093">
        <v>515344.75904600031</v>
      </c>
      <c r="L305" s="697">
        <v>0</v>
      </c>
      <c r="M305" s="1101">
        <v>528872.55897095776</v>
      </c>
    </row>
    <row r="306" spans="1:13" x14ac:dyDescent="0.25">
      <c r="A306" s="173"/>
      <c r="B306" s="40"/>
      <c r="C306" s="1074"/>
      <c r="D306" s="40"/>
      <c r="E306" s="1074"/>
      <c r="F306" s="166"/>
      <c r="G306" s="1074"/>
      <c r="H306" s="40"/>
      <c r="I306" s="1079"/>
      <c r="J306" s="705"/>
      <c r="K306" s="1094"/>
      <c r="L306" s="706"/>
      <c r="M306" s="1102"/>
    </row>
    <row r="307" spans="1:13" x14ac:dyDescent="0.25">
      <c r="A307" s="174" t="s">
        <v>419</v>
      </c>
      <c r="B307" s="165"/>
      <c r="C307" s="1076"/>
      <c r="D307" s="165"/>
      <c r="E307" s="1076"/>
      <c r="F307" s="164"/>
      <c r="G307" s="1076"/>
      <c r="H307" s="165"/>
      <c r="I307" s="1087"/>
      <c r="J307" s="704"/>
      <c r="K307" s="1096"/>
      <c r="L307" s="701"/>
      <c r="M307" s="1103"/>
    </row>
    <row r="308" spans="1:13" x14ac:dyDescent="0.25">
      <c r="A308" s="173" t="s">
        <v>403</v>
      </c>
      <c r="B308" s="43">
        <v>0</v>
      </c>
      <c r="C308" s="1071">
        <v>0</v>
      </c>
      <c r="D308" s="155">
        <v>0</v>
      </c>
      <c r="E308" s="1071">
        <v>0</v>
      </c>
      <c r="F308" s="155">
        <v>0</v>
      </c>
      <c r="G308" s="1071">
        <v>0</v>
      </c>
      <c r="H308" s="155">
        <v>0</v>
      </c>
      <c r="I308" s="1071">
        <v>0</v>
      </c>
      <c r="J308" s="694">
        <v>0</v>
      </c>
      <c r="K308" s="1091">
        <v>0</v>
      </c>
      <c r="L308" s="694">
        <v>0</v>
      </c>
      <c r="M308" s="1091">
        <v>0</v>
      </c>
    </row>
    <row r="309" spans="1:13" x14ac:dyDescent="0.25">
      <c r="A309" s="173" t="s">
        <v>404</v>
      </c>
      <c r="B309" s="43">
        <v>0</v>
      </c>
      <c r="C309" s="1071">
        <v>0</v>
      </c>
      <c r="D309" s="155">
        <v>0</v>
      </c>
      <c r="E309" s="1071">
        <v>0</v>
      </c>
      <c r="F309" s="155">
        <v>0</v>
      </c>
      <c r="G309" s="1071">
        <v>0</v>
      </c>
      <c r="H309" s="155">
        <v>0</v>
      </c>
      <c r="I309" s="1071">
        <v>0</v>
      </c>
      <c r="J309" s="694">
        <v>0</v>
      </c>
      <c r="K309" s="1091">
        <v>0</v>
      </c>
      <c r="L309" s="694">
        <v>0</v>
      </c>
      <c r="M309" s="1091">
        <v>0</v>
      </c>
    </row>
    <row r="310" spans="1:13" x14ac:dyDescent="0.25">
      <c r="A310" s="173" t="s">
        <v>405</v>
      </c>
      <c r="B310" s="43">
        <v>0</v>
      </c>
      <c r="C310" s="1071">
        <v>0</v>
      </c>
      <c r="D310" s="155">
        <v>0</v>
      </c>
      <c r="E310" s="1071">
        <v>0</v>
      </c>
      <c r="F310" s="155">
        <v>0</v>
      </c>
      <c r="G310" s="1071">
        <v>0</v>
      </c>
      <c r="H310" s="155">
        <v>0</v>
      </c>
      <c r="I310" s="1071">
        <v>0</v>
      </c>
      <c r="J310" s="694">
        <v>0</v>
      </c>
      <c r="K310" s="1091">
        <v>0</v>
      </c>
      <c r="L310" s="694">
        <v>0</v>
      </c>
      <c r="M310" s="1091">
        <v>0</v>
      </c>
    </row>
    <row r="311" spans="1:13" x14ac:dyDescent="0.25">
      <c r="A311" s="173" t="s">
        <v>406</v>
      </c>
      <c r="B311" s="43">
        <v>0</v>
      </c>
      <c r="C311" s="1071">
        <v>22765.989999999991</v>
      </c>
      <c r="D311" s="155">
        <v>0</v>
      </c>
      <c r="E311" s="1071">
        <v>4495.6600000000008</v>
      </c>
      <c r="F311" s="155">
        <v>0</v>
      </c>
      <c r="G311" s="1071">
        <v>1221.68</v>
      </c>
      <c r="H311" s="155">
        <v>0</v>
      </c>
      <c r="I311" s="1071">
        <v>1270.5472000000002</v>
      </c>
      <c r="J311" s="694">
        <v>0</v>
      </c>
      <c r="K311" s="1091">
        <v>1303.8990640000004</v>
      </c>
      <c r="L311" s="694">
        <v>0</v>
      </c>
      <c r="M311" s="1091">
        <v>1338.1264144300005</v>
      </c>
    </row>
    <row r="312" spans="1:13" x14ac:dyDescent="0.25">
      <c r="A312" s="173" t="s">
        <v>408</v>
      </c>
      <c r="B312" s="43">
        <v>0</v>
      </c>
      <c r="C312" s="1071">
        <v>107896.60000000002</v>
      </c>
      <c r="D312" s="155">
        <v>0</v>
      </c>
      <c r="E312" s="1071">
        <v>69350.430000000022</v>
      </c>
      <c r="F312" s="155">
        <v>0</v>
      </c>
      <c r="G312" s="1071">
        <v>140010.86000000004</v>
      </c>
      <c r="H312" s="155">
        <v>0</v>
      </c>
      <c r="I312" s="1071">
        <v>145611.29440000004</v>
      </c>
      <c r="J312" s="694">
        <v>0</v>
      </c>
      <c r="K312" s="1091">
        <v>149433.59087800005</v>
      </c>
      <c r="L312" s="694">
        <v>0</v>
      </c>
      <c r="M312" s="1091">
        <v>153356.22263854757</v>
      </c>
    </row>
    <row r="313" spans="1:13" x14ac:dyDescent="0.25">
      <c r="A313" s="173" t="s">
        <v>409</v>
      </c>
      <c r="B313" s="43">
        <v>0</v>
      </c>
      <c r="C313" s="1071">
        <v>9725.66</v>
      </c>
      <c r="D313" s="155">
        <v>0</v>
      </c>
      <c r="E313" s="1071">
        <v>8485.57</v>
      </c>
      <c r="F313" s="155">
        <v>0</v>
      </c>
      <c r="G313" s="1071">
        <v>7926.2300000000032</v>
      </c>
      <c r="H313" s="155">
        <v>0</v>
      </c>
      <c r="I313" s="1071">
        <v>8243.2792000000045</v>
      </c>
      <c r="J313" s="694">
        <v>0</v>
      </c>
      <c r="K313" s="1091">
        <v>8459.6652790000062</v>
      </c>
      <c r="L313" s="694">
        <v>0</v>
      </c>
      <c r="M313" s="1091">
        <v>8681.7314925737574</v>
      </c>
    </row>
    <row r="314" spans="1:13" x14ac:dyDescent="0.25">
      <c r="A314" s="173" t="s">
        <v>410</v>
      </c>
      <c r="B314" s="43">
        <v>0</v>
      </c>
      <c r="C314" s="1071">
        <v>4559.0200000000004</v>
      </c>
      <c r="D314" s="155">
        <v>0</v>
      </c>
      <c r="E314" s="1071">
        <v>9210.380000000001</v>
      </c>
      <c r="F314" s="155">
        <v>0</v>
      </c>
      <c r="G314" s="1071">
        <v>41.820000000000007</v>
      </c>
      <c r="H314" s="155">
        <v>0</v>
      </c>
      <c r="I314" s="1071">
        <v>43.49280000000001</v>
      </c>
      <c r="J314" s="694">
        <v>0</v>
      </c>
      <c r="K314" s="1091">
        <v>44.634486000000017</v>
      </c>
      <c r="L314" s="694">
        <v>0</v>
      </c>
      <c r="M314" s="1091">
        <v>45.806141257500023</v>
      </c>
    </row>
    <row r="315" spans="1:13" x14ac:dyDescent="0.25">
      <c r="A315" s="173" t="s">
        <v>411</v>
      </c>
      <c r="B315" s="43">
        <v>0</v>
      </c>
      <c r="C315" s="1071">
        <v>0</v>
      </c>
      <c r="D315" s="155">
        <v>0</v>
      </c>
      <c r="E315" s="1071">
        <v>0</v>
      </c>
      <c r="F315" s="155">
        <v>0</v>
      </c>
      <c r="G315" s="1071">
        <v>0</v>
      </c>
      <c r="H315" s="155">
        <v>0</v>
      </c>
      <c r="I315" s="1071">
        <v>0</v>
      </c>
      <c r="J315" s="694">
        <v>0</v>
      </c>
      <c r="K315" s="1091">
        <v>0</v>
      </c>
      <c r="L315" s="694">
        <v>0</v>
      </c>
      <c r="M315" s="1091">
        <v>0</v>
      </c>
    </row>
    <row r="316" spans="1:13" x14ac:dyDescent="0.25">
      <c r="A316" s="173" t="s">
        <v>412</v>
      </c>
      <c r="B316" s="43">
        <v>0</v>
      </c>
      <c r="C316" s="1071">
        <v>0</v>
      </c>
      <c r="D316" s="155">
        <v>0</v>
      </c>
      <c r="E316" s="1071">
        <v>0</v>
      </c>
      <c r="F316" s="155">
        <v>0</v>
      </c>
      <c r="G316" s="1071">
        <v>0</v>
      </c>
      <c r="H316" s="155">
        <v>0</v>
      </c>
      <c r="I316" s="1071">
        <v>0</v>
      </c>
      <c r="J316" s="694">
        <v>0</v>
      </c>
      <c r="K316" s="1091">
        <v>0</v>
      </c>
      <c r="L316" s="694">
        <v>0</v>
      </c>
      <c r="M316" s="1091">
        <v>0</v>
      </c>
    </row>
    <row r="317" spans="1:13" x14ac:dyDescent="0.25">
      <c r="A317" s="173" t="s">
        <v>413</v>
      </c>
      <c r="B317" s="167">
        <v>0</v>
      </c>
      <c r="C317" s="1072">
        <v>18408.480000000007</v>
      </c>
      <c r="D317" s="167">
        <v>0</v>
      </c>
      <c r="E317" s="1072">
        <v>19612.079999999994</v>
      </c>
      <c r="F317" s="167">
        <v>0</v>
      </c>
      <c r="G317" s="1072">
        <v>19976.879999999997</v>
      </c>
      <c r="H317" s="167">
        <v>0</v>
      </c>
      <c r="I317" s="1072">
        <v>20775.955199999997</v>
      </c>
      <c r="J317" s="709">
        <v>0</v>
      </c>
      <c r="K317" s="1092">
        <v>21321.324023999998</v>
      </c>
      <c r="L317" s="695">
        <v>0</v>
      </c>
      <c r="M317" s="1092">
        <v>21881.008779629999</v>
      </c>
    </row>
    <row r="318" spans="1:13" x14ac:dyDescent="0.25">
      <c r="A318" s="172" t="s">
        <v>420</v>
      </c>
      <c r="B318" s="157">
        <v>0</v>
      </c>
      <c r="C318" s="1073">
        <v>163355.75</v>
      </c>
      <c r="D318" s="157">
        <v>0</v>
      </c>
      <c r="E318" s="1073">
        <v>111154.12000000002</v>
      </c>
      <c r="F318" s="156">
        <v>0</v>
      </c>
      <c r="G318" s="1073">
        <v>169177.47000000006</v>
      </c>
      <c r="H318" s="157">
        <v>0</v>
      </c>
      <c r="I318" s="1084">
        <v>175944.56880000004</v>
      </c>
      <c r="J318" s="696">
        <v>0</v>
      </c>
      <c r="K318" s="1093">
        <v>180563.11373100005</v>
      </c>
      <c r="L318" s="697">
        <v>0</v>
      </c>
      <c r="M318" s="1101">
        <v>185302.89546643881</v>
      </c>
    </row>
    <row r="319" spans="1:13" x14ac:dyDescent="0.25">
      <c r="A319" s="173"/>
      <c r="B319" s="40"/>
      <c r="C319" s="1074"/>
      <c r="D319" s="40"/>
      <c r="E319" s="1074"/>
      <c r="F319" s="166"/>
      <c r="G319" s="1074"/>
      <c r="H319" s="40"/>
      <c r="I319" s="1079"/>
      <c r="J319" s="705"/>
      <c r="K319" s="1094"/>
      <c r="L319" s="706"/>
      <c r="M319" s="1102"/>
    </row>
    <row r="320" spans="1:13" x14ac:dyDescent="0.25">
      <c r="A320" s="174" t="s">
        <v>421</v>
      </c>
      <c r="B320" s="161"/>
      <c r="C320" s="1075"/>
      <c r="D320" s="161"/>
      <c r="E320" s="1075"/>
      <c r="F320" s="160"/>
      <c r="G320" s="1075"/>
      <c r="H320" s="161"/>
      <c r="I320" s="1085"/>
      <c r="J320" s="700"/>
      <c r="K320" s="1095"/>
      <c r="L320" s="701"/>
      <c r="M320" s="1103"/>
    </row>
    <row r="321" spans="1:13" x14ac:dyDescent="0.25">
      <c r="A321" s="173" t="s">
        <v>403</v>
      </c>
      <c r="B321" s="43">
        <v>0</v>
      </c>
      <c r="C321" s="1071">
        <v>0</v>
      </c>
      <c r="D321" s="155">
        <v>0</v>
      </c>
      <c r="E321" s="1071">
        <v>0</v>
      </c>
      <c r="F321" s="155">
        <v>0</v>
      </c>
      <c r="G321" s="1071">
        <v>0</v>
      </c>
      <c r="H321" s="155">
        <v>0</v>
      </c>
      <c r="I321" s="1071">
        <v>0</v>
      </c>
      <c r="J321" s="694">
        <v>0</v>
      </c>
      <c r="K321" s="1091">
        <v>0</v>
      </c>
      <c r="L321" s="694">
        <v>0</v>
      </c>
      <c r="M321" s="1091">
        <v>0</v>
      </c>
    </row>
    <row r="322" spans="1:13" x14ac:dyDescent="0.25">
      <c r="A322" s="173" t="s">
        <v>404</v>
      </c>
      <c r="B322" s="43">
        <v>0</v>
      </c>
      <c r="C322" s="1071">
        <v>0</v>
      </c>
      <c r="D322" s="155">
        <v>0</v>
      </c>
      <c r="E322" s="1071">
        <v>0</v>
      </c>
      <c r="F322" s="155">
        <v>0</v>
      </c>
      <c r="G322" s="1071">
        <v>0</v>
      </c>
      <c r="H322" s="155">
        <v>0</v>
      </c>
      <c r="I322" s="1071">
        <v>0</v>
      </c>
      <c r="J322" s="694">
        <v>0</v>
      </c>
      <c r="K322" s="1091">
        <v>0</v>
      </c>
      <c r="L322" s="694">
        <v>0</v>
      </c>
      <c r="M322" s="1091">
        <v>0</v>
      </c>
    </row>
    <row r="323" spans="1:13" x14ac:dyDescent="0.25">
      <c r="A323" s="173" t="s">
        <v>405</v>
      </c>
      <c r="B323" s="43">
        <v>0</v>
      </c>
      <c r="C323" s="1071">
        <v>0</v>
      </c>
      <c r="D323" s="155">
        <v>0</v>
      </c>
      <c r="E323" s="1071">
        <v>0</v>
      </c>
      <c r="F323" s="155">
        <v>0</v>
      </c>
      <c r="G323" s="1071">
        <v>0</v>
      </c>
      <c r="H323" s="155">
        <v>0</v>
      </c>
      <c r="I323" s="1071">
        <v>0</v>
      </c>
      <c r="J323" s="694">
        <v>0</v>
      </c>
      <c r="K323" s="1091">
        <v>0</v>
      </c>
      <c r="L323" s="694">
        <v>0</v>
      </c>
      <c r="M323" s="1091">
        <v>0</v>
      </c>
    </row>
    <row r="324" spans="1:13" x14ac:dyDescent="0.25">
      <c r="A324" s="173" t="s">
        <v>406</v>
      </c>
      <c r="B324" s="43">
        <v>0</v>
      </c>
      <c r="C324" s="1071">
        <v>288010.61000000004</v>
      </c>
      <c r="D324" s="155">
        <v>0</v>
      </c>
      <c r="E324" s="1071">
        <v>236754.82999999987</v>
      </c>
      <c r="F324" s="155">
        <v>0</v>
      </c>
      <c r="G324" s="1071">
        <v>225091.71000000005</v>
      </c>
      <c r="H324" s="155">
        <v>0</v>
      </c>
      <c r="I324" s="1071">
        <v>234095.37840000007</v>
      </c>
      <c r="J324" s="694">
        <v>0</v>
      </c>
      <c r="K324" s="1091">
        <v>240240.38208300009</v>
      </c>
      <c r="L324" s="694">
        <v>0</v>
      </c>
      <c r="M324" s="1091">
        <v>246546.69211267887</v>
      </c>
    </row>
    <row r="325" spans="1:13" x14ac:dyDescent="0.25">
      <c r="A325" s="173" t="s">
        <v>408</v>
      </c>
      <c r="B325" s="43">
        <v>0</v>
      </c>
      <c r="C325" s="1071">
        <v>296409.19000000029</v>
      </c>
      <c r="D325" s="155">
        <v>0</v>
      </c>
      <c r="E325" s="1071">
        <v>257679.65999999995</v>
      </c>
      <c r="F325" s="155">
        <v>0</v>
      </c>
      <c r="G325" s="1071">
        <v>318503.38000000006</v>
      </c>
      <c r="H325" s="155">
        <v>0</v>
      </c>
      <c r="I325" s="1071">
        <v>331243.51520000008</v>
      </c>
      <c r="J325" s="694">
        <v>0</v>
      </c>
      <c r="K325" s="1091">
        <v>339938.65747400012</v>
      </c>
      <c r="L325" s="694">
        <v>0</v>
      </c>
      <c r="M325" s="1091">
        <v>348862.04723269265</v>
      </c>
    </row>
    <row r="326" spans="1:13" x14ac:dyDescent="0.25">
      <c r="A326" s="173" t="s">
        <v>409</v>
      </c>
      <c r="B326" s="43">
        <v>0</v>
      </c>
      <c r="C326" s="1071">
        <v>91406.149999999907</v>
      </c>
      <c r="D326" s="155">
        <v>0</v>
      </c>
      <c r="E326" s="1071">
        <v>89314.1</v>
      </c>
      <c r="F326" s="155">
        <v>0</v>
      </c>
      <c r="G326" s="1071">
        <v>115257.38000000002</v>
      </c>
      <c r="H326" s="155">
        <v>0</v>
      </c>
      <c r="I326" s="1071">
        <v>119867.67520000003</v>
      </c>
      <c r="J326" s="694">
        <v>0</v>
      </c>
      <c r="K326" s="1091">
        <v>123014.20167400004</v>
      </c>
      <c r="L326" s="694">
        <v>0</v>
      </c>
      <c r="M326" s="1091">
        <v>126243.32446794256</v>
      </c>
    </row>
    <row r="327" spans="1:13" x14ac:dyDescent="0.25">
      <c r="A327" s="173" t="s">
        <v>410</v>
      </c>
      <c r="B327" s="43">
        <v>0</v>
      </c>
      <c r="C327" s="1071">
        <v>80929.809999999954</v>
      </c>
      <c r="D327" s="155">
        <v>0</v>
      </c>
      <c r="E327" s="1071">
        <v>41238.090000000004</v>
      </c>
      <c r="F327" s="155">
        <v>0</v>
      </c>
      <c r="G327" s="1071">
        <v>66922.510000000009</v>
      </c>
      <c r="H327" s="155">
        <v>0</v>
      </c>
      <c r="I327" s="1071">
        <v>69599.410400000008</v>
      </c>
      <c r="J327" s="694">
        <v>0</v>
      </c>
      <c r="K327" s="1091">
        <v>71426.394923000014</v>
      </c>
      <c r="L327" s="694">
        <v>0</v>
      </c>
      <c r="M327" s="1091">
        <v>73301.337789728772</v>
      </c>
    </row>
    <row r="328" spans="1:13" x14ac:dyDescent="0.25">
      <c r="A328" s="173" t="s">
        <v>411</v>
      </c>
      <c r="B328" s="43">
        <v>0</v>
      </c>
      <c r="C328" s="1071">
        <v>0</v>
      </c>
      <c r="D328" s="155">
        <v>0</v>
      </c>
      <c r="E328" s="1071">
        <v>0</v>
      </c>
      <c r="F328" s="155">
        <v>0</v>
      </c>
      <c r="G328" s="1071">
        <v>0</v>
      </c>
      <c r="H328" s="155">
        <v>0</v>
      </c>
      <c r="I328" s="1071">
        <v>0</v>
      </c>
      <c r="J328" s="694">
        <v>0</v>
      </c>
      <c r="K328" s="1091">
        <v>0</v>
      </c>
      <c r="L328" s="694">
        <v>0</v>
      </c>
      <c r="M328" s="1091">
        <v>0</v>
      </c>
    </row>
    <row r="329" spans="1:13" x14ac:dyDescent="0.25">
      <c r="A329" s="173" t="s">
        <v>412</v>
      </c>
      <c r="B329" s="43">
        <v>0</v>
      </c>
      <c r="C329" s="1071">
        <v>0</v>
      </c>
      <c r="D329" s="155">
        <v>0</v>
      </c>
      <c r="E329" s="1071">
        <v>0</v>
      </c>
      <c r="F329" s="155">
        <v>0</v>
      </c>
      <c r="G329" s="1071">
        <v>0</v>
      </c>
      <c r="H329" s="155">
        <v>0</v>
      </c>
      <c r="I329" s="1071">
        <v>0</v>
      </c>
      <c r="J329" s="694">
        <v>0</v>
      </c>
      <c r="K329" s="1091">
        <v>0</v>
      </c>
      <c r="L329" s="694">
        <v>0</v>
      </c>
      <c r="M329" s="1091">
        <v>0</v>
      </c>
    </row>
    <row r="330" spans="1:13" x14ac:dyDescent="0.25">
      <c r="A330" s="173" t="s">
        <v>413</v>
      </c>
      <c r="B330" s="167">
        <v>0</v>
      </c>
      <c r="C330" s="1072">
        <v>197301.40999999995</v>
      </c>
      <c r="D330" s="167">
        <v>0</v>
      </c>
      <c r="E330" s="1072">
        <v>197852.01999999987</v>
      </c>
      <c r="F330" s="167">
        <v>0</v>
      </c>
      <c r="G330" s="1072">
        <v>236685.60999999984</v>
      </c>
      <c r="H330" s="167">
        <v>0</v>
      </c>
      <c r="I330" s="1072">
        <v>246153.0343999998</v>
      </c>
      <c r="J330" s="709">
        <v>0</v>
      </c>
      <c r="K330" s="1092">
        <v>252614.55155299982</v>
      </c>
      <c r="L330" s="695">
        <v>0</v>
      </c>
      <c r="M330" s="1092">
        <v>259245.68353126608</v>
      </c>
    </row>
    <row r="331" spans="1:13" x14ac:dyDescent="0.25">
      <c r="A331" s="172" t="s">
        <v>422</v>
      </c>
      <c r="B331" s="157">
        <v>0</v>
      </c>
      <c r="C331" s="1073">
        <v>954057.17</v>
      </c>
      <c r="D331" s="157">
        <v>0</v>
      </c>
      <c r="E331" s="1073">
        <v>822838.69999999972</v>
      </c>
      <c r="F331" s="156">
        <v>0</v>
      </c>
      <c r="G331" s="1073">
        <v>962460.59</v>
      </c>
      <c r="H331" s="157">
        <v>0</v>
      </c>
      <c r="I331" s="1084">
        <v>1000959.0136000001</v>
      </c>
      <c r="J331" s="696">
        <v>0</v>
      </c>
      <c r="K331" s="1093">
        <v>1027234.1877069999</v>
      </c>
      <c r="L331" s="697">
        <v>0</v>
      </c>
      <c r="M331" s="1101">
        <v>1054199.085134309</v>
      </c>
    </row>
    <row r="332" spans="1:13" x14ac:dyDescent="0.25">
      <c r="A332" s="173"/>
      <c r="B332" s="40"/>
      <c r="C332" s="1074"/>
      <c r="D332" s="40"/>
      <c r="E332" s="1074"/>
      <c r="F332" s="166"/>
      <c r="G332" s="1074"/>
      <c r="H332" s="40"/>
      <c r="I332" s="1079"/>
      <c r="J332" s="705"/>
      <c r="K332" s="1094"/>
      <c r="L332" s="706"/>
      <c r="M332" s="1102"/>
    </row>
    <row r="333" spans="1:13" x14ac:dyDescent="0.25">
      <c r="A333" s="171" t="s">
        <v>169</v>
      </c>
      <c r="B333" s="47"/>
      <c r="C333" s="1069"/>
      <c r="D333" s="47"/>
      <c r="E333" s="1069"/>
      <c r="F333" s="46"/>
      <c r="G333" s="1069"/>
      <c r="H333" s="47"/>
      <c r="I333" s="1082"/>
      <c r="J333" s="46"/>
      <c r="K333" s="1069"/>
      <c r="L333" s="85"/>
      <c r="M333" s="1099"/>
    </row>
    <row r="334" spans="1:13" x14ac:dyDescent="0.25">
      <c r="A334" s="172" t="s">
        <v>402</v>
      </c>
      <c r="B334" s="165"/>
      <c r="C334" s="1076"/>
      <c r="D334" s="165"/>
      <c r="E334" s="1076"/>
      <c r="F334" s="164"/>
      <c r="G334" s="1076"/>
      <c r="H334" s="165"/>
      <c r="I334" s="1087"/>
      <c r="J334" s="704"/>
      <c r="K334" s="1096"/>
      <c r="L334" s="701"/>
      <c r="M334" s="1103"/>
    </row>
    <row r="335" spans="1:13" x14ac:dyDescent="0.25">
      <c r="A335" s="173" t="s">
        <v>403</v>
      </c>
      <c r="B335" s="43">
        <v>21</v>
      </c>
      <c r="C335" s="1071">
        <v>2149785.9599999995</v>
      </c>
      <c r="D335" s="155">
        <v>20</v>
      </c>
      <c r="E335" s="1071">
        <v>2021870.45</v>
      </c>
      <c r="F335" s="155">
        <v>20</v>
      </c>
      <c r="G335" s="1071">
        <v>2026422.33</v>
      </c>
      <c r="H335" s="155">
        <v>22</v>
      </c>
      <c r="I335" s="1071">
        <v>2456321.3480000007</v>
      </c>
      <c r="J335" s="694">
        <v>22</v>
      </c>
      <c r="K335" s="1091">
        <v>2520799.7833850007</v>
      </c>
      <c r="L335" s="694">
        <v>22</v>
      </c>
      <c r="M335" s="1091">
        <v>2586970.7776988577</v>
      </c>
    </row>
    <row r="336" spans="1:13" x14ac:dyDescent="0.25">
      <c r="A336" s="173" t="s">
        <v>404</v>
      </c>
      <c r="B336" s="43">
        <v>0</v>
      </c>
      <c r="C336" s="1071">
        <v>0</v>
      </c>
      <c r="D336" s="155">
        <v>0</v>
      </c>
      <c r="E336" s="1071">
        <v>0</v>
      </c>
      <c r="F336" s="155">
        <v>0</v>
      </c>
      <c r="G336" s="1071">
        <v>0</v>
      </c>
      <c r="H336" s="155">
        <v>0</v>
      </c>
      <c r="I336" s="1071">
        <v>0</v>
      </c>
      <c r="J336" s="694">
        <v>0</v>
      </c>
      <c r="K336" s="1091">
        <v>0</v>
      </c>
      <c r="L336" s="694">
        <v>0</v>
      </c>
      <c r="M336" s="1091">
        <v>0</v>
      </c>
    </row>
    <row r="337" spans="1:13" x14ac:dyDescent="0.25">
      <c r="A337" s="173" t="s">
        <v>405</v>
      </c>
      <c r="B337" s="43">
        <v>4</v>
      </c>
      <c r="C337" s="1071">
        <v>389747.77</v>
      </c>
      <c r="D337" s="155">
        <v>4</v>
      </c>
      <c r="E337" s="1071">
        <v>400655.59</v>
      </c>
      <c r="F337" s="155">
        <v>4</v>
      </c>
      <c r="G337" s="1071">
        <v>407745.9</v>
      </c>
      <c r="H337" s="155">
        <v>4</v>
      </c>
      <c r="I337" s="1071">
        <v>424055.73600000003</v>
      </c>
      <c r="J337" s="694">
        <v>4</v>
      </c>
      <c r="K337" s="1091">
        <v>435187.19907000015</v>
      </c>
      <c r="L337" s="694">
        <v>4</v>
      </c>
      <c r="M337" s="1091">
        <v>446610.86304558773</v>
      </c>
    </row>
    <row r="338" spans="1:13" x14ac:dyDescent="0.25">
      <c r="A338" s="173" t="s">
        <v>406</v>
      </c>
      <c r="B338" s="43">
        <v>80</v>
      </c>
      <c r="C338" s="1071">
        <v>11646526.169999974</v>
      </c>
      <c r="D338" s="155">
        <v>76</v>
      </c>
      <c r="E338" s="1071">
        <v>9819187.9100000039</v>
      </c>
      <c r="F338" s="155">
        <v>69</v>
      </c>
      <c r="G338" s="1071">
        <v>10926716.090000005</v>
      </c>
      <c r="H338" s="155">
        <v>69</v>
      </c>
      <c r="I338" s="1071">
        <v>11363784.733600006</v>
      </c>
      <c r="J338" s="694">
        <v>69</v>
      </c>
      <c r="K338" s="1091">
        <v>11662084.082857005</v>
      </c>
      <c r="L338" s="694">
        <v>69</v>
      </c>
      <c r="M338" s="1091">
        <v>11968213.790032003</v>
      </c>
    </row>
    <row r="339" spans="1:13" x14ac:dyDescent="0.25">
      <c r="A339" s="173" t="s">
        <v>408</v>
      </c>
      <c r="B339" s="43">
        <v>39</v>
      </c>
      <c r="C339" s="1071">
        <v>4811288.4000000013</v>
      </c>
      <c r="D339" s="155">
        <v>38</v>
      </c>
      <c r="E339" s="1071">
        <v>4517376.1700000037</v>
      </c>
      <c r="F339" s="155">
        <v>39</v>
      </c>
      <c r="G339" s="1071">
        <v>4658537.7700000051</v>
      </c>
      <c r="H339" s="155">
        <v>39</v>
      </c>
      <c r="I339" s="1071">
        <v>4844879.2808000054</v>
      </c>
      <c r="J339" s="694">
        <v>39</v>
      </c>
      <c r="K339" s="1091">
        <v>4972057.3619210068</v>
      </c>
      <c r="L339" s="694">
        <v>39</v>
      </c>
      <c r="M339" s="1091">
        <v>5102573.8676714329</v>
      </c>
    </row>
    <row r="340" spans="1:13" x14ac:dyDescent="0.25">
      <c r="A340" s="173" t="s">
        <v>409</v>
      </c>
      <c r="B340" s="43">
        <v>33</v>
      </c>
      <c r="C340" s="1071">
        <v>3450356.63</v>
      </c>
      <c r="D340" s="155">
        <v>32</v>
      </c>
      <c r="E340" s="1071">
        <v>3626534.030000004</v>
      </c>
      <c r="F340" s="155">
        <v>35</v>
      </c>
      <c r="G340" s="1071">
        <v>3816948.010000004</v>
      </c>
      <c r="H340" s="155">
        <v>35</v>
      </c>
      <c r="I340" s="1071">
        <v>3969625.9304000046</v>
      </c>
      <c r="J340" s="694">
        <v>35</v>
      </c>
      <c r="K340" s="1091">
        <v>4073828.611073005</v>
      </c>
      <c r="L340" s="694">
        <v>35</v>
      </c>
      <c r="M340" s="1091">
        <v>4180766.6121136718</v>
      </c>
    </row>
    <row r="341" spans="1:13" x14ac:dyDescent="0.25">
      <c r="A341" s="173" t="s">
        <v>410</v>
      </c>
      <c r="B341" s="43">
        <v>122</v>
      </c>
      <c r="C341" s="1071">
        <v>8813646.2300000172</v>
      </c>
      <c r="D341" s="155">
        <v>61</v>
      </c>
      <c r="E341" s="1071">
        <v>6277038.4200000046</v>
      </c>
      <c r="F341" s="155">
        <v>57</v>
      </c>
      <c r="G341" s="1071">
        <v>4113129.13</v>
      </c>
      <c r="H341" s="155">
        <v>57</v>
      </c>
      <c r="I341" s="1071">
        <v>4277654.2952000005</v>
      </c>
      <c r="J341" s="694">
        <v>57</v>
      </c>
      <c r="K341" s="1091">
        <v>4389942.7204490006</v>
      </c>
      <c r="L341" s="694">
        <v>57</v>
      </c>
      <c r="M341" s="1091">
        <v>4505178.716860787</v>
      </c>
    </row>
    <row r="342" spans="1:13" x14ac:dyDescent="0.25">
      <c r="A342" s="173" t="s">
        <v>411</v>
      </c>
      <c r="B342" s="43">
        <v>0</v>
      </c>
      <c r="C342" s="1071">
        <v>0</v>
      </c>
      <c r="D342" s="155">
        <v>0</v>
      </c>
      <c r="E342" s="1071">
        <v>0</v>
      </c>
      <c r="F342" s="155">
        <v>0</v>
      </c>
      <c r="G342" s="1071">
        <v>0</v>
      </c>
      <c r="H342" s="155">
        <v>0</v>
      </c>
      <c r="I342" s="1071">
        <v>0</v>
      </c>
      <c r="J342" s="694">
        <v>0</v>
      </c>
      <c r="K342" s="1091">
        <v>0</v>
      </c>
      <c r="L342" s="694">
        <v>0</v>
      </c>
      <c r="M342" s="1091">
        <v>0</v>
      </c>
    </row>
    <row r="343" spans="1:13" x14ac:dyDescent="0.25">
      <c r="A343" s="173" t="s">
        <v>412</v>
      </c>
      <c r="B343" s="43">
        <v>28</v>
      </c>
      <c r="C343" s="1071">
        <v>1834258.1400000027</v>
      </c>
      <c r="D343" s="155">
        <v>77</v>
      </c>
      <c r="E343" s="1071">
        <v>3597031.9999999958</v>
      </c>
      <c r="F343" s="155">
        <v>69</v>
      </c>
      <c r="G343" s="1071">
        <v>5528568.1699999869</v>
      </c>
      <c r="H343" s="155">
        <v>69</v>
      </c>
      <c r="I343" s="1071">
        <v>5749710.8967999863</v>
      </c>
      <c r="J343" s="694">
        <v>69</v>
      </c>
      <c r="K343" s="1091">
        <v>5900640.8078409862</v>
      </c>
      <c r="L343" s="694">
        <v>69</v>
      </c>
      <c r="M343" s="1091">
        <v>6055532.6290468127</v>
      </c>
    </row>
    <row r="344" spans="1:13" x14ac:dyDescent="0.25">
      <c r="A344" s="173" t="s">
        <v>413</v>
      </c>
      <c r="B344" s="167">
        <v>14</v>
      </c>
      <c r="C344" s="1072">
        <v>2650816.7000000002</v>
      </c>
      <c r="D344" s="167">
        <v>14</v>
      </c>
      <c r="E344" s="1072">
        <v>2483489.0700000003</v>
      </c>
      <c r="F344" s="167">
        <v>13</v>
      </c>
      <c r="G344" s="1072">
        <v>2889173.7899999991</v>
      </c>
      <c r="H344" s="167">
        <v>13</v>
      </c>
      <c r="I344" s="1072">
        <v>3004740.7415999989</v>
      </c>
      <c r="J344" s="709">
        <v>13</v>
      </c>
      <c r="K344" s="1092">
        <v>3083615.1860669996</v>
      </c>
      <c r="L344" s="695">
        <v>13</v>
      </c>
      <c r="M344" s="1092">
        <v>3164560.0847012582</v>
      </c>
    </row>
    <row r="345" spans="1:13" x14ac:dyDescent="0.25">
      <c r="A345" s="174" t="s">
        <v>414</v>
      </c>
      <c r="B345" s="157">
        <v>341</v>
      </c>
      <c r="C345" s="1073">
        <v>35746425.999999993</v>
      </c>
      <c r="D345" s="157">
        <v>322</v>
      </c>
      <c r="E345" s="1073">
        <v>32743183.640000012</v>
      </c>
      <c r="F345" s="156">
        <v>306</v>
      </c>
      <c r="G345" s="1073">
        <v>34367241.189999998</v>
      </c>
      <c r="H345" s="157">
        <v>308</v>
      </c>
      <c r="I345" s="1084">
        <v>36090772.962400004</v>
      </c>
      <c r="J345" s="696">
        <v>308</v>
      </c>
      <c r="K345" s="1093">
        <v>37038155.752663001</v>
      </c>
      <c r="L345" s="697">
        <v>308</v>
      </c>
      <c r="M345" s="1101">
        <v>38010407.341170408</v>
      </c>
    </row>
    <row r="346" spans="1:13" x14ac:dyDescent="0.25">
      <c r="A346" s="173"/>
      <c r="B346" s="40"/>
      <c r="C346" s="1074"/>
      <c r="D346" s="40"/>
      <c r="E346" s="1074"/>
      <c r="F346" s="166"/>
      <c r="G346" s="1074"/>
      <c r="H346" s="40"/>
      <c r="I346" s="1079"/>
      <c r="J346" s="705"/>
      <c r="K346" s="1094"/>
      <c r="L346" s="706"/>
      <c r="M346" s="1102"/>
    </row>
    <row r="347" spans="1:13" x14ac:dyDescent="0.25">
      <c r="A347" s="172" t="s">
        <v>415</v>
      </c>
      <c r="B347" s="161"/>
      <c r="C347" s="1075"/>
      <c r="D347" s="161"/>
      <c r="E347" s="1075"/>
      <c r="F347" s="160"/>
      <c r="G347" s="1075"/>
      <c r="H347" s="161"/>
      <c r="I347" s="1085"/>
      <c r="J347" s="700"/>
      <c r="K347" s="1095"/>
      <c r="L347" s="701"/>
      <c r="M347" s="1103"/>
    </row>
    <row r="348" spans="1:13" x14ac:dyDescent="0.25">
      <c r="A348" s="173" t="s">
        <v>403</v>
      </c>
      <c r="B348" s="43">
        <v>21</v>
      </c>
      <c r="C348" s="1071">
        <v>1892105.3499999996</v>
      </c>
      <c r="D348" s="155">
        <v>20</v>
      </c>
      <c r="E348" s="1071">
        <v>1764714.1800000002</v>
      </c>
      <c r="F348" s="155">
        <v>20</v>
      </c>
      <c r="G348" s="1071">
        <v>1768522.58</v>
      </c>
      <c r="H348" s="155">
        <v>22</v>
      </c>
      <c r="I348" s="1071">
        <v>2144011.3136000005</v>
      </c>
      <c r="J348" s="694">
        <v>22</v>
      </c>
      <c r="K348" s="1091">
        <v>2200291.6105820006</v>
      </c>
      <c r="L348" s="694">
        <v>22</v>
      </c>
      <c r="M348" s="1091">
        <v>2258049.2653597789</v>
      </c>
    </row>
    <row r="349" spans="1:13" x14ac:dyDescent="0.25">
      <c r="A349" s="173" t="s">
        <v>404</v>
      </c>
      <c r="B349" s="43">
        <v>0</v>
      </c>
      <c r="C349" s="1071">
        <v>0</v>
      </c>
      <c r="D349" s="155">
        <v>0</v>
      </c>
      <c r="E349" s="1071">
        <v>0</v>
      </c>
      <c r="F349" s="155">
        <v>0</v>
      </c>
      <c r="G349" s="1071">
        <v>0</v>
      </c>
      <c r="H349" s="155">
        <v>0</v>
      </c>
      <c r="I349" s="1071">
        <v>0</v>
      </c>
      <c r="J349" s="694">
        <v>0</v>
      </c>
      <c r="K349" s="1091">
        <v>0</v>
      </c>
      <c r="L349" s="694">
        <v>0</v>
      </c>
      <c r="M349" s="1091">
        <v>0</v>
      </c>
    </row>
    <row r="350" spans="1:13" x14ac:dyDescent="0.25">
      <c r="A350" s="173" t="s">
        <v>405</v>
      </c>
      <c r="B350" s="43">
        <v>3.2202019230769228</v>
      </c>
      <c r="C350" s="1071">
        <v>269650.24000000005</v>
      </c>
      <c r="D350" s="155">
        <v>3.1531394230769227</v>
      </c>
      <c r="E350" s="1071">
        <v>275626.58999999997</v>
      </c>
      <c r="F350" s="155">
        <v>3.0740865384615388</v>
      </c>
      <c r="G350" s="1071">
        <v>273119.44</v>
      </c>
      <c r="H350" s="155">
        <v>3.0740865384615388</v>
      </c>
      <c r="I350" s="1071">
        <v>284044.21760000003</v>
      </c>
      <c r="J350" s="694">
        <v>3.0740865384615388</v>
      </c>
      <c r="K350" s="1091">
        <v>291500.37831200007</v>
      </c>
      <c r="L350" s="694">
        <v>3.0740865384615388</v>
      </c>
      <c r="M350" s="1091">
        <v>299152.26324269013</v>
      </c>
    </row>
    <row r="351" spans="1:13" x14ac:dyDescent="0.25">
      <c r="A351" s="173" t="s">
        <v>406</v>
      </c>
      <c r="B351" s="43">
        <v>60.897293269230808</v>
      </c>
      <c r="C351" s="1071">
        <v>6377243.8399999905</v>
      </c>
      <c r="D351" s="155">
        <v>60.385668269230763</v>
      </c>
      <c r="E351" s="1071">
        <v>6521051.3199999984</v>
      </c>
      <c r="F351" s="155">
        <v>56.814461538461551</v>
      </c>
      <c r="G351" s="1071">
        <v>6277224.3399999999</v>
      </c>
      <c r="H351" s="155">
        <v>56.814461538461551</v>
      </c>
      <c r="I351" s="1071">
        <v>6528313.3136000009</v>
      </c>
      <c r="J351" s="694">
        <v>56.814461538461551</v>
      </c>
      <c r="K351" s="1091">
        <v>6699681.5380820017</v>
      </c>
      <c r="L351" s="694">
        <v>56.814461538461551</v>
      </c>
      <c r="M351" s="1091">
        <v>6875548.1784566548</v>
      </c>
    </row>
    <row r="352" spans="1:13" x14ac:dyDescent="0.25">
      <c r="A352" s="173" t="s">
        <v>408</v>
      </c>
      <c r="B352" s="43">
        <v>34.078350961538462</v>
      </c>
      <c r="C352" s="1071">
        <v>2941701.8699999992</v>
      </c>
      <c r="D352" s="155">
        <v>32.555490384615382</v>
      </c>
      <c r="E352" s="1071">
        <v>2908270.3600000013</v>
      </c>
      <c r="F352" s="155">
        <v>31.697336538461535</v>
      </c>
      <c r="G352" s="1071">
        <v>2874877.2200000016</v>
      </c>
      <c r="H352" s="155">
        <v>31.697336538461535</v>
      </c>
      <c r="I352" s="1071">
        <v>2989872.3088000021</v>
      </c>
      <c r="J352" s="694">
        <v>31.697336538461535</v>
      </c>
      <c r="K352" s="1091">
        <v>3068356.4569060025</v>
      </c>
      <c r="L352" s="694">
        <v>31.697336538461535</v>
      </c>
      <c r="M352" s="1091">
        <v>3148900.8138997853</v>
      </c>
    </row>
    <row r="353" spans="1:13" x14ac:dyDescent="0.25">
      <c r="A353" s="173" t="s">
        <v>409</v>
      </c>
      <c r="B353" s="43">
        <v>22.835995192307688</v>
      </c>
      <c r="C353" s="1071">
        <v>2041264.7999999993</v>
      </c>
      <c r="D353" s="155">
        <v>23.960999999999999</v>
      </c>
      <c r="E353" s="1071">
        <v>2239183.5700000003</v>
      </c>
      <c r="F353" s="155">
        <v>23.892894230769233</v>
      </c>
      <c r="G353" s="1071">
        <v>2244634.9300000006</v>
      </c>
      <c r="H353" s="155">
        <v>23.892894230769233</v>
      </c>
      <c r="I353" s="1071">
        <v>2334420.3272000006</v>
      </c>
      <c r="J353" s="694">
        <v>23.892894230769233</v>
      </c>
      <c r="K353" s="1091">
        <v>2395698.860789001</v>
      </c>
      <c r="L353" s="694">
        <v>23.892894230769233</v>
      </c>
      <c r="M353" s="1091">
        <v>2458585.9558847127</v>
      </c>
    </row>
    <row r="354" spans="1:13" x14ac:dyDescent="0.25">
      <c r="A354" s="173" t="s">
        <v>410</v>
      </c>
      <c r="B354" s="43">
        <v>85.751533653846224</v>
      </c>
      <c r="C354" s="1071">
        <v>5563630.1999999993</v>
      </c>
      <c r="D354" s="155">
        <v>56.958673076923077</v>
      </c>
      <c r="E354" s="1071">
        <v>3887311.19</v>
      </c>
      <c r="F354" s="155">
        <v>33.777331730769234</v>
      </c>
      <c r="G354" s="1071">
        <v>2425589.4700000011</v>
      </c>
      <c r="H354" s="155">
        <v>33.777331730769234</v>
      </c>
      <c r="I354" s="1071">
        <v>2522613.0488000014</v>
      </c>
      <c r="J354" s="694">
        <v>33.777331730769234</v>
      </c>
      <c r="K354" s="1091">
        <v>2588831.6413310017</v>
      </c>
      <c r="L354" s="694">
        <v>33.777331730769234</v>
      </c>
      <c r="M354" s="1091">
        <v>2656788.4719159408</v>
      </c>
    </row>
    <row r="355" spans="1:13" x14ac:dyDescent="0.25">
      <c r="A355" s="173" t="s">
        <v>411</v>
      </c>
      <c r="B355" s="43">
        <v>0</v>
      </c>
      <c r="C355" s="1071">
        <v>0</v>
      </c>
      <c r="D355" s="155">
        <v>0</v>
      </c>
      <c r="E355" s="1071">
        <v>0</v>
      </c>
      <c r="F355" s="155">
        <v>0</v>
      </c>
      <c r="G355" s="1071">
        <v>0</v>
      </c>
      <c r="H355" s="155">
        <v>0</v>
      </c>
      <c r="I355" s="1071">
        <v>0</v>
      </c>
      <c r="J355" s="694">
        <v>0</v>
      </c>
      <c r="K355" s="1091">
        <v>0</v>
      </c>
      <c r="L355" s="694">
        <v>0</v>
      </c>
      <c r="M355" s="1091">
        <v>0</v>
      </c>
    </row>
    <row r="356" spans="1:13" x14ac:dyDescent="0.25">
      <c r="A356" s="173" t="s">
        <v>412</v>
      </c>
      <c r="B356" s="43">
        <v>16.802918269230762</v>
      </c>
      <c r="C356" s="1071">
        <v>1135107.4700000011</v>
      </c>
      <c r="D356" s="155">
        <v>33.791052884615382</v>
      </c>
      <c r="E356" s="1071">
        <v>2368692.5500000017</v>
      </c>
      <c r="F356" s="155">
        <v>48.5628076923077</v>
      </c>
      <c r="G356" s="1071">
        <v>3435237.96</v>
      </c>
      <c r="H356" s="155">
        <v>48.5628076923077</v>
      </c>
      <c r="I356" s="1071">
        <v>3572647.4783999999</v>
      </c>
      <c r="J356" s="694">
        <v>48.5628076923077</v>
      </c>
      <c r="K356" s="1091">
        <v>3666429.4747080002</v>
      </c>
      <c r="L356" s="694">
        <v>48.5628076923077</v>
      </c>
      <c r="M356" s="1091">
        <v>3762673.2484190855</v>
      </c>
    </row>
    <row r="357" spans="1:13" x14ac:dyDescent="0.25">
      <c r="A357" s="173" t="s">
        <v>413</v>
      </c>
      <c r="B357" s="167">
        <v>13.345653846153846</v>
      </c>
      <c r="C357" s="1072">
        <v>1417763.56</v>
      </c>
      <c r="D357" s="167">
        <v>13.056057692307691</v>
      </c>
      <c r="E357" s="1072">
        <v>1425285.9300000004</v>
      </c>
      <c r="F357" s="167">
        <v>13.133081730769231</v>
      </c>
      <c r="G357" s="1072">
        <v>1455872.86</v>
      </c>
      <c r="H357" s="167">
        <v>13.133081730769231</v>
      </c>
      <c r="I357" s="1072">
        <v>1514107.7744</v>
      </c>
      <c r="J357" s="709">
        <v>13.133081730769231</v>
      </c>
      <c r="K357" s="1092">
        <v>1553853.1034780003</v>
      </c>
      <c r="L357" s="695">
        <v>13.133081730769231</v>
      </c>
      <c r="M357" s="1092">
        <v>1594641.7474442979</v>
      </c>
    </row>
    <row r="358" spans="1:13" x14ac:dyDescent="0.25">
      <c r="A358" s="172" t="s">
        <v>424</v>
      </c>
      <c r="B358" s="157">
        <v>257.93194711538467</v>
      </c>
      <c r="C358" s="1073">
        <v>21638467.329999991</v>
      </c>
      <c r="D358" s="157">
        <v>243.8610817307692</v>
      </c>
      <c r="E358" s="1073">
        <v>21390135.690000001</v>
      </c>
      <c r="F358" s="156">
        <v>230.95200000000003</v>
      </c>
      <c r="G358" s="1073">
        <v>20755078.800000001</v>
      </c>
      <c r="H358" s="157">
        <v>232.95200000000003</v>
      </c>
      <c r="I358" s="1084">
        <v>21890029.782400005</v>
      </c>
      <c r="J358" s="696">
        <v>232.95200000000003</v>
      </c>
      <c r="K358" s="1093">
        <v>22464643.064188004</v>
      </c>
      <c r="L358" s="697">
        <v>232.95200000000003</v>
      </c>
      <c r="M358" s="1101">
        <v>23054339.944622945</v>
      </c>
    </row>
    <row r="359" spans="1:13" x14ac:dyDescent="0.25">
      <c r="A359" s="173"/>
      <c r="B359" s="40"/>
      <c r="C359" s="1074"/>
      <c r="D359" s="40"/>
      <c r="E359" s="1074"/>
      <c r="F359" s="166"/>
      <c r="G359" s="1074"/>
      <c r="H359" s="40"/>
      <c r="I359" s="1079"/>
      <c r="J359" s="705"/>
      <c r="K359" s="1094"/>
      <c r="L359" s="706"/>
      <c r="M359" s="1102"/>
    </row>
    <row r="360" spans="1:13" x14ac:dyDescent="0.25">
      <c r="A360" s="172" t="s">
        <v>417</v>
      </c>
      <c r="B360" s="165"/>
      <c r="C360" s="1076"/>
      <c r="D360" s="165"/>
      <c r="E360" s="1076"/>
      <c r="F360" s="164"/>
      <c r="G360" s="1076"/>
      <c r="H360" s="165"/>
      <c r="I360" s="1087"/>
      <c r="J360" s="704"/>
      <c r="K360" s="1096"/>
      <c r="L360" s="701"/>
      <c r="M360" s="1103"/>
    </row>
    <row r="361" spans="1:13" x14ac:dyDescent="0.25">
      <c r="A361" s="173" t="s">
        <v>403</v>
      </c>
      <c r="B361" s="43">
        <v>0</v>
      </c>
      <c r="C361" s="1071">
        <v>257680.61000000007</v>
      </c>
      <c r="D361" s="155">
        <v>0</v>
      </c>
      <c r="E361" s="1071">
        <v>257156.26999999979</v>
      </c>
      <c r="F361" s="155">
        <v>0</v>
      </c>
      <c r="G361" s="1071">
        <v>257899.75</v>
      </c>
      <c r="H361" s="155">
        <v>0</v>
      </c>
      <c r="I361" s="1071">
        <v>312310.03440000006</v>
      </c>
      <c r="J361" s="694">
        <v>0</v>
      </c>
      <c r="K361" s="1091">
        <v>320508.17280300002</v>
      </c>
      <c r="L361" s="694">
        <v>0</v>
      </c>
      <c r="M361" s="1091">
        <v>328921.51233907882</v>
      </c>
    </row>
    <row r="362" spans="1:13" x14ac:dyDescent="0.25">
      <c r="A362" s="173" t="s">
        <v>404</v>
      </c>
      <c r="B362" s="43">
        <v>0</v>
      </c>
      <c r="C362" s="1071">
        <v>0</v>
      </c>
      <c r="D362" s="155">
        <v>0</v>
      </c>
      <c r="E362" s="1071">
        <v>0</v>
      </c>
      <c r="F362" s="155">
        <v>0</v>
      </c>
      <c r="G362" s="1071">
        <v>0</v>
      </c>
      <c r="H362" s="155">
        <v>0</v>
      </c>
      <c r="I362" s="1071">
        <v>0</v>
      </c>
      <c r="J362" s="694">
        <v>0</v>
      </c>
      <c r="K362" s="1091">
        <v>0</v>
      </c>
      <c r="L362" s="694">
        <v>0</v>
      </c>
      <c r="M362" s="1091">
        <v>0</v>
      </c>
    </row>
    <row r="363" spans="1:13" x14ac:dyDescent="0.25">
      <c r="A363" s="173" t="s">
        <v>405</v>
      </c>
      <c r="B363" s="43">
        <v>0</v>
      </c>
      <c r="C363" s="1071">
        <v>73335.26999999996</v>
      </c>
      <c r="D363" s="155">
        <v>0</v>
      </c>
      <c r="E363" s="1071">
        <v>91299.820000000051</v>
      </c>
      <c r="F363" s="155">
        <v>0</v>
      </c>
      <c r="G363" s="1071">
        <v>92089.920000000056</v>
      </c>
      <c r="H363" s="155">
        <v>0</v>
      </c>
      <c r="I363" s="1071">
        <v>95773.516800000056</v>
      </c>
      <c r="J363" s="694">
        <v>0</v>
      </c>
      <c r="K363" s="1091">
        <v>98287.571616000074</v>
      </c>
      <c r="L363" s="694">
        <v>0</v>
      </c>
      <c r="M363" s="1091">
        <v>100867.62037092009</v>
      </c>
    </row>
    <row r="364" spans="1:13" x14ac:dyDescent="0.25">
      <c r="A364" s="173" t="s">
        <v>406</v>
      </c>
      <c r="B364" s="43">
        <v>0</v>
      </c>
      <c r="C364" s="1071">
        <v>1770092.1599999943</v>
      </c>
      <c r="D364" s="155">
        <v>0</v>
      </c>
      <c r="E364" s="1071">
        <v>1783255.5700000003</v>
      </c>
      <c r="F364" s="155">
        <v>0</v>
      </c>
      <c r="G364" s="1071">
        <v>2013531.3999999994</v>
      </c>
      <c r="H364" s="155">
        <v>0</v>
      </c>
      <c r="I364" s="1071">
        <v>2094072.6559999997</v>
      </c>
      <c r="J364" s="694">
        <v>0</v>
      </c>
      <c r="K364" s="1091">
        <v>2149042.0632199999</v>
      </c>
      <c r="L364" s="694">
        <v>0</v>
      </c>
      <c r="M364" s="1091">
        <v>2205454.417379525</v>
      </c>
    </row>
    <row r="365" spans="1:13" x14ac:dyDescent="0.25">
      <c r="A365" s="173" t="s">
        <v>408</v>
      </c>
      <c r="B365" s="43">
        <v>0</v>
      </c>
      <c r="C365" s="1071">
        <v>566337.23000000045</v>
      </c>
      <c r="D365" s="155">
        <v>0</v>
      </c>
      <c r="E365" s="1071">
        <v>683476.64000000211</v>
      </c>
      <c r="F365" s="155">
        <v>0</v>
      </c>
      <c r="G365" s="1071">
        <v>601789.71000000159</v>
      </c>
      <c r="H365" s="155">
        <v>0</v>
      </c>
      <c r="I365" s="1071">
        <v>625861.2984000016</v>
      </c>
      <c r="J365" s="694">
        <v>0</v>
      </c>
      <c r="K365" s="1091">
        <v>642290.15748300171</v>
      </c>
      <c r="L365" s="694">
        <v>0</v>
      </c>
      <c r="M365" s="1091">
        <v>659150.27411693055</v>
      </c>
    </row>
    <row r="366" spans="1:13" x14ac:dyDescent="0.25">
      <c r="A366" s="173" t="s">
        <v>409</v>
      </c>
      <c r="B366" s="43">
        <v>0</v>
      </c>
      <c r="C366" s="1071">
        <v>450604.41000000032</v>
      </c>
      <c r="D366" s="155">
        <v>0</v>
      </c>
      <c r="E366" s="1071">
        <v>585808.02000000293</v>
      </c>
      <c r="F366" s="155">
        <v>0</v>
      </c>
      <c r="G366" s="1071">
        <v>585357.83000000159</v>
      </c>
      <c r="H366" s="155">
        <v>0</v>
      </c>
      <c r="I366" s="1071">
        <v>608772.14320000168</v>
      </c>
      <c r="J366" s="694">
        <v>0</v>
      </c>
      <c r="K366" s="1091">
        <v>624752.41195900179</v>
      </c>
      <c r="L366" s="694">
        <v>0</v>
      </c>
      <c r="M366" s="1091">
        <v>641152.16277292569</v>
      </c>
    </row>
    <row r="367" spans="1:13" x14ac:dyDescent="0.25">
      <c r="A367" s="173" t="s">
        <v>410</v>
      </c>
      <c r="B367" s="43">
        <v>0</v>
      </c>
      <c r="C367" s="1071">
        <v>1210962.2500000112</v>
      </c>
      <c r="D367" s="155">
        <v>0</v>
      </c>
      <c r="E367" s="1071">
        <v>1138290.5100000026</v>
      </c>
      <c r="F367" s="155">
        <v>0</v>
      </c>
      <c r="G367" s="1071">
        <v>706643.12000000069</v>
      </c>
      <c r="H367" s="155">
        <v>0</v>
      </c>
      <c r="I367" s="1071">
        <v>734908.84480000078</v>
      </c>
      <c r="J367" s="694">
        <v>0</v>
      </c>
      <c r="K367" s="1091">
        <v>754200.20197600091</v>
      </c>
      <c r="L367" s="694">
        <v>0</v>
      </c>
      <c r="M367" s="1091">
        <v>773997.95727787097</v>
      </c>
    </row>
    <row r="368" spans="1:13" x14ac:dyDescent="0.25">
      <c r="A368" s="173" t="s">
        <v>411</v>
      </c>
      <c r="B368" s="43">
        <v>0</v>
      </c>
      <c r="C368" s="1071">
        <v>0</v>
      </c>
      <c r="D368" s="155">
        <v>0</v>
      </c>
      <c r="E368" s="1071">
        <v>0</v>
      </c>
      <c r="F368" s="155">
        <v>0</v>
      </c>
      <c r="G368" s="1071">
        <v>0</v>
      </c>
      <c r="H368" s="155">
        <v>0</v>
      </c>
      <c r="I368" s="1071">
        <v>0</v>
      </c>
      <c r="J368" s="694">
        <v>0</v>
      </c>
      <c r="K368" s="1091">
        <v>0</v>
      </c>
      <c r="L368" s="694">
        <v>0</v>
      </c>
      <c r="M368" s="1091">
        <v>0</v>
      </c>
    </row>
    <row r="369" spans="1:13" x14ac:dyDescent="0.25">
      <c r="A369" s="173" t="s">
        <v>412</v>
      </c>
      <c r="B369" s="43">
        <v>0</v>
      </c>
      <c r="C369" s="1071">
        <v>330298.57000000117</v>
      </c>
      <c r="D369" s="155">
        <v>0</v>
      </c>
      <c r="E369" s="1071">
        <v>684954.25999999756</v>
      </c>
      <c r="F369" s="155">
        <v>0</v>
      </c>
      <c r="G369" s="1071">
        <v>949792.44999999064</v>
      </c>
      <c r="H369" s="155">
        <v>0</v>
      </c>
      <c r="I369" s="1071">
        <v>987784.14799999027</v>
      </c>
      <c r="J369" s="694">
        <v>0</v>
      </c>
      <c r="K369" s="1091">
        <v>1013713.4818849901</v>
      </c>
      <c r="L369" s="694">
        <v>0</v>
      </c>
      <c r="M369" s="1091">
        <v>1040323.4607844712</v>
      </c>
    </row>
    <row r="370" spans="1:13" x14ac:dyDescent="0.25">
      <c r="A370" s="173" t="s">
        <v>413</v>
      </c>
      <c r="B370" s="167">
        <v>0</v>
      </c>
      <c r="C370" s="1072">
        <v>300016.84999999986</v>
      </c>
      <c r="D370" s="167">
        <v>0</v>
      </c>
      <c r="E370" s="1072">
        <v>316135.67</v>
      </c>
      <c r="F370" s="167">
        <v>0</v>
      </c>
      <c r="G370" s="1072">
        <v>408425.10999999981</v>
      </c>
      <c r="H370" s="167">
        <v>0</v>
      </c>
      <c r="I370" s="1072">
        <v>424762.1143999999</v>
      </c>
      <c r="J370" s="709">
        <v>0</v>
      </c>
      <c r="K370" s="1092">
        <v>435912.1199029999</v>
      </c>
      <c r="L370" s="695">
        <v>0</v>
      </c>
      <c r="M370" s="1092">
        <v>447354.81305045373</v>
      </c>
    </row>
    <row r="371" spans="1:13" x14ac:dyDescent="0.25">
      <c r="A371" s="172" t="s">
        <v>418</v>
      </c>
      <c r="B371" s="157">
        <v>0</v>
      </c>
      <c r="C371" s="1073">
        <v>4959327.3500000071</v>
      </c>
      <c r="D371" s="157">
        <v>0</v>
      </c>
      <c r="E371" s="1073">
        <v>5540376.7600000054</v>
      </c>
      <c r="F371" s="156">
        <v>0</v>
      </c>
      <c r="G371" s="1073">
        <v>5615529.2899999935</v>
      </c>
      <c r="H371" s="157">
        <v>0</v>
      </c>
      <c r="I371" s="1084">
        <v>5884244.7559999945</v>
      </c>
      <c r="J371" s="696">
        <v>0</v>
      </c>
      <c r="K371" s="1093">
        <v>6038706.1808449943</v>
      </c>
      <c r="L371" s="697">
        <v>0</v>
      </c>
      <c r="M371" s="1101">
        <v>6197222.2180921761</v>
      </c>
    </row>
    <row r="372" spans="1:13" x14ac:dyDescent="0.25">
      <c r="A372" s="173"/>
      <c r="B372" s="40"/>
      <c r="C372" s="1074"/>
      <c r="D372" s="40"/>
      <c r="E372" s="1074"/>
      <c r="F372" s="166"/>
      <c r="G372" s="1074"/>
      <c r="H372" s="40"/>
      <c r="I372" s="1079"/>
      <c r="J372" s="705"/>
      <c r="K372" s="1094"/>
      <c r="L372" s="706"/>
      <c r="M372" s="1102"/>
    </row>
    <row r="373" spans="1:13" x14ac:dyDescent="0.25">
      <c r="A373" s="174" t="s">
        <v>419</v>
      </c>
      <c r="B373" s="165"/>
      <c r="C373" s="1076"/>
      <c r="D373" s="165"/>
      <c r="E373" s="1076"/>
      <c r="F373" s="164"/>
      <c r="G373" s="1076"/>
      <c r="H373" s="165"/>
      <c r="I373" s="1087"/>
      <c r="J373" s="704"/>
      <c r="K373" s="1096"/>
      <c r="L373" s="701"/>
      <c r="M373" s="1103"/>
    </row>
    <row r="374" spans="1:13" x14ac:dyDescent="0.25">
      <c r="A374" s="173" t="s">
        <v>403</v>
      </c>
      <c r="B374" s="43">
        <v>0</v>
      </c>
      <c r="C374" s="1071">
        <v>0</v>
      </c>
      <c r="D374" s="155">
        <v>0</v>
      </c>
      <c r="E374" s="1071">
        <v>0</v>
      </c>
      <c r="F374" s="155">
        <v>0</v>
      </c>
      <c r="G374" s="1071">
        <v>0</v>
      </c>
      <c r="H374" s="155">
        <v>0</v>
      </c>
      <c r="I374" s="1071">
        <v>0</v>
      </c>
      <c r="J374" s="694">
        <v>0</v>
      </c>
      <c r="K374" s="1091">
        <v>0</v>
      </c>
      <c r="L374" s="694">
        <v>0</v>
      </c>
      <c r="M374" s="1091">
        <v>0</v>
      </c>
    </row>
    <row r="375" spans="1:13" x14ac:dyDescent="0.25">
      <c r="A375" s="173" t="s">
        <v>404</v>
      </c>
      <c r="B375" s="43">
        <v>0</v>
      </c>
      <c r="C375" s="1071">
        <v>0</v>
      </c>
      <c r="D375" s="155">
        <v>0</v>
      </c>
      <c r="E375" s="1071">
        <v>0</v>
      </c>
      <c r="F375" s="155">
        <v>0</v>
      </c>
      <c r="G375" s="1071">
        <v>0</v>
      </c>
      <c r="H375" s="155">
        <v>0</v>
      </c>
      <c r="I375" s="1071">
        <v>0</v>
      </c>
      <c r="J375" s="694">
        <v>0</v>
      </c>
      <c r="K375" s="1091">
        <v>0</v>
      </c>
      <c r="L375" s="694">
        <v>0</v>
      </c>
      <c r="M375" s="1091">
        <v>0</v>
      </c>
    </row>
    <row r="376" spans="1:13" x14ac:dyDescent="0.25">
      <c r="A376" s="173" t="s">
        <v>405</v>
      </c>
      <c r="B376" s="43">
        <v>0</v>
      </c>
      <c r="C376" s="1071">
        <v>45004.02</v>
      </c>
      <c r="D376" s="155">
        <v>0</v>
      </c>
      <c r="E376" s="1071">
        <v>32948.22</v>
      </c>
      <c r="F376" s="155">
        <v>0</v>
      </c>
      <c r="G376" s="1071">
        <v>39783.499999999993</v>
      </c>
      <c r="H376" s="155">
        <v>0</v>
      </c>
      <c r="I376" s="1071">
        <v>41374.839999999997</v>
      </c>
      <c r="J376" s="694">
        <v>0</v>
      </c>
      <c r="K376" s="1091">
        <v>42460.929550000001</v>
      </c>
      <c r="L376" s="694">
        <v>0</v>
      </c>
      <c r="M376" s="1091">
        <v>43575.528950687505</v>
      </c>
    </row>
    <row r="377" spans="1:13" x14ac:dyDescent="0.25">
      <c r="A377" s="173" t="s">
        <v>406</v>
      </c>
      <c r="B377" s="43">
        <v>0</v>
      </c>
      <c r="C377" s="1071">
        <v>991728.07000000158</v>
      </c>
      <c r="D377" s="155">
        <v>0</v>
      </c>
      <c r="E377" s="1071">
        <v>303947.10000000021</v>
      </c>
      <c r="F377" s="155">
        <v>0</v>
      </c>
      <c r="G377" s="1071">
        <v>882621.93000000145</v>
      </c>
      <c r="H377" s="155">
        <v>0</v>
      </c>
      <c r="I377" s="1071">
        <v>917926.80720000155</v>
      </c>
      <c r="J377" s="694">
        <v>0</v>
      </c>
      <c r="K377" s="1091">
        <v>942022.38588900154</v>
      </c>
      <c r="L377" s="694">
        <v>0</v>
      </c>
      <c r="M377" s="1091">
        <v>966750.473518588</v>
      </c>
    </row>
    <row r="378" spans="1:13" x14ac:dyDescent="0.25">
      <c r="A378" s="173" t="s">
        <v>408</v>
      </c>
      <c r="B378" s="43">
        <v>0</v>
      </c>
      <c r="C378" s="1071">
        <v>403477.05999999982</v>
      </c>
      <c r="D378" s="155">
        <v>0</v>
      </c>
      <c r="E378" s="1071">
        <v>336073.99000000011</v>
      </c>
      <c r="F378" s="155">
        <v>0</v>
      </c>
      <c r="G378" s="1071">
        <v>427147.89000000013</v>
      </c>
      <c r="H378" s="155">
        <v>0</v>
      </c>
      <c r="I378" s="1071">
        <v>444233.8056000002</v>
      </c>
      <c r="J378" s="694">
        <v>0</v>
      </c>
      <c r="K378" s="1091">
        <v>455894.94299700024</v>
      </c>
      <c r="L378" s="694">
        <v>0</v>
      </c>
      <c r="M378" s="1091">
        <v>467862.18525067152</v>
      </c>
    </row>
    <row r="379" spans="1:13" x14ac:dyDescent="0.25">
      <c r="A379" s="173" t="s">
        <v>409</v>
      </c>
      <c r="B379" s="43">
        <v>0</v>
      </c>
      <c r="C379" s="1071">
        <v>357980.55999999994</v>
      </c>
      <c r="D379" s="155">
        <v>0</v>
      </c>
      <c r="E379" s="1071">
        <v>191424.12999999998</v>
      </c>
      <c r="F379" s="155">
        <v>0</v>
      </c>
      <c r="G379" s="1071">
        <v>324978.86</v>
      </c>
      <c r="H379" s="155">
        <v>0</v>
      </c>
      <c r="I379" s="1071">
        <v>337978.01439999999</v>
      </c>
      <c r="J379" s="694">
        <v>0</v>
      </c>
      <c r="K379" s="1091">
        <v>346849.937278</v>
      </c>
      <c r="L379" s="694">
        <v>0</v>
      </c>
      <c r="M379" s="1091">
        <v>355954.74813154753</v>
      </c>
    </row>
    <row r="380" spans="1:13" x14ac:dyDescent="0.25">
      <c r="A380" s="173" t="s">
        <v>410</v>
      </c>
      <c r="B380" s="43">
        <v>0</v>
      </c>
      <c r="C380" s="1071">
        <v>325496.51</v>
      </c>
      <c r="D380" s="155">
        <v>0</v>
      </c>
      <c r="E380" s="1071">
        <v>218214.78999999989</v>
      </c>
      <c r="F380" s="155">
        <v>0</v>
      </c>
      <c r="G380" s="1071">
        <v>18227.380000000005</v>
      </c>
      <c r="H380" s="155">
        <v>0</v>
      </c>
      <c r="I380" s="1071">
        <v>18956.475200000004</v>
      </c>
      <c r="J380" s="694">
        <v>0</v>
      </c>
      <c r="K380" s="1091">
        <v>19454.082674000005</v>
      </c>
      <c r="L380" s="694">
        <v>0</v>
      </c>
      <c r="M380" s="1091">
        <v>19964.752344192508</v>
      </c>
    </row>
    <row r="381" spans="1:13" x14ac:dyDescent="0.25">
      <c r="A381" s="173" t="s">
        <v>411</v>
      </c>
      <c r="B381" s="43">
        <v>0</v>
      </c>
      <c r="C381" s="1071">
        <v>0</v>
      </c>
      <c r="D381" s="155">
        <v>0</v>
      </c>
      <c r="E381" s="1071">
        <v>0</v>
      </c>
      <c r="F381" s="155">
        <v>0</v>
      </c>
      <c r="G381" s="1071">
        <v>0</v>
      </c>
      <c r="H381" s="155">
        <v>0</v>
      </c>
      <c r="I381" s="1071">
        <v>0</v>
      </c>
      <c r="J381" s="694">
        <v>0</v>
      </c>
      <c r="K381" s="1091">
        <v>0</v>
      </c>
      <c r="L381" s="694">
        <v>0</v>
      </c>
      <c r="M381" s="1091">
        <v>0</v>
      </c>
    </row>
    <row r="382" spans="1:13" x14ac:dyDescent="0.25">
      <c r="A382" s="173" t="s">
        <v>412</v>
      </c>
      <c r="B382" s="43">
        <v>0</v>
      </c>
      <c r="C382" s="1071">
        <v>76850.709999999992</v>
      </c>
      <c r="D382" s="155">
        <v>0</v>
      </c>
      <c r="E382" s="1071">
        <v>166995.04999999996</v>
      </c>
      <c r="F382" s="155">
        <v>0</v>
      </c>
      <c r="G382" s="1071">
        <v>360597.80999999947</v>
      </c>
      <c r="H382" s="155">
        <v>0</v>
      </c>
      <c r="I382" s="1071">
        <v>375021.72239999945</v>
      </c>
      <c r="J382" s="694">
        <v>0</v>
      </c>
      <c r="K382" s="1091">
        <v>384866.04261299944</v>
      </c>
      <c r="L382" s="694">
        <v>0</v>
      </c>
      <c r="M382" s="1091">
        <v>394968.77623159072</v>
      </c>
    </row>
    <row r="383" spans="1:13" x14ac:dyDescent="0.25">
      <c r="A383" s="173" t="s">
        <v>413</v>
      </c>
      <c r="B383" s="167">
        <v>0</v>
      </c>
      <c r="C383" s="1072">
        <v>233958.65000000005</v>
      </c>
      <c r="D383" s="167">
        <v>0</v>
      </c>
      <c r="E383" s="1072">
        <v>200941.88</v>
      </c>
      <c r="F383" s="167">
        <v>0</v>
      </c>
      <c r="G383" s="1072">
        <v>298733.73000000027</v>
      </c>
      <c r="H383" s="167">
        <v>0</v>
      </c>
      <c r="I383" s="1072">
        <v>310683.07920000027</v>
      </c>
      <c r="J383" s="709">
        <v>0</v>
      </c>
      <c r="K383" s="1092">
        <v>318838.51002900029</v>
      </c>
      <c r="L383" s="695">
        <v>0</v>
      </c>
      <c r="M383" s="1092">
        <v>327208.02091726154</v>
      </c>
    </row>
    <row r="384" spans="1:13" x14ac:dyDescent="0.25">
      <c r="A384" s="172" t="s">
        <v>420</v>
      </c>
      <c r="B384" s="157">
        <v>0</v>
      </c>
      <c r="C384" s="1073">
        <v>2434495.5800000015</v>
      </c>
      <c r="D384" s="157">
        <v>0</v>
      </c>
      <c r="E384" s="1073">
        <v>1450545.1600000001</v>
      </c>
      <c r="F384" s="156">
        <v>0</v>
      </c>
      <c r="G384" s="1073">
        <v>2352091.1000000015</v>
      </c>
      <c r="H384" s="157">
        <v>0</v>
      </c>
      <c r="I384" s="1084">
        <v>2446174.7440000018</v>
      </c>
      <c r="J384" s="696">
        <v>0</v>
      </c>
      <c r="K384" s="1093">
        <v>2510386.8310300014</v>
      </c>
      <c r="L384" s="697">
        <v>0</v>
      </c>
      <c r="M384" s="1101">
        <v>2576284.4853445394</v>
      </c>
    </row>
    <row r="385" spans="1:13" x14ac:dyDescent="0.25">
      <c r="A385" s="173"/>
      <c r="B385" s="40"/>
      <c r="C385" s="1074"/>
      <c r="D385" s="40"/>
      <c r="E385" s="1074"/>
      <c r="F385" s="166"/>
      <c r="G385" s="1074"/>
      <c r="H385" s="40"/>
      <c r="I385" s="1079"/>
      <c r="J385" s="705"/>
      <c r="K385" s="1094"/>
      <c r="L385" s="706"/>
      <c r="M385" s="1102"/>
    </row>
    <row r="386" spans="1:13" x14ac:dyDescent="0.25">
      <c r="A386" s="174" t="s">
        <v>421</v>
      </c>
      <c r="B386" s="161"/>
      <c r="C386" s="1075"/>
      <c r="D386" s="161"/>
      <c r="E386" s="1075"/>
      <c r="F386" s="160"/>
      <c r="G386" s="1075"/>
      <c r="H386" s="161"/>
      <c r="I386" s="1085"/>
      <c r="J386" s="700"/>
      <c r="K386" s="1095"/>
      <c r="L386" s="701"/>
      <c r="M386" s="1103"/>
    </row>
    <row r="387" spans="1:13" x14ac:dyDescent="0.25">
      <c r="A387" s="173" t="s">
        <v>403</v>
      </c>
      <c r="B387" s="43">
        <v>0</v>
      </c>
      <c r="C387" s="1071">
        <v>0</v>
      </c>
      <c r="D387" s="155">
        <v>0</v>
      </c>
      <c r="E387" s="1071">
        <v>0</v>
      </c>
      <c r="F387" s="155">
        <v>0</v>
      </c>
      <c r="G387" s="1071">
        <v>0</v>
      </c>
      <c r="H387" s="155">
        <v>0</v>
      </c>
      <c r="I387" s="1071">
        <v>0</v>
      </c>
      <c r="J387" s="694">
        <v>0</v>
      </c>
      <c r="K387" s="1091">
        <v>0</v>
      </c>
      <c r="L387" s="694">
        <v>0</v>
      </c>
      <c r="M387" s="1091">
        <v>0</v>
      </c>
    </row>
    <row r="388" spans="1:13" x14ac:dyDescent="0.25">
      <c r="A388" s="173" t="s">
        <v>404</v>
      </c>
      <c r="B388" s="43">
        <v>0</v>
      </c>
      <c r="C388" s="1071">
        <v>0</v>
      </c>
      <c r="D388" s="155">
        <v>0</v>
      </c>
      <c r="E388" s="1071">
        <v>0</v>
      </c>
      <c r="F388" s="155">
        <v>0</v>
      </c>
      <c r="G388" s="1071">
        <v>0</v>
      </c>
      <c r="H388" s="155">
        <v>0</v>
      </c>
      <c r="I388" s="1071">
        <v>0</v>
      </c>
      <c r="J388" s="694">
        <v>0</v>
      </c>
      <c r="K388" s="1091">
        <v>0</v>
      </c>
      <c r="L388" s="694">
        <v>0</v>
      </c>
      <c r="M388" s="1091">
        <v>0</v>
      </c>
    </row>
    <row r="389" spans="1:13" x14ac:dyDescent="0.25">
      <c r="A389" s="173" t="s">
        <v>405</v>
      </c>
      <c r="B389" s="43">
        <v>0</v>
      </c>
      <c r="C389" s="1071">
        <v>1758.2400000000002</v>
      </c>
      <c r="D389" s="155">
        <v>0</v>
      </c>
      <c r="E389" s="1071">
        <v>780.96</v>
      </c>
      <c r="F389" s="155">
        <v>0</v>
      </c>
      <c r="G389" s="1071">
        <v>2753.04</v>
      </c>
      <c r="H389" s="155">
        <v>0</v>
      </c>
      <c r="I389" s="1071">
        <v>2863.1615999999999</v>
      </c>
      <c r="J389" s="694">
        <v>0</v>
      </c>
      <c r="K389" s="1091">
        <v>2938.3195920000003</v>
      </c>
      <c r="L389" s="694">
        <v>0</v>
      </c>
      <c r="M389" s="1091">
        <v>3015.4504812900004</v>
      </c>
    </row>
    <row r="390" spans="1:13" x14ac:dyDescent="0.25">
      <c r="A390" s="173" t="s">
        <v>406</v>
      </c>
      <c r="B390" s="43">
        <v>0</v>
      </c>
      <c r="C390" s="1071">
        <v>2507462.099999988</v>
      </c>
      <c r="D390" s="155">
        <v>0</v>
      </c>
      <c r="E390" s="1071">
        <v>1210933.9200000043</v>
      </c>
      <c r="F390" s="155">
        <v>0</v>
      </c>
      <c r="G390" s="1071">
        <v>1753338.4200000032</v>
      </c>
      <c r="H390" s="155">
        <v>0</v>
      </c>
      <c r="I390" s="1071">
        <v>1823471.9568000033</v>
      </c>
      <c r="J390" s="694">
        <v>0</v>
      </c>
      <c r="K390" s="1091">
        <v>1871338.0956660036</v>
      </c>
      <c r="L390" s="694">
        <v>0</v>
      </c>
      <c r="M390" s="1091">
        <v>1920460.7206772363</v>
      </c>
    </row>
    <row r="391" spans="1:13" x14ac:dyDescent="0.25">
      <c r="A391" s="173" t="s">
        <v>408</v>
      </c>
      <c r="B391" s="43">
        <v>0</v>
      </c>
      <c r="C391" s="1071">
        <v>899772.24000000127</v>
      </c>
      <c r="D391" s="155">
        <v>0</v>
      </c>
      <c r="E391" s="1071">
        <v>589555.1800000004</v>
      </c>
      <c r="F391" s="155">
        <v>0</v>
      </c>
      <c r="G391" s="1071">
        <v>754722.95000000158</v>
      </c>
      <c r="H391" s="155">
        <v>0</v>
      </c>
      <c r="I391" s="1071">
        <v>784911.86800000176</v>
      </c>
      <c r="J391" s="694">
        <v>0</v>
      </c>
      <c r="K391" s="1091">
        <v>805515.80453500187</v>
      </c>
      <c r="L391" s="694">
        <v>0</v>
      </c>
      <c r="M391" s="1091">
        <v>826660.59440404573</v>
      </c>
    </row>
    <row r="392" spans="1:13" x14ac:dyDescent="0.25">
      <c r="A392" s="173" t="s">
        <v>409</v>
      </c>
      <c r="B392" s="43">
        <v>0</v>
      </c>
      <c r="C392" s="1071">
        <v>600506.86000000045</v>
      </c>
      <c r="D392" s="155">
        <v>0</v>
      </c>
      <c r="E392" s="1071">
        <v>610118.3100000011</v>
      </c>
      <c r="F392" s="155">
        <v>0</v>
      </c>
      <c r="G392" s="1071">
        <v>661976.39000000188</v>
      </c>
      <c r="H392" s="155">
        <v>0</v>
      </c>
      <c r="I392" s="1071">
        <v>688455.44560000196</v>
      </c>
      <c r="J392" s="694">
        <v>0</v>
      </c>
      <c r="K392" s="1091">
        <v>706527.40104700206</v>
      </c>
      <c r="L392" s="694">
        <v>0</v>
      </c>
      <c r="M392" s="1091">
        <v>725073.74532448594</v>
      </c>
    </row>
    <row r="393" spans="1:13" x14ac:dyDescent="0.25">
      <c r="A393" s="173" t="s">
        <v>410</v>
      </c>
      <c r="B393" s="43">
        <v>0</v>
      </c>
      <c r="C393" s="1071">
        <v>1713557.270000007</v>
      </c>
      <c r="D393" s="155">
        <v>0</v>
      </c>
      <c r="E393" s="1071">
        <v>1033221.930000002</v>
      </c>
      <c r="F393" s="155">
        <v>0</v>
      </c>
      <c r="G393" s="1071">
        <v>962669.15999999817</v>
      </c>
      <c r="H393" s="155">
        <v>0</v>
      </c>
      <c r="I393" s="1071">
        <v>1001175.9263999981</v>
      </c>
      <c r="J393" s="694">
        <v>0</v>
      </c>
      <c r="K393" s="1091">
        <v>1027456.7944679982</v>
      </c>
      <c r="L393" s="694">
        <v>0</v>
      </c>
      <c r="M393" s="1091">
        <v>1054427.5353227833</v>
      </c>
    </row>
    <row r="394" spans="1:13" x14ac:dyDescent="0.25">
      <c r="A394" s="173" t="s">
        <v>411</v>
      </c>
      <c r="B394" s="43">
        <v>0</v>
      </c>
      <c r="C394" s="1071">
        <v>0</v>
      </c>
      <c r="D394" s="155">
        <v>0</v>
      </c>
      <c r="E394" s="1071">
        <v>0</v>
      </c>
      <c r="F394" s="155">
        <v>0</v>
      </c>
      <c r="G394" s="1071">
        <v>0</v>
      </c>
      <c r="H394" s="155">
        <v>0</v>
      </c>
      <c r="I394" s="1071">
        <v>0</v>
      </c>
      <c r="J394" s="694">
        <v>0</v>
      </c>
      <c r="K394" s="1091">
        <v>0</v>
      </c>
      <c r="L394" s="694">
        <v>0</v>
      </c>
      <c r="M394" s="1091">
        <v>0</v>
      </c>
    </row>
    <row r="395" spans="1:13" x14ac:dyDescent="0.25">
      <c r="A395" s="173" t="s">
        <v>412</v>
      </c>
      <c r="B395" s="43">
        <v>0</v>
      </c>
      <c r="C395" s="1071">
        <v>292001.39000000031</v>
      </c>
      <c r="D395" s="155">
        <v>0</v>
      </c>
      <c r="E395" s="1071">
        <v>376390.13999999699</v>
      </c>
      <c r="F395" s="155">
        <v>0</v>
      </c>
      <c r="G395" s="1071">
        <v>782939.94999999669</v>
      </c>
      <c r="H395" s="155">
        <v>0</v>
      </c>
      <c r="I395" s="1071">
        <v>814257.54799999658</v>
      </c>
      <c r="J395" s="694">
        <v>0</v>
      </c>
      <c r="K395" s="1091">
        <v>835631.80863499653</v>
      </c>
      <c r="L395" s="694">
        <v>0</v>
      </c>
      <c r="M395" s="1091">
        <v>857567.14361166523</v>
      </c>
    </row>
    <row r="396" spans="1:13" x14ac:dyDescent="0.25">
      <c r="A396" s="173" t="s">
        <v>413</v>
      </c>
      <c r="B396" s="167">
        <v>0</v>
      </c>
      <c r="C396" s="1072">
        <v>699077.64000000025</v>
      </c>
      <c r="D396" s="167">
        <v>0</v>
      </c>
      <c r="E396" s="1072">
        <v>541125.58999999939</v>
      </c>
      <c r="F396" s="167">
        <v>0</v>
      </c>
      <c r="G396" s="1072">
        <v>726142.08999999892</v>
      </c>
      <c r="H396" s="167">
        <v>0</v>
      </c>
      <c r="I396" s="1072">
        <v>755187.77359999891</v>
      </c>
      <c r="J396" s="709">
        <v>0</v>
      </c>
      <c r="K396" s="1092">
        <v>775011.452656999</v>
      </c>
      <c r="L396" s="695">
        <v>0</v>
      </c>
      <c r="M396" s="1092">
        <v>795355.5032892453</v>
      </c>
    </row>
    <row r="397" spans="1:13" x14ac:dyDescent="0.25">
      <c r="A397" s="172" t="s">
        <v>422</v>
      </c>
      <c r="B397" s="157">
        <v>0</v>
      </c>
      <c r="C397" s="1073">
        <v>6714135.7399999984</v>
      </c>
      <c r="D397" s="157">
        <v>0</v>
      </c>
      <c r="E397" s="1073">
        <v>4362126.030000004</v>
      </c>
      <c r="F397" s="156">
        <v>0</v>
      </c>
      <c r="G397" s="1073">
        <v>5644542.0000000009</v>
      </c>
      <c r="H397" s="157">
        <v>0</v>
      </c>
      <c r="I397" s="1084">
        <v>5870323.6800000006</v>
      </c>
      <c r="J397" s="696">
        <v>0</v>
      </c>
      <c r="K397" s="1093">
        <v>6024419.6766000018</v>
      </c>
      <c r="L397" s="697">
        <v>0</v>
      </c>
      <c r="M397" s="1101">
        <v>6182560.693110751</v>
      </c>
    </row>
    <row r="398" spans="1:13" x14ac:dyDescent="0.25">
      <c r="A398" s="173"/>
      <c r="B398" s="40"/>
      <c r="C398" s="1074"/>
      <c r="D398" s="40"/>
      <c r="E398" s="1074"/>
      <c r="F398" s="166"/>
      <c r="G398" s="1074"/>
      <c r="H398" s="40"/>
      <c r="I398" s="1079"/>
      <c r="J398" s="705"/>
      <c r="K398" s="1094"/>
      <c r="L398" s="706"/>
      <c r="M398" s="1102"/>
    </row>
    <row r="399" spans="1:13" x14ac:dyDescent="0.25">
      <c r="A399" s="171" t="s">
        <v>170</v>
      </c>
      <c r="B399" s="47"/>
      <c r="C399" s="1069"/>
      <c r="D399" s="47"/>
      <c r="E399" s="1069"/>
      <c r="F399" s="46"/>
      <c r="G399" s="1069"/>
      <c r="H399" s="47"/>
      <c r="I399" s="1082"/>
      <c r="J399" s="46"/>
      <c r="K399" s="1069"/>
      <c r="L399" s="85"/>
      <c r="M399" s="1099"/>
    </row>
    <row r="400" spans="1:13" x14ac:dyDescent="0.25">
      <c r="A400" s="172" t="s">
        <v>402</v>
      </c>
      <c r="B400" s="165"/>
      <c r="C400" s="1076"/>
      <c r="D400" s="165"/>
      <c r="E400" s="1076"/>
      <c r="F400" s="164"/>
      <c r="G400" s="1076"/>
      <c r="H400" s="165"/>
      <c r="I400" s="1087"/>
      <c r="J400" s="704"/>
      <c r="K400" s="1096"/>
      <c r="L400" s="701"/>
      <c r="M400" s="1103"/>
    </row>
    <row r="401" spans="1:13" x14ac:dyDescent="0.25">
      <c r="A401" s="173" t="s">
        <v>403</v>
      </c>
      <c r="B401" s="43">
        <v>2</v>
      </c>
      <c r="C401" s="1071">
        <v>226680.81</v>
      </c>
      <c r="D401" s="155">
        <v>2</v>
      </c>
      <c r="E401" s="1071">
        <v>226101.2</v>
      </c>
      <c r="F401" s="155">
        <v>2</v>
      </c>
      <c r="G401" s="1071">
        <v>243511.34</v>
      </c>
      <c r="H401" s="155">
        <v>3</v>
      </c>
      <c r="I401" s="1071">
        <v>379877.69039999996</v>
      </c>
      <c r="J401" s="694">
        <v>3</v>
      </c>
      <c r="K401" s="1091">
        <v>389849.479773</v>
      </c>
      <c r="L401" s="694">
        <v>3</v>
      </c>
      <c r="M401" s="1091">
        <v>400083.0286170413</v>
      </c>
    </row>
    <row r="402" spans="1:13" x14ac:dyDescent="0.25">
      <c r="A402" s="173" t="s">
        <v>404</v>
      </c>
      <c r="B402" s="43">
        <v>0</v>
      </c>
      <c r="C402" s="1071">
        <v>7072</v>
      </c>
      <c r="D402" s="155">
        <v>0</v>
      </c>
      <c r="E402" s="1071">
        <v>0</v>
      </c>
      <c r="F402" s="155">
        <v>0</v>
      </c>
      <c r="G402" s="1071">
        <v>0</v>
      </c>
      <c r="H402" s="155">
        <v>0</v>
      </c>
      <c r="I402" s="1071">
        <v>0</v>
      </c>
      <c r="J402" s="694">
        <v>0</v>
      </c>
      <c r="K402" s="1091">
        <v>0</v>
      </c>
      <c r="L402" s="694">
        <v>0</v>
      </c>
      <c r="M402" s="1091">
        <v>0</v>
      </c>
    </row>
    <row r="403" spans="1:13" x14ac:dyDescent="0.25">
      <c r="A403" s="173" t="s">
        <v>405</v>
      </c>
      <c r="B403" s="43">
        <v>0</v>
      </c>
      <c r="C403" s="1071">
        <v>0</v>
      </c>
      <c r="D403" s="155">
        <v>0</v>
      </c>
      <c r="E403" s="1071">
        <v>0</v>
      </c>
      <c r="F403" s="155">
        <v>0</v>
      </c>
      <c r="G403" s="1071">
        <v>0</v>
      </c>
      <c r="H403" s="155">
        <v>0</v>
      </c>
      <c r="I403" s="1071">
        <v>0</v>
      </c>
      <c r="J403" s="694">
        <v>0</v>
      </c>
      <c r="K403" s="1091">
        <v>0</v>
      </c>
      <c r="L403" s="694">
        <v>0</v>
      </c>
      <c r="M403" s="1091">
        <v>0</v>
      </c>
    </row>
    <row r="404" spans="1:13" x14ac:dyDescent="0.25">
      <c r="A404" s="173" t="s">
        <v>406</v>
      </c>
      <c r="B404" s="43">
        <v>3</v>
      </c>
      <c r="C404" s="1071">
        <v>330820.53999999998</v>
      </c>
      <c r="D404" s="155">
        <v>3</v>
      </c>
      <c r="E404" s="1071">
        <v>336469.57</v>
      </c>
      <c r="F404" s="155">
        <v>3</v>
      </c>
      <c r="G404" s="1071">
        <v>357884.57</v>
      </c>
      <c r="H404" s="155">
        <v>3</v>
      </c>
      <c r="I404" s="1071">
        <v>372199.95279999997</v>
      </c>
      <c r="J404" s="694">
        <v>3</v>
      </c>
      <c r="K404" s="1091">
        <v>381970.20156100008</v>
      </c>
      <c r="L404" s="694">
        <v>3</v>
      </c>
      <c r="M404" s="1091">
        <v>391996.91935197636</v>
      </c>
    </row>
    <row r="405" spans="1:13" x14ac:dyDescent="0.25">
      <c r="A405" s="173" t="s">
        <v>408</v>
      </c>
      <c r="B405" s="43">
        <v>0</v>
      </c>
      <c r="C405" s="1071">
        <v>0</v>
      </c>
      <c r="D405" s="155">
        <v>0</v>
      </c>
      <c r="E405" s="1071">
        <v>0</v>
      </c>
      <c r="F405" s="155">
        <v>0</v>
      </c>
      <c r="G405" s="1071">
        <v>0</v>
      </c>
      <c r="H405" s="155">
        <v>0</v>
      </c>
      <c r="I405" s="1071">
        <v>0</v>
      </c>
      <c r="J405" s="694">
        <v>0</v>
      </c>
      <c r="K405" s="1091">
        <v>0</v>
      </c>
      <c r="L405" s="694">
        <v>0</v>
      </c>
      <c r="M405" s="1091">
        <v>0</v>
      </c>
    </row>
    <row r="406" spans="1:13" x14ac:dyDescent="0.25">
      <c r="A406" s="173" t="s">
        <v>409</v>
      </c>
      <c r="B406" s="43">
        <v>0</v>
      </c>
      <c r="C406" s="1071">
        <v>0</v>
      </c>
      <c r="D406" s="155">
        <v>0</v>
      </c>
      <c r="E406" s="1071">
        <v>0</v>
      </c>
      <c r="F406" s="155">
        <v>0</v>
      </c>
      <c r="G406" s="1071">
        <v>0</v>
      </c>
      <c r="H406" s="155">
        <v>0</v>
      </c>
      <c r="I406" s="1071">
        <v>0</v>
      </c>
      <c r="J406" s="694">
        <v>0</v>
      </c>
      <c r="K406" s="1091">
        <v>0</v>
      </c>
      <c r="L406" s="694">
        <v>0</v>
      </c>
      <c r="M406" s="1091">
        <v>0</v>
      </c>
    </row>
    <row r="407" spans="1:13" x14ac:dyDescent="0.25">
      <c r="A407" s="173" t="s">
        <v>410</v>
      </c>
      <c r="B407" s="43">
        <v>0</v>
      </c>
      <c r="C407" s="1071">
        <v>0</v>
      </c>
      <c r="D407" s="155">
        <v>0</v>
      </c>
      <c r="E407" s="1071">
        <v>0</v>
      </c>
      <c r="F407" s="155">
        <v>0</v>
      </c>
      <c r="G407" s="1071">
        <v>0</v>
      </c>
      <c r="H407" s="155">
        <v>0</v>
      </c>
      <c r="I407" s="1071">
        <v>0</v>
      </c>
      <c r="J407" s="694">
        <v>0</v>
      </c>
      <c r="K407" s="1091">
        <v>0</v>
      </c>
      <c r="L407" s="694">
        <v>0</v>
      </c>
      <c r="M407" s="1091">
        <v>0</v>
      </c>
    </row>
    <row r="408" spans="1:13" x14ac:dyDescent="0.25">
      <c r="A408" s="173" t="s">
        <v>411</v>
      </c>
      <c r="B408" s="43">
        <v>13</v>
      </c>
      <c r="C408" s="1071">
        <v>1250139.5199999998</v>
      </c>
      <c r="D408" s="155">
        <v>14</v>
      </c>
      <c r="E408" s="1071">
        <v>1322579.1899999997</v>
      </c>
      <c r="F408" s="155">
        <v>15</v>
      </c>
      <c r="G408" s="1071">
        <v>1367928.5600000003</v>
      </c>
      <c r="H408" s="155">
        <v>15</v>
      </c>
      <c r="I408" s="1071">
        <v>1422645.7024000001</v>
      </c>
      <c r="J408" s="694">
        <v>15</v>
      </c>
      <c r="K408" s="1091">
        <v>1459990.1520880004</v>
      </c>
      <c r="L408" s="694">
        <v>15</v>
      </c>
      <c r="M408" s="1091">
        <v>1498314.8935803107</v>
      </c>
    </row>
    <row r="409" spans="1:13" x14ac:dyDescent="0.25">
      <c r="A409" s="173" t="s">
        <v>412</v>
      </c>
      <c r="B409" s="43">
        <v>0</v>
      </c>
      <c r="C409" s="1071">
        <v>0</v>
      </c>
      <c r="D409" s="155">
        <v>0</v>
      </c>
      <c r="E409" s="1071">
        <v>0</v>
      </c>
      <c r="F409" s="155">
        <v>0</v>
      </c>
      <c r="G409" s="1071">
        <v>0</v>
      </c>
      <c r="H409" s="155">
        <v>0</v>
      </c>
      <c r="I409" s="1071">
        <v>0</v>
      </c>
      <c r="J409" s="694">
        <v>0</v>
      </c>
      <c r="K409" s="1091">
        <v>0</v>
      </c>
      <c r="L409" s="694">
        <v>0</v>
      </c>
      <c r="M409" s="1091">
        <v>0</v>
      </c>
    </row>
    <row r="410" spans="1:13" x14ac:dyDescent="0.25">
      <c r="A410" s="173" t="s">
        <v>413</v>
      </c>
      <c r="B410" s="167">
        <v>0</v>
      </c>
      <c r="C410" s="1072">
        <v>0</v>
      </c>
      <c r="D410" s="167">
        <v>0</v>
      </c>
      <c r="E410" s="1072">
        <v>0</v>
      </c>
      <c r="F410" s="167">
        <v>0</v>
      </c>
      <c r="G410" s="1072">
        <v>0</v>
      </c>
      <c r="H410" s="167">
        <v>0</v>
      </c>
      <c r="I410" s="1072">
        <v>0</v>
      </c>
      <c r="J410" s="709">
        <v>0</v>
      </c>
      <c r="K410" s="1092">
        <v>0</v>
      </c>
      <c r="L410" s="695">
        <v>0</v>
      </c>
      <c r="M410" s="1092">
        <v>0</v>
      </c>
    </row>
    <row r="411" spans="1:13" x14ac:dyDescent="0.25">
      <c r="A411" s="174" t="s">
        <v>414</v>
      </c>
      <c r="B411" s="157">
        <v>18</v>
      </c>
      <c r="C411" s="1073">
        <v>1814712.8699999996</v>
      </c>
      <c r="D411" s="157">
        <v>19</v>
      </c>
      <c r="E411" s="1073">
        <v>1885149.9599999997</v>
      </c>
      <c r="F411" s="156">
        <v>20</v>
      </c>
      <c r="G411" s="1073">
        <v>1969324.4700000002</v>
      </c>
      <c r="H411" s="157">
        <v>21</v>
      </c>
      <c r="I411" s="1084">
        <v>2174723.3456000001</v>
      </c>
      <c r="J411" s="696">
        <v>21</v>
      </c>
      <c r="K411" s="1093">
        <v>2231809.8334220005</v>
      </c>
      <c r="L411" s="697">
        <v>21</v>
      </c>
      <c r="M411" s="1101">
        <v>2290394.8415493285</v>
      </c>
    </row>
    <row r="412" spans="1:13" x14ac:dyDescent="0.25">
      <c r="A412" s="173"/>
      <c r="B412" s="40"/>
      <c r="C412" s="1074"/>
      <c r="D412" s="40"/>
      <c r="E412" s="1074"/>
      <c r="F412" s="166"/>
      <c r="G412" s="1074"/>
      <c r="H412" s="40"/>
      <c r="I412" s="1079"/>
      <c r="J412" s="705"/>
      <c r="K412" s="1094"/>
      <c r="L412" s="706"/>
      <c r="M412" s="1102"/>
    </row>
    <row r="413" spans="1:13" x14ac:dyDescent="0.25">
      <c r="A413" s="172" t="s">
        <v>415</v>
      </c>
      <c r="B413" s="161"/>
      <c r="C413" s="1075"/>
      <c r="D413" s="161"/>
      <c r="E413" s="1075"/>
      <c r="F413" s="160"/>
      <c r="G413" s="1075"/>
      <c r="H413" s="161"/>
      <c r="I413" s="1085"/>
      <c r="J413" s="700"/>
      <c r="K413" s="1095"/>
      <c r="L413" s="701"/>
      <c r="M413" s="1103"/>
    </row>
    <row r="414" spans="1:13" x14ac:dyDescent="0.25">
      <c r="A414" s="173" t="s">
        <v>403</v>
      </c>
      <c r="B414" s="43">
        <v>2</v>
      </c>
      <c r="C414" s="1071">
        <v>192515.08000000002</v>
      </c>
      <c r="D414" s="155">
        <v>2</v>
      </c>
      <c r="E414" s="1071">
        <v>192802.91999999998</v>
      </c>
      <c r="F414" s="155">
        <v>2</v>
      </c>
      <c r="G414" s="1071">
        <v>206271.81</v>
      </c>
      <c r="H414" s="155">
        <v>3</v>
      </c>
      <c r="I414" s="1071">
        <v>321784.02359999996</v>
      </c>
      <c r="J414" s="694">
        <v>3</v>
      </c>
      <c r="K414" s="1091">
        <v>330230.85421949998</v>
      </c>
      <c r="L414" s="694">
        <v>3</v>
      </c>
      <c r="M414" s="1091">
        <v>338899.4141427619</v>
      </c>
    </row>
    <row r="415" spans="1:13" x14ac:dyDescent="0.25">
      <c r="A415" s="173" t="s">
        <v>404</v>
      </c>
      <c r="B415" s="43">
        <v>0</v>
      </c>
      <c r="C415" s="1071">
        <v>7072</v>
      </c>
      <c r="D415" s="155">
        <v>0</v>
      </c>
      <c r="E415" s="1071">
        <v>0</v>
      </c>
      <c r="F415" s="155">
        <v>0</v>
      </c>
      <c r="G415" s="1071">
        <v>0</v>
      </c>
      <c r="H415" s="155">
        <v>0</v>
      </c>
      <c r="I415" s="1071">
        <v>0</v>
      </c>
      <c r="J415" s="694">
        <v>0</v>
      </c>
      <c r="K415" s="1091">
        <v>0</v>
      </c>
      <c r="L415" s="694">
        <v>0</v>
      </c>
      <c r="M415" s="1091">
        <v>0</v>
      </c>
    </row>
    <row r="416" spans="1:13" x14ac:dyDescent="0.25">
      <c r="A416" s="173" t="s">
        <v>405</v>
      </c>
      <c r="B416" s="43">
        <v>0</v>
      </c>
      <c r="C416" s="1071">
        <v>0</v>
      </c>
      <c r="D416" s="155">
        <v>0</v>
      </c>
      <c r="E416" s="1071">
        <v>0</v>
      </c>
      <c r="F416" s="155">
        <v>0</v>
      </c>
      <c r="G416" s="1071">
        <v>0</v>
      </c>
      <c r="H416" s="155">
        <v>0</v>
      </c>
      <c r="I416" s="1071">
        <v>0</v>
      </c>
      <c r="J416" s="694">
        <v>0</v>
      </c>
      <c r="K416" s="1091">
        <v>0</v>
      </c>
      <c r="L416" s="694">
        <v>0</v>
      </c>
      <c r="M416" s="1091">
        <v>0</v>
      </c>
    </row>
    <row r="417" spans="1:13" x14ac:dyDescent="0.25">
      <c r="A417" s="173" t="s">
        <v>406</v>
      </c>
      <c r="B417" s="43">
        <v>2.671456730769231</v>
      </c>
      <c r="C417" s="1071">
        <v>243308.27999999997</v>
      </c>
      <c r="D417" s="155">
        <v>2.7063798076923078</v>
      </c>
      <c r="E417" s="1071">
        <v>252916.06000000003</v>
      </c>
      <c r="F417" s="155">
        <v>2.706735576923077</v>
      </c>
      <c r="G417" s="1071">
        <v>257127.11000000004</v>
      </c>
      <c r="H417" s="155">
        <v>2.706735576923077</v>
      </c>
      <c r="I417" s="1071">
        <v>267412.19440000004</v>
      </c>
      <c r="J417" s="694">
        <v>2.706735576923077</v>
      </c>
      <c r="K417" s="1091">
        <v>274431.76450300007</v>
      </c>
      <c r="L417" s="694">
        <v>2.706735576923077</v>
      </c>
      <c r="M417" s="1091">
        <v>281635.59832120384</v>
      </c>
    </row>
    <row r="418" spans="1:13" x14ac:dyDescent="0.25">
      <c r="A418" s="173" t="s">
        <v>408</v>
      </c>
      <c r="B418" s="43">
        <v>0</v>
      </c>
      <c r="C418" s="1071">
        <v>0</v>
      </c>
      <c r="D418" s="155">
        <v>0</v>
      </c>
      <c r="E418" s="1071">
        <v>0</v>
      </c>
      <c r="F418" s="155">
        <v>0</v>
      </c>
      <c r="G418" s="1071">
        <v>0</v>
      </c>
      <c r="H418" s="155">
        <v>0</v>
      </c>
      <c r="I418" s="1071">
        <v>0</v>
      </c>
      <c r="J418" s="694">
        <v>0</v>
      </c>
      <c r="K418" s="1091">
        <v>0</v>
      </c>
      <c r="L418" s="694">
        <v>0</v>
      </c>
      <c r="M418" s="1091">
        <v>0</v>
      </c>
    </row>
    <row r="419" spans="1:13" x14ac:dyDescent="0.25">
      <c r="A419" s="173" t="s">
        <v>409</v>
      </c>
      <c r="B419" s="43">
        <v>0</v>
      </c>
      <c r="C419" s="1071">
        <v>0</v>
      </c>
      <c r="D419" s="155">
        <v>0</v>
      </c>
      <c r="E419" s="1071">
        <v>0</v>
      </c>
      <c r="F419" s="155">
        <v>0</v>
      </c>
      <c r="G419" s="1071">
        <v>0</v>
      </c>
      <c r="H419" s="155">
        <v>0</v>
      </c>
      <c r="I419" s="1071">
        <v>0</v>
      </c>
      <c r="J419" s="694">
        <v>0</v>
      </c>
      <c r="K419" s="1091">
        <v>0</v>
      </c>
      <c r="L419" s="694">
        <v>0</v>
      </c>
      <c r="M419" s="1091">
        <v>0</v>
      </c>
    </row>
    <row r="420" spans="1:13" x14ac:dyDescent="0.25">
      <c r="A420" s="173" t="s">
        <v>410</v>
      </c>
      <c r="B420" s="43">
        <v>0</v>
      </c>
      <c r="C420" s="1071">
        <v>0</v>
      </c>
      <c r="D420" s="155">
        <v>0</v>
      </c>
      <c r="E420" s="1071">
        <v>0</v>
      </c>
      <c r="F420" s="155">
        <v>0</v>
      </c>
      <c r="G420" s="1071">
        <v>0</v>
      </c>
      <c r="H420" s="155">
        <v>0</v>
      </c>
      <c r="I420" s="1071">
        <v>0</v>
      </c>
      <c r="J420" s="694">
        <v>0</v>
      </c>
      <c r="K420" s="1091">
        <v>0</v>
      </c>
      <c r="L420" s="694">
        <v>0</v>
      </c>
      <c r="M420" s="1091">
        <v>0</v>
      </c>
    </row>
    <row r="421" spans="1:13" x14ac:dyDescent="0.25">
      <c r="A421" s="173" t="s">
        <v>411</v>
      </c>
      <c r="B421" s="43">
        <v>10.695528846153849</v>
      </c>
      <c r="C421" s="1071">
        <v>917057.6</v>
      </c>
      <c r="D421" s="155">
        <v>10.634754807692307</v>
      </c>
      <c r="E421" s="1071">
        <v>944904.86999999988</v>
      </c>
      <c r="F421" s="155">
        <v>10.460014423076919</v>
      </c>
      <c r="G421" s="1071">
        <v>952283.91000000027</v>
      </c>
      <c r="H421" s="155">
        <v>10.460014423076919</v>
      </c>
      <c r="I421" s="1071">
        <v>990375.26640000031</v>
      </c>
      <c r="J421" s="694">
        <v>10.460014423076919</v>
      </c>
      <c r="K421" s="1091">
        <v>1016372.6171430005</v>
      </c>
      <c r="L421" s="694">
        <v>10.460014423076919</v>
      </c>
      <c r="M421" s="1091">
        <v>1043052.3983430044</v>
      </c>
    </row>
    <row r="422" spans="1:13" x14ac:dyDescent="0.25">
      <c r="A422" s="173" t="s">
        <v>412</v>
      </c>
      <c r="B422" s="43">
        <v>0</v>
      </c>
      <c r="C422" s="1071">
        <v>0</v>
      </c>
      <c r="D422" s="155">
        <v>0</v>
      </c>
      <c r="E422" s="1071">
        <v>0</v>
      </c>
      <c r="F422" s="155">
        <v>0</v>
      </c>
      <c r="G422" s="1071">
        <v>0</v>
      </c>
      <c r="H422" s="155">
        <v>0</v>
      </c>
      <c r="I422" s="1071">
        <v>0</v>
      </c>
      <c r="J422" s="694">
        <v>0</v>
      </c>
      <c r="K422" s="1091">
        <v>0</v>
      </c>
      <c r="L422" s="694">
        <v>0</v>
      </c>
      <c r="M422" s="1091">
        <v>0</v>
      </c>
    </row>
    <row r="423" spans="1:13" x14ac:dyDescent="0.25">
      <c r="A423" s="173" t="s">
        <v>413</v>
      </c>
      <c r="B423" s="167">
        <v>0</v>
      </c>
      <c r="C423" s="1072">
        <v>0</v>
      </c>
      <c r="D423" s="167">
        <v>0</v>
      </c>
      <c r="E423" s="1072">
        <v>0</v>
      </c>
      <c r="F423" s="167">
        <v>0</v>
      </c>
      <c r="G423" s="1072">
        <v>0</v>
      </c>
      <c r="H423" s="167">
        <v>0</v>
      </c>
      <c r="I423" s="1072">
        <v>0</v>
      </c>
      <c r="J423" s="709">
        <v>0</v>
      </c>
      <c r="K423" s="1092">
        <v>0</v>
      </c>
      <c r="L423" s="695">
        <v>0</v>
      </c>
      <c r="M423" s="1092">
        <v>0</v>
      </c>
    </row>
    <row r="424" spans="1:13" x14ac:dyDescent="0.25">
      <c r="A424" s="172" t="s">
        <v>424</v>
      </c>
      <c r="B424" s="157">
        <v>15.36698557692308</v>
      </c>
      <c r="C424" s="1073">
        <v>1359952.96</v>
      </c>
      <c r="D424" s="157">
        <v>15.341134615384615</v>
      </c>
      <c r="E424" s="1073">
        <v>1390623.8499999999</v>
      </c>
      <c r="F424" s="156">
        <v>15.166749999999995</v>
      </c>
      <c r="G424" s="1073">
        <v>1415682.8300000003</v>
      </c>
      <c r="H424" s="157">
        <v>16.166749999999993</v>
      </c>
      <c r="I424" s="1084">
        <v>1579571.4844000004</v>
      </c>
      <c r="J424" s="696">
        <v>16.166749999999993</v>
      </c>
      <c r="K424" s="1093">
        <v>1621035.2358655005</v>
      </c>
      <c r="L424" s="697">
        <v>16.166749999999993</v>
      </c>
      <c r="M424" s="1101">
        <v>1663587.4108069702</v>
      </c>
    </row>
    <row r="425" spans="1:13" x14ac:dyDescent="0.25">
      <c r="A425" s="173"/>
      <c r="B425" s="40"/>
      <c r="C425" s="1074"/>
      <c r="D425" s="40"/>
      <c r="E425" s="1074"/>
      <c r="F425" s="166"/>
      <c r="G425" s="1074"/>
      <c r="H425" s="40"/>
      <c r="I425" s="1079"/>
      <c r="J425" s="705"/>
      <c r="K425" s="1094"/>
      <c r="L425" s="706"/>
      <c r="M425" s="1102"/>
    </row>
    <row r="426" spans="1:13" x14ac:dyDescent="0.25">
      <c r="A426" s="172" t="s">
        <v>417</v>
      </c>
      <c r="B426" s="165"/>
      <c r="C426" s="1076"/>
      <c r="D426" s="165"/>
      <c r="E426" s="1076"/>
      <c r="F426" s="164"/>
      <c r="G426" s="1076"/>
      <c r="H426" s="165"/>
      <c r="I426" s="1087"/>
      <c r="J426" s="704"/>
      <c r="K426" s="1096"/>
      <c r="L426" s="701"/>
      <c r="M426" s="1103"/>
    </row>
    <row r="427" spans="1:13" x14ac:dyDescent="0.25">
      <c r="A427" s="173" t="s">
        <v>403</v>
      </c>
      <c r="B427" s="43">
        <v>0</v>
      </c>
      <c r="C427" s="1071">
        <v>34165.729999999989</v>
      </c>
      <c r="D427" s="155">
        <v>0</v>
      </c>
      <c r="E427" s="1071">
        <v>33298.280000000013</v>
      </c>
      <c r="F427" s="155">
        <v>0</v>
      </c>
      <c r="G427" s="1071">
        <v>37239.53</v>
      </c>
      <c r="H427" s="155">
        <v>0</v>
      </c>
      <c r="I427" s="1071">
        <v>58093.666799999999</v>
      </c>
      <c r="J427" s="694">
        <v>0</v>
      </c>
      <c r="K427" s="1091">
        <v>59618.625553500002</v>
      </c>
      <c r="L427" s="694">
        <v>0</v>
      </c>
      <c r="M427" s="1091">
        <v>61183.614474279384</v>
      </c>
    </row>
    <row r="428" spans="1:13" x14ac:dyDescent="0.25">
      <c r="A428" s="173" t="s">
        <v>404</v>
      </c>
      <c r="B428" s="43">
        <v>0</v>
      </c>
      <c r="C428" s="1071">
        <v>0</v>
      </c>
      <c r="D428" s="155">
        <v>0</v>
      </c>
      <c r="E428" s="1071">
        <v>0</v>
      </c>
      <c r="F428" s="155">
        <v>0</v>
      </c>
      <c r="G428" s="1071">
        <v>0</v>
      </c>
      <c r="H428" s="155">
        <v>0</v>
      </c>
      <c r="I428" s="1071">
        <v>0</v>
      </c>
      <c r="J428" s="694">
        <v>0</v>
      </c>
      <c r="K428" s="1091">
        <v>0</v>
      </c>
      <c r="L428" s="694">
        <v>0</v>
      </c>
      <c r="M428" s="1091">
        <v>0</v>
      </c>
    </row>
    <row r="429" spans="1:13" x14ac:dyDescent="0.25">
      <c r="A429" s="173" t="s">
        <v>405</v>
      </c>
      <c r="B429" s="43">
        <v>0</v>
      </c>
      <c r="C429" s="1071">
        <v>0</v>
      </c>
      <c r="D429" s="155">
        <v>0</v>
      </c>
      <c r="E429" s="1071">
        <v>0</v>
      </c>
      <c r="F429" s="155">
        <v>0</v>
      </c>
      <c r="G429" s="1071">
        <v>0</v>
      </c>
      <c r="H429" s="155">
        <v>0</v>
      </c>
      <c r="I429" s="1071">
        <v>0</v>
      </c>
      <c r="J429" s="694">
        <v>0</v>
      </c>
      <c r="K429" s="1091">
        <v>0</v>
      </c>
      <c r="L429" s="694">
        <v>0</v>
      </c>
      <c r="M429" s="1091">
        <v>0</v>
      </c>
    </row>
    <row r="430" spans="1:13" x14ac:dyDescent="0.25">
      <c r="A430" s="173" t="s">
        <v>406</v>
      </c>
      <c r="B430" s="43">
        <v>0</v>
      </c>
      <c r="C430" s="1071">
        <v>60494.439999999981</v>
      </c>
      <c r="D430" s="155">
        <v>0</v>
      </c>
      <c r="E430" s="1071">
        <v>55689.489999999954</v>
      </c>
      <c r="F430" s="155">
        <v>0</v>
      </c>
      <c r="G430" s="1071">
        <v>67399.329999999973</v>
      </c>
      <c r="H430" s="155">
        <v>0</v>
      </c>
      <c r="I430" s="1071">
        <v>70095.30319999998</v>
      </c>
      <c r="J430" s="694">
        <v>0</v>
      </c>
      <c r="K430" s="1091">
        <v>71935.304908999984</v>
      </c>
      <c r="L430" s="694">
        <v>0</v>
      </c>
      <c r="M430" s="1091">
        <v>73823.606662861246</v>
      </c>
    </row>
    <row r="431" spans="1:13" x14ac:dyDescent="0.25">
      <c r="A431" s="173" t="s">
        <v>408</v>
      </c>
      <c r="B431" s="43">
        <v>0</v>
      </c>
      <c r="C431" s="1071">
        <v>0</v>
      </c>
      <c r="D431" s="155">
        <v>0</v>
      </c>
      <c r="E431" s="1071">
        <v>0</v>
      </c>
      <c r="F431" s="155">
        <v>0</v>
      </c>
      <c r="G431" s="1071">
        <v>0</v>
      </c>
      <c r="H431" s="155">
        <v>0</v>
      </c>
      <c r="I431" s="1071">
        <v>0</v>
      </c>
      <c r="J431" s="694">
        <v>0</v>
      </c>
      <c r="K431" s="1091">
        <v>0</v>
      </c>
      <c r="L431" s="694">
        <v>0</v>
      </c>
      <c r="M431" s="1091">
        <v>0</v>
      </c>
    </row>
    <row r="432" spans="1:13" x14ac:dyDescent="0.25">
      <c r="A432" s="173" t="s">
        <v>409</v>
      </c>
      <c r="B432" s="43">
        <v>0</v>
      </c>
      <c r="C432" s="1071">
        <v>0</v>
      </c>
      <c r="D432" s="155">
        <v>0</v>
      </c>
      <c r="E432" s="1071">
        <v>0</v>
      </c>
      <c r="F432" s="155">
        <v>0</v>
      </c>
      <c r="G432" s="1071">
        <v>0</v>
      </c>
      <c r="H432" s="155">
        <v>0</v>
      </c>
      <c r="I432" s="1071">
        <v>0</v>
      </c>
      <c r="J432" s="694">
        <v>0</v>
      </c>
      <c r="K432" s="1091">
        <v>0</v>
      </c>
      <c r="L432" s="694">
        <v>0</v>
      </c>
      <c r="M432" s="1091">
        <v>0</v>
      </c>
    </row>
    <row r="433" spans="1:13" x14ac:dyDescent="0.25">
      <c r="A433" s="173" t="s">
        <v>410</v>
      </c>
      <c r="B433" s="43">
        <v>0</v>
      </c>
      <c r="C433" s="1071">
        <v>0</v>
      </c>
      <c r="D433" s="155">
        <v>0</v>
      </c>
      <c r="E433" s="1071">
        <v>0</v>
      </c>
      <c r="F433" s="155">
        <v>0</v>
      </c>
      <c r="G433" s="1071">
        <v>0</v>
      </c>
      <c r="H433" s="155">
        <v>0</v>
      </c>
      <c r="I433" s="1071">
        <v>0</v>
      </c>
      <c r="J433" s="694">
        <v>0</v>
      </c>
      <c r="K433" s="1091">
        <v>0</v>
      </c>
      <c r="L433" s="694">
        <v>0</v>
      </c>
      <c r="M433" s="1091">
        <v>0</v>
      </c>
    </row>
    <row r="434" spans="1:13" x14ac:dyDescent="0.25">
      <c r="A434" s="173" t="s">
        <v>411</v>
      </c>
      <c r="B434" s="43">
        <v>0</v>
      </c>
      <c r="C434" s="1071">
        <v>227006.71999999988</v>
      </c>
      <c r="D434" s="155">
        <v>0</v>
      </c>
      <c r="E434" s="1071">
        <v>275146.01999999979</v>
      </c>
      <c r="F434" s="155">
        <v>0</v>
      </c>
      <c r="G434" s="1071">
        <v>290173.06999999995</v>
      </c>
      <c r="H434" s="155">
        <v>0</v>
      </c>
      <c r="I434" s="1071">
        <v>301779.99279999995</v>
      </c>
      <c r="J434" s="694">
        <v>0</v>
      </c>
      <c r="K434" s="1091">
        <v>309701.717611</v>
      </c>
      <c r="L434" s="694">
        <v>0</v>
      </c>
      <c r="M434" s="1091">
        <v>317831.38769828877</v>
      </c>
    </row>
    <row r="435" spans="1:13" x14ac:dyDescent="0.25">
      <c r="A435" s="173" t="s">
        <v>412</v>
      </c>
      <c r="B435" s="43">
        <v>0</v>
      </c>
      <c r="C435" s="1071">
        <v>0</v>
      </c>
      <c r="D435" s="155">
        <v>0</v>
      </c>
      <c r="E435" s="1071">
        <v>0</v>
      </c>
      <c r="F435" s="155">
        <v>0</v>
      </c>
      <c r="G435" s="1071">
        <v>0</v>
      </c>
      <c r="H435" s="155">
        <v>0</v>
      </c>
      <c r="I435" s="1071">
        <v>0</v>
      </c>
      <c r="J435" s="694">
        <v>0</v>
      </c>
      <c r="K435" s="1091">
        <v>0</v>
      </c>
      <c r="L435" s="694">
        <v>0</v>
      </c>
      <c r="M435" s="1091">
        <v>0</v>
      </c>
    </row>
    <row r="436" spans="1:13" x14ac:dyDescent="0.25">
      <c r="A436" s="173" t="s">
        <v>413</v>
      </c>
      <c r="B436" s="167">
        <v>0</v>
      </c>
      <c r="C436" s="1072">
        <v>0</v>
      </c>
      <c r="D436" s="167">
        <v>0</v>
      </c>
      <c r="E436" s="1072">
        <v>0</v>
      </c>
      <c r="F436" s="167">
        <v>0</v>
      </c>
      <c r="G436" s="1072">
        <v>0</v>
      </c>
      <c r="H436" s="167">
        <v>0</v>
      </c>
      <c r="I436" s="1072">
        <v>0</v>
      </c>
      <c r="J436" s="709">
        <v>0</v>
      </c>
      <c r="K436" s="1092">
        <v>0</v>
      </c>
      <c r="L436" s="695">
        <v>0</v>
      </c>
      <c r="M436" s="1092">
        <v>0</v>
      </c>
    </row>
    <row r="437" spans="1:13" x14ac:dyDescent="0.25">
      <c r="A437" s="172" t="s">
        <v>418</v>
      </c>
      <c r="B437" s="157">
        <v>0</v>
      </c>
      <c r="C437" s="1073">
        <v>321666.88999999984</v>
      </c>
      <c r="D437" s="157">
        <v>0</v>
      </c>
      <c r="E437" s="1073">
        <v>364133.78999999975</v>
      </c>
      <c r="F437" s="156">
        <v>0</v>
      </c>
      <c r="G437" s="1073">
        <v>394811.92999999993</v>
      </c>
      <c r="H437" s="157">
        <v>0</v>
      </c>
      <c r="I437" s="1084">
        <v>429968.96279999992</v>
      </c>
      <c r="J437" s="696">
        <v>0</v>
      </c>
      <c r="K437" s="1093">
        <v>441255.64807350002</v>
      </c>
      <c r="L437" s="697">
        <v>0</v>
      </c>
      <c r="M437" s="1101">
        <v>452838.60883542942</v>
      </c>
    </row>
    <row r="438" spans="1:13" x14ac:dyDescent="0.25">
      <c r="A438" s="173"/>
      <c r="B438" s="40"/>
      <c r="C438" s="1074"/>
      <c r="D438" s="40"/>
      <c r="E438" s="1074"/>
      <c r="F438" s="166"/>
      <c r="G438" s="1074"/>
      <c r="H438" s="40"/>
      <c r="I438" s="1079"/>
      <c r="J438" s="705"/>
      <c r="K438" s="1094"/>
      <c r="L438" s="706"/>
      <c r="M438" s="1102"/>
    </row>
    <row r="439" spans="1:13" x14ac:dyDescent="0.25">
      <c r="A439" s="174" t="s">
        <v>419</v>
      </c>
      <c r="B439" s="165"/>
      <c r="C439" s="1076"/>
      <c r="D439" s="165"/>
      <c r="E439" s="1076"/>
      <c r="F439" s="164"/>
      <c r="G439" s="1076"/>
      <c r="H439" s="165"/>
      <c r="I439" s="1087"/>
      <c r="J439" s="704"/>
      <c r="K439" s="1096"/>
      <c r="L439" s="701"/>
      <c r="M439" s="1103"/>
    </row>
    <row r="440" spans="1:13" x14ac:dyDescent="0.25">
      <c r="A440" s="173" t="s">
        <v>403</v>
      </c>
      <c r="B440" s="43">
        <v>0</v>
      </c>
      <c r="C440" s="1071">
        <v>0</v>
      </c>
      <c r="D440" s="155">
        <v>0</v>
      </c>
      <c r="E440" s="1071">
        <v>0</v>
      </c>
      <c r="F440" s="155">
        <v>0</v>
      </c>
      <c r="G440" s="1071">
        <v>0</v>
      </c>
      <c r="H440" s="155">
        <v>0</v>
      </c>
      <c r="I440" s="1071">
        <v>0</v>
      </c>
      <c r="J440" s="694">
        <v>0</v>
      </c>
      <c r="K440" s="1091">
        <v>0</v>
      </c>
      <c r="L440" s="694">
        <v>0</v>
      </c>
      <c r="M440" s="1091">
        <v>0</v>
      </c>
    </row>
    <row r="441" spans="1:13" x14ac:dyDescent="0.25">
      <c r="A441" s="173" t="s">
        <v>404</v>
      </c>
      <c r="B441" s="43">
        <v>0</v>
      </c>
      <c r="C441" s="1071">
        <v>0</v>
      </c>
      <c r="D441" s="155">
        <v>0</v>
      </c>
      <c r="E441" s="1071">
        <v>0</v>
      </c>
      <c r="F441" s="155">
        <v>0</v>
      </c>
      <c r="G441" s="1071">
        <v>0</v>
      </c>
      <c r="H441" s="155">
        <v>0</v>
      </c>
      <c r="I441" s="1071">
        <v>0</v>
      </c>
      <c r="J441" s="694">
        <v>0</v>
      </c>
      <c r="K441" s="1091">
        <v>0</v>
      </c>
      <c r="L441" s="694">
        <v>0</v>
      </c>
      <c r="M441" s="1091">
        <v>0</v>
      </c>
    </row>
    <row r="442" spans="1:13" x14ac:dyDescent="0.25">
      <c r="A442" s="173" t="s">
        <v>405</v>
      </c>
      <c r="B442" s="43">
        <v>0</v>
      </c>
      <c r="C442" s="1071">
        <v>0</v>
      </c>
      <c r="D442" s="155">
        <v>0</v>
      </c>
      <c r="E442" s="1071">
        <v>0</v>
      </c>
      <c r="F442" s="155">
        <v>0</v>
      </c>
      <c r="G442" s="1071">
        <v>0</v>
      </c>
      <c r="H442" s="155">
        <v>0</v>
      </c>
      <c r="I442" s="1071">
        <v>0</v>
      </c>
      <c r="J442" s="694">
        <v>0</v>
      </c>
      <c r="K442" s="1091">
        <v>0</v>
      </c>
      <c r="L442" s="694">
        <v>0</v>
      </c>
      <c r="M442" s="1091">
        <v>0</v>
      </c>
    </row>
    <row r="443" spans="1:13" x14ac:dyDescent="0.25">
      <c r="A443" s="173" t="s">
        <v>406</v>
      </c>
      <c r="B443" s="43">
        <v>0</v>
      </c>
      <c r="C443" s="1071">
        <v>15395.65</v>
      </c>
      <c r="D443" s="155">
        <v>0</v>
      </c>
      <c r="E443" s="1071">
        <v>19552.519999999997</v>
      </c>
      <c r="F443" s="155">
        <v>0</v>
      </c>
      <c r="G443" s="1071">
        <v>15991.889999999998</v>
      </c>
      <c r="H443" s="155">
        <v>0</v>
      </c>
      <c r="I443" s="1071">
        <v>16631.565599999994</v>
      </c>
      <c r="J443" s="694">
        <v>0</v>
      </c>
      <c r="K443" s="1091">
        <v>17068.144196999998</v>
      </c>
      <c r="L443" s="694">
        <v>0</v>
      </c>
      <c r="M443" s="1091">
        <v>17516.182982171249</v>
      </c>
    </row>
    <row r="444" spans="1:13" x14ac:dyDescent="0.25">
      <c r="A444" s="173" t="s">
        <v>408</v>
      </c>
      <c r="B444" s="43">
        <v>0</v>
      </c>
      <c r="C444" s="1071">
        <v>0</v>
      </c>
      <c r="D444" s="155">
        <v>0</v>
      </c>
      <c r="E444" s="1071">
        <v>0</v>
      </c>
      <c r="F444" s="155">
        <v>0</v>
      </c>
      <c r="G444" s="1071">
        <v>0</v>
      </c>
      <c r="H444" s="155">
        <v>0</v>
      </c>
      <c r="I444" s="1071">
        <v>0</v>
      </c>
      <c r="J444" s="694">
        <v>0</v>
      </c>
      <c r="K444" s="1091">
        <v>0</v>
      </c>
      <c r="L444" s="694">
        <v>0</v>
      </c>
      <c r="M444" s="1091">
        <v>0</v>
      </c>
    </row>
    <row r="445" spans="1:13" x14ac:dyDescent="0.25">
      <c r="A445" s="173" t="s">
        <v>409</v>
      </c>
      <c r="B445" s="43">
        <v>0</v>
      </c>
      <c r="C445" s="1071">
        <v>0</v>
      </c>
      <c r="D445" s="155">
        <v>0</v>
      </c>
      <c r="E445" s="1071">
        <v>0</v>
      </c>
      <c r="F445" s="155">
        <v>0</v>
      </c>
      <c r="G445" s="1071">
        <v>0</v>
      </c>
      <c r="H445" s="155">
        <v>0</v>
      </c>
      <c r="I445" s="1071">
        <v>0</v>
      </c>
      <c r="J445" s="694">
        <v>0</v>
      </c>
      <c r="K445" s="1091">
        <v>0</v>
      </c>
      <c r="L445" s="694">
        <v>0</v>
      </c>
      <c r="M445" s="1091">
        <v>0</v>
      </c>
    </row>
    <row r="446" spans="1:13" x14ac:dyDescent="0.25">
      <c r="A446" s="173" t="s">
        <v>410</v>
      </c>
      <c r="B446" s="43">
        <v>0</v>
      </c>
      <c r="C446" s="1071">
        <v>0</v>
      </c>
      <c r="D446" s="155">
        <v>0</v>
      </c>
      <c r="E446" s="1071">
        <v>0</v>
      </c>
      <c r="F446" s="155">
        <v>0</v>
      </c>
      <c r="G446" s="1071">
        <v>0</v>
      </c>
      <c r="H446" s="155">
        <v>0</v>
      </c>
      <c r="I446" s="1071">
        <v>0</v>
      </c>
      <c r="J446" s="694">
        <v>0</v>
      </c>
      <c r="K446" s="1091">
        <v>0</v>
      </c>
      <c r="L446" s="694">
        <v>0</v>
      </c>
      <c r="M446" s="1091">
        <v>0</v>
      </c>
    </row>
    <row r="447" spans="1:13" x14ac:dyDescent="0.25">
      <c r="A447" s="173" t="s">
        <v>411</v>
      </c>
      <c r="B447" s="43">
        <v>0</v>
      </c>
      <c r="C447" s="1071">
        <v>56942.770000000011</v>
      </c>
      <c r="D447" s="155">
        <v>0</v>
      </c>
      <c r="E447" s="1071">
        <v>45703.019999999982</v>
      </c>
      <c r="F447" s="155">
        <v>0</v>
      </c>
      <c r="G447" s="1071">
        <v>41280.890000000029</v>
      </c>
      <c r="H447" s="155">
        <v>0</v>
      </c>
      <c r="I447" s="1071">
        <v>42932.125600000028</v>
      </c>
      <c r="J447" s="694">
        <v>0</v>
      </c>
      <c r="K447" s="1091">
        <v>44059.093897000035</v>
      </c>
      <c r="L447" s="694">
        <v>0</v>
      </c>
      <c r="M447" s="1091">
        <v>45215.645111796293</v>
      </c>
    </row>
    <row r="448" spans="1:13" x14ac:dyDescent="0.25">
      <c r="A448" s="173" t="s">
        <v>412</v>
      </c>
      <c r="B448" s="43">
        <v>0</v>
      </c>
      <c r="C448" s="1071">
        <v>0</v>
      </c>
      <c r="D448" s="155">
        <v>0</v>
      </c>
      <c r="E448" s="1071">
        <v>0</v>
      </c>
      <c r="F448" s="155">
        <v>0</v>
      </c>
      <c r="G448" s="1071">
        <v>0</v>
      </c>
      <c r="H448" s="155">
        <v>0</v>
      </c>
      <c r="I448" s="1071">
        <v>0</v>
      </c>
      <c r="J448" s="694">
        <v>0</v>
      </c>
      <c r="K448" s="1091">
        <v>0</v>
      </c>
      <c r="L448" s="694">
        <v>0</v>
      </c>
      <c r="M448" s="1091">
        <v>0</v>
      </c>
    </row>
    <row r="449" spans="1:13" x14ac:dyDescent="0.25">
      <c r="A449" s="173" t="s">
        <v>413</v>
      </c>
      <c r="B449" s="167">
        <v>0</v>
      </c>
      <c r="C449" s="1072">
        <v>0</v>
      </c>
      <c r="D449" s="167">
        <v>0</v>
      </c>
      <c r="E449" s="1072">
        <v>0</v>
      </c>
      <c r="F449" s="167">
        <v>0</v>
      </c>
      <c r="G449" s="1072">
        <v>0</v>
      </c>
      <c r="H449" s="167">
        <v>0</v>
      </c>
      <c r="I449" s="1072">
        <v>0</v>
      </c>
      <c r="J449" s="709">
        <v>0</v>
      </c>
      <c r="K449" s="1092">
        <v>0</v>
      </c>
      <c r="L449" s="695">
        <v>0</v>
      </c>
      <c r="M449" s="1092">
        <v>0</v>
      </c>
    </row>
    <row r="450" spans="1:13" x14ac:dyDescent="0.25">
      <c r="A450" s="172" t="s">
        <v>420</v>
      </c>
      <c r="B450" s="157">
        <v>0</v>
      </c>
      <c r="C450" s="1073">
        <v>72338.420000000013</v>
      </c>
      <c r="D450" s="157">
        <v>0</v>
      </c>
      <c r="E450" s="1073">
        <v>65255.539999999979</v>
      </c>
      <c r="F450" s="156">
        <v>0</v>
      </c>
      <c r="G450" s="1073">
        <v>57272.780000000028</v>
      </c>
      <c r="H450" s="157">
        <v>0</v>
      </c>
      <c r="I450" s="1084">
        <v>59563.691200000023</v>
      </c>
      <c r="J450" s="696">
        <v>0</v>
      </c>
      <c r="K450" s="1093">
        <v>61127.238094000029</v>
      </c>
      <c r="L450" s="697">
        <v>0</v>
      </c>
      <c r="M450" s="1101">
        <v>62731.828093967546</v>
      </c>
    </row>
    <row r="451" spans="1:13" x14ac:dyDescent="0.25">
      <c r="A451" s="173"/>
      <c r="B451" s="40"/>
      <c r="C451" s="1074"/>
      <c r="D451" s="40"/>
      <c r="E451" s="1074"/>
      <c r="F451" s="166"/>
      <c r="G451" s="1074"/>
      <c r="H451" s="40"/>
      <c r="I451" s="1079"/>
      <c r="J451" s="705"/>
      <c r="K451" s="1094"/>
      <c r="L451" s="706"/>
      <c r="M451" s="1102"/>
    </row>
    <row r="452" spans="1:13" x14ac:dyDescent="0.25">
      <c r="A452" s="174" t="s">
        <v>421</v>
      </c>
      <c r="B452" s="161"/>
      <c r="C452" s="1075"/>
      <c r="D452" s="161"/>
      <c r="E452" s="1075"/>
      <c r="F452" s="160"/>
      <c r="G452" s="1075"/>
      <c r="H452" s="161"/>
      <c r="I452" s="1085"/>
      <c r="J452" s="700"/>
      <c r="K452" s="1095"/>
      <c r="L452" s="701"/>
      <c r="M452" s="1103"/>
    </row>
    <row r="453" spans="1:13" x14ac:dyDescent="0.25">
      <c r="A453" s="173" t="s">
        <v>403</v>
      </c>
      <c r="B453" s="43">
        <v>0</v>
      </c>
      <c r="C453" s="1071">
        <v>0</v>
      </c>
      <c r="D453" s="155">
        <v>0</v>
      </c>
      <c r="E453" s="1071">
        <v>0</v>
      </c>
      <c r="F453" s="155">
        <v>0</v>
      </c>
      <c r="G453" s="1071">
        <v>0</v>
      </c>
      <c r="H453" s="155">
        <v>0</v>
      </c>
      <c r="I453" s="1071">
        <v>0</v>
      </c>
      <c r="J453" s="694">
        <v>0</v>
      </c>
      <c r="K453" s="1091">
        <v>0</v>
      </c>
      <c r="L453" s="694">
        <v>0</v>
      </c>
      <c r="M453" s="1091">
        <v>0</v>
      </c>
    </row>
    <row r="454" spans="1:13" x14ac:dyDescent="0.25">
      <c r="A454" s="173" t="s">
        <v>404</v>
      </c>
      <c r="B454" s="43">
        <v>0</v>
      </c>
      <c r="C454" s="1071">
        <v>0</v>
      </c>
      <c r="D454" s="155">
        <v>0</v>
      </c>
      <c r="E454" s="1071">
        <v>0</v>
      </c>
      <c r="F454" s="155">
        <v>0</v>
      </c>
      <c r="G454" s="1071">
        <v>0</v>
      </c>
      <c r="H454" s="155">
        <v>0</v>
      </c>
      <c r="I454" s="1071">
        <v>0</v>
      </c>
      <c r="J454" s="694">
        <v>0</v>
      </c>
      <c r="K454" s="1091">
        <v>0</v>
      </c>
      <c r="L454" s="694">
        <v>0</v>
      </c>
      <c r="M454" s="1091">
        <v>0</v>
      </c>
    </row>
    <row r="455" spans="1:13" x14ac:dyDescent="0.25">
      <c r="A455" s="173" t="s">
        <v>405</v>
      </c>
      <c r="B455" s="43">
        <v>0</v>
      </c>
      <c r="C455" s="1071">
        <v>0</v>
      </c>
      <c r="D455" s="155">
        <v>0</v>
      </c>
      <c r="E455" s="1071">
        <v>0</v>
      </c>
      <c r="F455" s="155">
        <v>0</v>
      </c>
      <c r="G455" s="1071">
        <v>0</v>
      </c>
      <c r="H455" s="155">
        <v>0</v>
      </c>
      <c r="I455" s="1071">
        <v>0</v>
      </c>
      <c r="J455" s="694">
        <v>0</v>
      </c>
      <c r="K455" s="1091">
        <v>0</v>
      </c>
      <c r="L455" s="694">
        <v>0</v>
      </c>
      <c r="M455" s="1091">
        <v>0</v>
      </c>
    </row>
    <row r="456" spans="1:13" x14ac:dyDescent="0.25">
      <c r="A456" s="173" t="s">
        <v>406</v>
      </c>
      <c r="B456" s="43">
        <v>0</v>
      </c>
      <c r="C456" s="1071">
        <v>11622.17</v>
      </c>
      <c r="D456" s="155">
        <v>0</v>
      </c>
      <c r="E456" s="1071">
        <v>8311.5</v>
      </c>
      <c r="F456" s="155">
        <v>0</v>
      </c>
      <c r="G456" s="1071">
        <v>17366.240000000002</v>
      </c>
      <c r="H456" s="155">
        <v>0</v>
      </c>
      <c r="I456" s="1071">
        <v>18060.889600000002</v>
      </c>
      <c r="J456" s="694">
        <v>0</v>
      </c>
      <c r="K456" s="1091">
        <v>18534.987952000003</v>
      </c>
      <c r="L456" s="694">
        <v>0</v>
      </c>
      <c r="M456" s="1091">
        <v>19021.531385740007</v>
      </c>
    </row>
    <row r="457" spans="1:13" x14ac:dyDescent="0.25">
      <c r="A457" s="173" t="s">
        <v>408</v>
      </c>
      <c r="B457" s="43">
        <v>0</v>
      </c>
      <c r="C457" s="1071">
        <v>0</v>
      </c>
      <c r="D457" s="155">
        <v>0</v>
      </c>
      <c r="E457" s="1071">
        <v>0</v>
      </c>
      <c r="F457" s="155">
        <v>0</v>
      </c>
      <c r="G457" s="1071">
        <v>0</v>
      </c>
      <c r="H457" s="155">
        <v>0</v>
      </c>
      <c r="I457" s="1071">
        <v>0</v>
      </c>
      <c r="J457" s="694">
        <v>0</v>
      </c>
      <c r="K457" s="1091">
        <v>0</v>
      </c>
      <c r="L457" s="694">
        <v>0</v>
      </c>
      <c r="M457" s="1091">
        <v>0</v>
      </c>
    </row>
    <row r="458" spans="1:13" x14ac:dyDescent="0.25">
      <c r="A458" s="173" t="s">
        <v>409</v>
      </c>
      <c r="B458" s="43">
        <v>0</v>
      </c>
      <c r="C458" s="1071">
        <v>0</v>
      </c>
      <c r="D458" s="155">
        <v>0</v>
      </c>
      <c r="E458" s="1071">
        <v>0</v>
      </c>
      <c r="F458" s="155">
        <v>0</v>
      </c>
      <c r="G458" s="1071">
        <v>0</v>
      </c>
      <c r="H458" s="155">
        <v>0</v>
      </c>
      <c r="I458" s="1071">
        <v>0</v>
      </c>
      <c r="J458" s="694">
        <v>0</v>
      </c>
      <c r="K458" s="1091">
        <v>0</v>
      </c>
      <c r="L458" s="694">
        <v>0</v>
      </c>
      <c r="M458" s="1091">
        <v>0</v>
      </c>
    </row>
    <row r="459" spans="1:13" x14ac:dyDescent="0.25">
      <c r="A459" s="173" t="s">
        <v>410</v>
      </c>
      <c r="B459" s="43">
        <v>0</v>
      </c>
      <c r="C459" s="1071">
        <v>0</v>
      </c>
      <c r="D459" s="155">
        <v>0</v>
      </c>
      <c r="E459" s="1071">
        <v>0</v>
      </c>
      <c r="F459" s="155">
        <v>0</v>
      </c>
      <c r="G459" s="1071">
        <v>0</v>
      </c>
      <c r="H459" s="155">
        <v>0</v>
      </c>
      <c r="I459" s="1071">
        <v>0</v>
      </c>
      <c r="J459" s="694">
        <v>0</v>
      </c>
      <c r="K459" s="1091">
        <v>0</v>
      </c>
      <c r="L459" s="694">
        <v>0</v>
      </c>
      <c r="M459" s="1091">
        <v>0</v>
      </c>
    </row>
    <row r="460" spans="1:13" x14ac:dyDescent="0.25">
      <c r="A460" s="173" t="s">
        <v>411</v>
      </c>
      <c r="B460" s="43">
        <v>0</v>
      </c>
      <c r="C460" s="1071">
        <v>49132.430000000008</v>
      </c>
      <c r="D460" s="155">
        <v>0</v>
      </c>
      <c r="E460" s="1071">
        <v>56825.279999999992</v>
      </c>
      <c r="F460" s="155">
        <v>0</v>
      </c>
      <c r="G460" s="1071">
        <v>84190.689999999988</v>
      </c>
      <c r="H460" s="155">
        <v>0</v>
      </c>
      <c r="I460" s="1071">
        <v>87558.317599999995</v>
      </c>
      <c r="J460" s="694">
        <v>0</v>
      </c>
      <c r="K460" s="1091">
        <v>89856.723437000008</v>
      </c>
      <c r="L460" s="694">
        <v>0</v>
      </c>
      <c r="M460" s="1091">
        <v>92215.462427221268</v>
      </c>
    </row>
    <row r="461" spans="1:13" x14ac:dyDescent="0.25">
      <c r="A461" s="173" t="s">
        <v>412</v>
      </c>
      <c r="B461" s="43">
        <v>0</v>
      </c>
      <c r="C461" s="1071">
        <v>0</v>
      </c>
      <c r="D461" s="155">
        <v>0</v>
      </c>
      <c r="E461" s="1071">
        <v>0</v>
      </c>
      <c r="F461" s="155">
        <v>0</v>
      </c>
      <c r="G461" s="1071">
        <v>0</v>
      </c>
      <c r="H461" s="155">
        <v>0</v>
      </c>
      <c r="I461" s="1071">
        <v>0</v>
      </c>
      <c r="J461" s="694">
        <v>0</v>
      </c>
      <c r="K461" s="1091">
        <v>0</v>
      </c>
      <c r="L461" s="694">
        <v>0</v>
      </c>
      <c r="M461" s="1091">
        <v>0</v>
      </c>
    </row>
    <row r="462" spans="1:13" x14ac:dyDescent="0.25">
      <c r="A462" s="173" t="s">
        <v>413</v>
      </c>
      <c r="B462" s="167">
        <v>0</v>
      </c>
      <c r="C462" s="1072">
        <v>0</v>
      </c>
      <c r="D462" s="167">
        <v>0</v>
      </c>
      <c r="E462" s="1072">
        <v>0</v>
      </c>
      <c r="F462" s="167">
        <v>0</v>
      </c>
      <c r="G462" s="1072">
        <v>0</v>
      </c>
      <c r="H462" s="167">
        <v>0</v>
      </c>
      <c r="I462" s="1072">
        <v>0</v>
      </c>
      <c r="J462" s="709">
        <v>0</v>
      </c>
      <c r="K462" s="1092">
        <v>0</v>
      </c>
      <c r="L462" s="695">
        <v>0</v>
      </c>
      <c r="M462" s="1092">
        <v>0</v>
      </c>
    </row>
    <row r="463" spans="1:13" x14ac:dyDescent="0.25">
      <c r="A463" s="172" t="s">
        <v>422</v>
      </c>
      <c r="B463" s="157">
        <v>0</v>
      </c>
      <c r="C463" s="1073">
        <v>60754.600000000006</v>
      </c>
      <c r="D463" s="157">
        <v>0</v>
      </c>
      <c r="E463" s="1073">
        <v>65136.779999999992</v>
      </c>
      <c r="F463" s="156">
        <v>0</v>
      </c>
      <c r="G463" s="1073">
        <v>101556.93</v>
      </c>
      <c r="H463" s="157">
        <v>0</v>
      </c>
      <c r="I463" s="1084">
        <v>105619.2072</v>
      </c>
      <c r="J463" s="696">
        <v>0</v>
      </c>
      <c r="K463" s="1093">
        <v>108391.711389</v>
      </c>
      <c r="L463" s="697">
        <v>0</v>
      </c>
      <c r="M463" s="1101">
        <v>111236.99381296127</v>
      </c>
    </row>
    <row r="464" spans="1:13" x14ac:dyDescent="0.25">
      <c r="A464" s="173"/>
      <c r="B464" s="40"/>
      <c r="C464" s="1074"/>
      <c r="D464" s="40"/>
      <c r="E464" s="1074"/>
      <c r="F464" s="166"/>
      <c r="G464" s="1074"/>
      <c r="H464" s="40"/>
      <c r="I464" s="1079"/>
      <c r="J464" s="705"/>
      <c r="K464" s="1094"/>
      <c r="L464" s="706"/>
      <c r="M464" s="1102"/>
    </row>
    <row r="465" spans="1:13" x14ac:dyDescent="0.25">
      <c r="A465" s="171" t="s">
        <v>171</v>
      </c>
      <c r="B465" s="47"/>
      <c r="C465" s="1069"/>
      <c r="D465" s="47"/>
      <c r="E465" s="1069"/>
      <c r="F465" s="46"/>
      <c r="G465" s="1069"/>
      <c r="H465" s="47"/>
      <c r="I465" s="1082"/>
      <c r="J465" s="46"/>
      <c r="K465" s="1069"/>
      <c r="L465" s="85"/>
      <c r="M465" s="1099"/>
    </row>
    <row r="466" spans="1:13" x14ac:dyDescent="0.25">
      <c r="A466" s="172" t="s">
        <v>402</v>
      </c>
      <c r="B466" s="165"/>
      <c r="C466" s="1076"/>
      <c r="D466" s="165"/>
      <c r="E466" s="1076"/>
      <c r="F466" s="164"/>
      <c r="G466" s="1076"/>
      <c r="H466" s="165"/>
      <c r="I466" s="1087"/>
      <c r="J466" s="704"/>
      <c r="K466" s="1096"/>
      <c r="L466" s="701"/>
      <c r="M466" s="1103"/>
    </row>
    <row r="467" spans="1:13" x14ac:dyDescent="0.25">
      <c r="A467" s="173" t="s">
        <v>403</v>
      </c>
      <c r="B467" s="43">
        <v>0</v>
      </c>
      <c r="C467" s="1071">
        <v>0</v>
      </c>
      <c r="D467" s="155">
        <v>0</v>
      </c>
      <c r="E467" s="1071">
        <v>0</v>
      </c>
      <c r="F467" s="155">
        <v>0</v>
      </c>
      <c r="G467" s="1071">
        <v>0</v>
      </c>
      <c r="H467" s="155">
        <v>0</v>
      </c>
      <c r="I467" s="1071">
        <v>0</v>
      </c>
      <c r="J467" s="694">
        <v>0</v>
      </c>
      <c r="K467" s="1091">
        <v>0</v>
      </c>
      <c r="L467" s="694">
        <v>0</v>
      </c>
      <c r="M467" s="1091">
        <v>0</v>
      </c>
    </row>
    <row r="468" spans="1:13" x14ac:dyDescent="0.25">
      <c r="A468" s="173" t="s">
        <v>404</v>
      </c>
      <c r="B468" s="43">
        <v>0</v>
      </c>
      <c r="C468" s="1071">
        <v>0</v>
      </c>
      <c r="D468" s="155">
        <v>0</v>
      </c>
      <c r="E468" s="1071">
        <v>0</v>
      </c>
      <c r="F468" s="155">
        <v>0</v>
      </c>
      <c r="G468" s="1071">
        <v>0</v>
      </c>
      <c r="H468" s="155">
        <v>0</v>
      </c>
      <c r="I468" s="1071">
        <v>0</v>
      </c>
      <c r="J468" s="694">
        <v>0</v>
      </c>
      <c r="K468" s="1091">
        <v>0</v>
      </c>
      <c r="L468" s="694">
        <v>0</v>
      </c>
      <c r="M468" s="1091">
        <v>0</v>
      </c>
    </row>
    <row r="469" spans="1:13" x14ac:dyDescent="0.25">
      <c r="A469" s="173" t="s">
        <v>405</v>
      </c>
      <c r="B469" s="43">
        <v>0</v>
      </c>
      <c r="C469" s="1071">
        <v>0</v>
      </c>
      <c r="D469" s="155">
        <v>0</v>
      </c>
      <c r="E469" s="1071">
        <v>0</v>
      </c>
      <c r="F469" s="155">
        <v>0</v>
      </c>
      <c r="G469" s="1071">
        <v>0</v>
      </c>
      <c r="H469" s="155">
        <v>0</v>
      </c>
      <c r="I469" s="1071">
        <v>0</v>
      </c>
      <c r="J469" s="694">
        <v>0</v>
      </c>
      <c r="K469" s="1091">
        <v>0</v>
      </c>
      <c r="L469" s="694">
        <v>0</v>
      </c>
      <c r="M469" s="1091">
        <v>0</v>
      </c>
    </row>
    <row r="470" spans="1:13" x14ac:dyDescent="0.25">
      <c r="A470" s="173" t="s">
        <v>406</v>
      </c>
      <c r="B470" s="43">
        <v>3</v>
      </c>
      <c r="C470" s="1071">
        <v>614826.00999999966</v>
      </c>
      <c r="D470" s="155">
        <v>4</v>
      </c>
      <c r="E470" s="1071">
        <v>539707.60000000021</v>
      </c>
      <c r="F470" s="155">
        <v>4</v>
      </c>
      <c r="G470" s="1071">
        <v>661326.18000000005</v>
      </c>
      <c r="H470" s="155">
        <v>4</v>
      </c>
      <c r="I470" s="1071">
        <v>687779.22719999996</v>
      </c>
      <c r="J470" s="694">
        <v>5</v>
      </c>
      <c r="K470" s="1091">
        <v>705833.43191400019</v>
      </c>
      <c r="L470" s="694">
        <v>5</v>
      </c>
      <c r="M470" s="1091">
        <v>724361.55950174259</v>
      </c>
    </row>
    <row r="471" spans="1:13" x14ac:dyDescent="0.25">
      <c r="A471" s="173" t="s">
        <v>408</v>
      </c>
      <c r="B471" s="43">
        <v>0</v>
      </c>
      <c r="C471" s="1071">
        <v>0</v>
      </c>
      <c r="D471" s="155">
        <v>0</v>
      </c>
      <c r="E471" s="1071">
        <v>0</v>
      </c>
      <c r="F471" s="155">
        <v>0</v>
      </c>
      <c r="G471" s="1071">
        <v>0</v>
      </c>
      <c r="H471" s="155">
        <v>0</v>
      </c>
      <c r="I471" s="1071">
        <v>0</v>
      </c>
      <c r="J471" s="694">
        <v>0</v>
      </c>
      <c r="K471" s="1091">
        <v>0</v>
      </c>
      <c r="L471" s="694">
        <v>0</v>
      </c>
      <c r="M471" s="1091">
        <v>0</v>
      </c>
    </row>
    <row r="472" spans="1:13" x14ac:dyDescent="0.25">
      <c r="A472" s="173" t="s">
        <v>409</v>
      </c>
      <c r="B472" s="43">
        <v>0</v>
      </c>
      <c r="C472" s="1071">
        <v>0</v>
      </c>
      <c r="D472" s="155">
        <v>0</v>
      </c>
      <c r="E472" s="1071">
        <v>0</v>
      </c>
      <c r="F472" s="155">
        <v>0</v>
      </c>
      <c r="G472" s="1071">
        <v>0</v>
      </c>
      <c r="H472" s="155">
        <v>0</v>
      </c>
      <c r="I472" s="1071">
        <v>0</v>
      </c>
      <c r="J472" s="694">
        <v>0</v>
      </c>
      <c r="K472" s="1091">
        <v>0</v>
      </c>
      <c r="L472" s="694">
        <v>0</v>
      </c>
      <c r="M472" s="1091">
        <v>0</v>
      </c>
    </row>
    <row r="473" spans="1:13" x14ac:dyDescent="0.25">
      <c r="A473" s="173" t="s">
        <v>410</v>
      </c>
      <c r="B473" s="43">
        <v>0</v>
      </c>
      <c r="C473" s="1071">
        <v>0</v>
      </c>
      <c r="D473" s="155">
        <v>0</v>
      </c>
      <c r="E473" s="1071">
        <v>0</v>
      </c>
      <c r="F473" s="155">
        <v>0</v>
      </c>
      <c r="G473" s="1071">
        <v>0</v>
      </c>
      <c r="H473" s="155">
        <v>0</v>
      </c>
      <c r="I473" s="1071">
        <v>0</v>
      </c>
      <c r="J473" s="694">
        <v>0</v>
      </c>
      <c r="K473" s="1091">
        <v>0</v>
      </c>
      <c r="L473" s="694">
        <v>0</v>
      </c>
      <c r="M473" s="1091">
        <v>0</v>
      </c>
    </row>
    <row r="474" spans="1:13" x14ac:dyDescent="0.25">
      <c r="A474" s="173" t="s">
        <v>411</v>
      </c>
      <c r="B474" s="43">
        <v>0</v>
      </c>
      <c r="C474" s="1071">
        <v>0</v>
      </c>
      <c r="D474" s="155">
        <v>0</v>
      </c>
      <c r="E474" s="1071">
        <v>0</v>
      </c>
      <c r="F474" s="155">
        <v>0</v>
      </c>
      <c r="G474" s="1071">
        <v>0</v>
      </c>
      <c r="H474" s="155">
        <v>0</v>
      </c>
      <c r="I474" s="1071">
        <v>0</v>
      </c>
      <c r="J474" s="694">
        <v>0</v>
      </c>
      <c r="K474" s="1091">
        <v>0</v>
      </c>
      <c r="L474" s="694">
        <v>0</v>
      </c>
      <c r="M474" s="1091">
        <v>0</v>
      </c>
    </row>
    <row r="475" spans="1:13" x14ac:dyDescent="0.25">
      <c r="A475" s="173" t="s">
        <v>412</v>
      </c>
      <c r="B475" s="43">
        <v>0</v>
      </c>
      <c r="C475" s="1071">
        <v>0</v>
      </c>
      <c r="D475" s="155">
        <v>0</v>
      </c>
      <c r="E475" s="1071">
        <v>0</v>
      </c>
      <c r="F475" s="155">
        <v>0</v>
      </c>
      <c r="G475" s="1071">
        <v>0</v>
      </c>
      <c r="H475" s="155">
        <v>0</v>
      </c>
      <c r="I475" s="1071">
        <v>0</v>
      </c>
      <c r="J475" s="694">
        <v>0</v>
      </c>
      <c r="K475" s="1091">
        <v>0</v>
      </c>
      <c r="L475" s="694">
        <v>0</v>
      </c>
      <c r="M475" s="1091">
        <v>0</v>
      </c>
    </row>
    <row r="476" spans="1:13" x14ac:dyDescent="0.25">
      <c r="A476" s="173" t="s">
        <v>413</v>
      </c>
      <c r="B476" s="167">
        <v>0</v>
      </c>
      <c r="C476" s="1072">
        <v>0</v>
      </c>
      <c r="D476" s="167">
        <v>0</v>
      </c>
      <c r="E476" s="1072">
        <v>0</v>
      </c>
      <c r="F476" s="167">
        <v>0</v>
      </c>
      <c r="G476" s="1072">
        <v>0</v>
      </c>
      <c r="H476" s="167">
        <v>0</v>
      </c>
      <c r="I476" s="1072">
        <v>0</v>
      </c>
      <c r="J476" s="709">
        <v>0</v>
      </c>
      <c r="K476" s="1092">
        <v>0</v>
      </c>
      <c r="L476" s="695">
        <v>0</v>
      </c>
      <c r="M476" s="1092">
        <v>0</v>
      </c>
    </row>
    <row r="477" spans="1:13" x14ac:dyDescent="0.25">
      <c r="A477" s="174" t="s">
        <v>414</v>
      </c>
      <c r="B477" s="157">
        <v>3</v>
      </c>
      <c r="C477" s="1073">
        <v>614826.00999999966</v>
      </c>
      <c r="D477" s="157">
        <v>4</v>
      </c>
      <c r="E477" s="1073">
        <v>539707.60000000021</v>
      </c>
      <c r="F477" s="156">
        <v>4</v>
      </c>
      <c r="G477" s="1073">
        <v>661326.18000000005</v>
      </c>
      <c r="H477" s="157">
        <v>4</v>
      </c>
      <c r="I477" s="1084">
        <v>687779.22719999996</v>
      </c>
      <c r="J477" s="696">
        <v>5</v>
      </c>
      <c r="K477" s="1093">
        <v>705833.43191400019</v>
      </c>
      <c r="L477" s="697">
        <v>5</v>
      </c>
      <c r="M477" s="1101">
        <v>724361.55950174259</v>
      </c>
    </row>
    <row r="478" spans="1:13" x14ac:dyDescent="0.25">
      <c r="A478" s="173"/>
      <c r="B478" s="40"/>
      <c r="C478" s="1074"/>
      <c r="D478" s="40"/>
      <c r="E478" s="1074"/>
      <c r="F478" s="166"/>
      <c r="G478" s="1074"/>
      <c r="H478" s="40"/>
      <c r="I478" s="1079"/>
      <c r="J478" s="705"/>
      <c r="K478" s="1094"/>
      <c r="L478" s="706"/>
      <c r="M478" s="1102"/>
    </row>
    <row r="479" spans="1:13" x14ac:dyDescent="0.25">
      <c r="A479" s="172" t="s">
        <v>415</v>
      </c>
      <c r="B479" s="161"/>
      <c r="C479" s="1075"/>
      <c r="D479" s="161"/>
      <c r="E479" s="1075"/>
      <c r="F479" s="160"/>
      <c r="G479" s="1075"/>
      <c r="H479" s="161"/>
      <c r="I479" s="1085"/>
      <c r="J479" s="700"/>
      <c r="K479" s="1095"/>
      <c r="L479" s="701"/>
      <c r="M479" s="1103"/>
    </row>
    <row r="480" spans="1:13" x14ac:dyDescent="0.25">
      <c r="A480" s="173" t="s">
        <v>403</v>
      </c>
      <c r="B480" s="43">
        <v>0</v>
      </c>
      <c r="C480" s="1071">
        <v>0</v>
      </c>
      <c r="D480" s="155">
        <v>0</v>
      </c>
      <c r="E480" s="1071">
        <v>0</v>
      </c>
      <c r="F480" s="155">
        <v>0</v>
      </c>
      <c r="G480" s="1071">
        <v>0</v>
      </c>
      <c r="H480" s="155">
        <v>0</v>
      </c>
      <c r="I480" s="1071">
        <v>0</v>
      </c>
      <c r="J480" s="694">
        <v>0</v>
      </c>
      <c r="K480" s="1091">
        <v>0</v>
      </c>
      <c r="L480" s="694">
        <v>0</v>
      </c>
      <c r="M480" s="1091">
        <v>0</v>
      </c>
    </row>
    <row r="481" spans="1:13" x14ac:dyDescent="0.25">
      <c r="A481" s="173" t="s">
        <v>404</v>
      </c>
      <c r="B481" s="43">
        <v>0</v>
      </c>
      <c r="C481" s="1071">
        <v>0</v>
      </c>
      <c r="D481" s="155">
        <v>0</v>
      </c>
      <c r="E481" s="1071">
        <v>0</v>
      </c>
      <c r="F481" s="155">
        <v>0</v>
      </c>
      <c r="G481" s="1071">
        <v>0</v>
      </c>
      <c r="H481" s="155">
        <v>0</v>
      </c>
      <c r="I481" s="1071">
        <v>0</v>
      </c>
      <c r="J481" s="694">
        <v>0</v>
      </c>
      <c r="K481" s="1091">
        <v>0</v>
      </c>
      <c r="L481" s="694">
        <v>0</v>
      </c>
      <c r="M481" s="1091">
        <v>0</v>
      </c>
    </row>
    <row r="482" spans="1:13" x14ac:dyDescent="0.25">
      <c r="A482" s="173" t="s">
        <v>405</v>
      </c>
      <c r="B482" s="43">
        <v>0</v>
      </c>
      <c r="C482" s="1071">
        <v>0</v>
      </c>
      <c r="D482" s="155">
        <v>0</v>
      </c>
      <c r="E482" s="1071">
        <v>0</v>
      </c>
      <c r="F482" s="155">
        <v>0</v>
      </c>
      <c r="G482" s="1071">
        <v>0</v>
      </c>
      <c r="H482" s="155">
        <v>0</v>
      </c>
      <c r="I482" s="1071">
        <v>0</v>
      </c>
      <c r="J482" s="694">
        <v>0</v>
      </c>
      <c r="K482" s="1091">
        <v>0</v>
      </c>
      <c r="L482" s="694">
        <v>0</v>
      </c>
      <c r="M482" s="1091">
        <v>0</v>
      </c>
    </row>
    <row r="483" spans="1:13" x14ac:dyDescent="0.25">
      <c r="A483" s="173" t="s">
        <v>406</v>
      </c>
      <c r="B483" s="43">
        <v>4.0661778846153842</v>
      </c>
      <c r="C483" s="1071">
        <v>405905.51999999973</v>
      </c>
      <c r="D483" s="155">
        <v>3.4758173076923078</v>
      </c>
      <c r="E483" s="1071">
        <v>364952.1500000002</v>
      </c>
      <c r="F483" s="155">
        <v>3.6866634615384615</v>
      </c>
      <c r="G483" s="1071">
        <v>404440.96</v>
      </c>
      <c r="H483" s="155">
        <v>3.6866634615384615</v>
      </c>
      <c r="I483" s="1071">
        <v>420618.59840000002</v>
      </c>
      <c r="J483" s="694">
        <v>4.6866634615384619</v>
      </c>
      <c r="K483" s="1091">
        <v>431659.83660800004</v>
      </c>
      <c r="L483" s="694">
        <v>4.6866634615384619</v>
      </c>
      <c r="M483" s="1091">
        <v>442990.90731896006</v>
      </c>
    </row>
    <row r="484" spans="1:13" x14ac:dyDescent="0.25">
      <c r="A484" s="173" t="s">
        <v>408</v>
      </c>
      <c r="B484" s="43">
        <v>0</v>
      </c>
      <c r="C484" s="1071">
        <v>0</v>
      </c>
      <c r="D484" s="155">
        <v>0</v>
      </c>
      <c r="E484" s="1071">
        <v>0</v>
      </c>
      <c r="F484" s="155">
        <v>0</v>
      </c>
      <c r="G484" s="1071">
        <v>0</v>
      </c>
      <c r="H484" s="155">
        <v>0</v>
      </c>
      <c r="I484" s="1071">
        <v>0</v>
      </c>
      <c r="J484" s="694">
        <v>0</v>
      </c>
      <c r="K484" s="1091">
        <v>0</v>
      </c>
      <c r="L484" s="694">
        <v>0</v>
      </c>
      <c r="M484" s="1091">
        <v>0</v>
      </c>
    </row>
    <row r="485" spans="1:13" x14ac:dyDescent="0.25">
      <c r="A485" s="173" t="s">
        <v>409</v>
      </c>
      <c r="B485" s="43">
        <v>0</v>
      </c>
      <c r="C485" s="1071">
        <v>0</v>
      </c>
      <c r="D485" s="155">
        <v>0</v>
      </c>
      <c r="E485" s="1071">
        <v>0</v>
      </c>
      <c r="F485" s="155">
        <v>0</v>
      </c>
      <c r="G485" s="1071">
        <v>0</v>
      </c>
      <c r="H485" s="155">
        <v>0</v>
      </c>
      <c r="I485" s="1071">
        <v>0</v>
      </c>
      <c r="J485" s="694">
        <v>0</v>
      </c>
      <c r="K485" s="1091">
        <v>0</v>
      </c>
      <c r="L485" s="694">
        <v>0</v>
      </c>
      <c r="M485" s="1091">
        <v>0</v>
      </c>
    </row>
    <row r="486" spans="1:13" x14ac:dyDescent="0.25">
      <c r="A486" s="173" t="s">
        <v>410</v>
      </c>
      <c r="B486" s="43">
        <v>0</v>
      </c>
      <c r="C486" s="1071">
        <v>0</v>
      </c>
      <c r="D486" s="155">
        <v>0</v>
      </c>
      <c r="E486" s="1071">
        <v>0</v>
      </c>
      <c r="F486" s="155">
        <v>0</v>
      </c>
      <c r="G486" s="1071">
        <v>0</v>
      </c>
      <c r="H486" s="155">
        <v>0</v>
      </c>
      <c r="I486" s="1071">
        <v>0</v>
      </c>
      <c r="J486" s="694">
        <v>0</v>
      </c>
      <c r="K486" s="1091">
        <v>0</v>
      </c>
      <c r="L486" s="694">
        <v>0</v>
      </c>
      <c r="M486" s="1091">
        <v>0</v>
      </c>
    </row>
    <row r="487" spans="1:13" x14ac:dyDescent="0.25">
      <c r="A487" s="173" t="s">
        <v>411</v>
      </c>
      <c r="B487" s="43">
        <v>0</v>
      </c>
      <c r="C487" s="1071">
        <v>0</v>
      </c>
      <c r="D487" s="155">
        <v>0</v>
      </c>
      <c r="E487" s="1071">
        <v>0</v>
      </c>
      <c r="F487" s="155">
        <v>0</v>
      </c>
      <c r="G487" s="1071">
        <v>0</v>
      </c>
      <c r="H487" s="155">
        <v>0</v>
      </c>
      <c r="I487" s="1071">
        <v>0</v>
      </c>
      <c r="J487" s="694">
        <v>0</v>
      </c>
      <c r="K487" s="1091">
        <v>0</v>
      </c>
      <c r="L487" s="694">
        <v>0</v>
      </c>
      <c r="M487" s="1091">
        <v>0</v>
      </c>
    </row>
    <row r="488" spans="1:13" x14ac:dyDescent="0.25">
      <c r="A488" s="173" t="s">
        <v>412</v>
      </c>
      <c r="B488" s="43">
        <v>0</v>
      </c>
      <c r="C488" s="1071">
        <v>0</v>
      </c>
      <c r="D488" s="155">
        <v>0</v>
      </c>
      <c r="E488" s="1071">
        <v>0</v>
      </c>
      <c r="F488" s="155">
        <v>0</v>
      </c>
      <c r="G488" s="1071">
        <v>0</v>
      </c>
      <c r="H488" s="155">
        <v>0</v>
      </c>
      <c r="I488" s="1071">
        <v>0</v>
      </c>
      <c r="J488" s="694">
        <v>0</v>
      </c>
      <c r="K488" s="1091">
        <v>0</v>
      </c>
      <c r="L488" s="694">
        <v>0</v>
      </c>
      <c r="M488" s="1091">
        <v>0</v>
      </c>
    </row>
    <row r="489" spans="1:13" x14ac:dyDescent="0.25">
      <c r="A489" s="173" t="s">
        <v>413</v>
      </c>
      <c r="B489" s="167">
        <v>0</v>
      </c>
      <c r="C489" s="1072">
        <v>0</v>
      </c>
      <c r="D489" s="167">
        <v>0</v>
      </c>
      <c r="E489" s="1072">
        <v>0</v>
      </c>
      <c r="F489" s="167">
        <v>0</v>
      </c>
      <c r="G489" s="1072">
        <v>0</v>
      </c>
      <c r="H489" s="167">
        <v>0</v>
      </c>
      <c r="I489" s="1072">
        <v>0</v>
      </c>
      <c r="J489" s="709">
        <v>0</v>
      </c>
      <c r="K489" s="1092">
        <v>0</v>
      </c>
      <c r="L489" s="695">
        <v>0</v>
      </c>
      <c r="M489" s="1092">
        <v>0</v>
      </c>
    </row>
    <row r="490" spans="1:13" x14ac:dyDescent="0.25">
      <c r="A490" s="172" t="s">
        <v>424</v>
      </c>
      <c r="B490" s="157">
        <v>4.0661778846153842</v>
      </c>
      <c r="C490" s="1073">
        <v>405905.51999999973</v>
      </c>
      <c r="D490" s="157">
        <v>3.4758173076923078</v>
      </c>
      <c r="E490" s="1073">
        <v>364952.1500000002</v>
      </c>
      <c r="F490" s="156">
        <v>3.6866634615384615</v>
      </c>
      <c r="G490" s="1073">
        <v>404440.96</v>
      </c>
      <c r="H490" s="157">
        <v>3.6866634615384615</v>
      </c>
      <c r="I490" s="1084">
        <v>420618.59840000002</v>
      </c>
      <c r="J490" s="696">
        <v>4.6866634615384619</v>
      </c>
      <c r="K490" s="1093">
        <v>431659.83660800004</v>
      </c>
      <c r="L490" s="697">
        <v>4.6866634615384619</v>
      </c>
      <c r="M490" s="1101">
        <v>442990.90731896006</v>
      </c>
    </row>
    <row r="491" spans="1:13" x14ac:dyDescent="0.25">
      <c r="A491" s="173"/>
      <c r="B491" s="40"/>
      <c r="C491" s="1074"/>
      <c r="D491" s="40"/>
      <c r="E491" s="1074"/>
      <c r="F491" s="166"/>
      <c r="G491" s="1074"/>
      <c r="H491" s="40"/>
      <c r="I491" s="1079"/>
      <c r="J491" s="705"/>
      <c r="K491" s="1094"/>
      <c r="L491" s="706"/>
      <c r="M491" s="1102"/>
    </row>
    <row r="492" spans="1:13" x14ac:dyDescent="0.25">
      <c r="A492" s="172" t="s">
        <v>417</v>
      </c>
      <c r="B492" s="165"/>
      <c r="C492" s="1076"/>
      <c r="D492" s="165"/>
      <c r="E492" s="1076"/>
      <c r="F492" s="164"/>
      <c r="G492" s="1076"/>
      <c r="H492" s="165"/>
      <c r="I492" s="1087"/>
      <c r="J492" s="704"/>
      <c r="K492" s="1096"/>
      <c r="L492" s="701"/>
      <c r="M492" s="1103"/>
    </row>
    <row r="493" spans="1:13" x14ac:dyDescent="0.25">
      <c r="A493" s="173" t="s">
        <v>403</v>
      </c>
      <c r="B493" s="43">
        <v>0</v>
      </c>
      <c r="C493" s="1071">
        <v>0</v>
      </c>
      <c r="D493" s="155">
        <v>0</v>
      </c>
      <c r="E493" s="1071">
        <v>0</v>
      </c>
      <c r="F493" s="155">
        <v>0</v>
      </c>
      <c r="G493" s="1071">
        <v>0</v>
      </c>
      <c r="H493" s="155">
        <v>0</v>
      </c>
      <c r="I493" s="1071">
        <v>0</v>
      </c>
      <c r="J493" s="694">
        <v>0</v>
      </c>
      <c r="K493" s="1091">
        <v>0</v>
      </c>
      <c r="L493" s="694">
        <v>0</v>
      </c>
      <c r="M493" s="1091">
        <v>0</v>
      </c>
    </row>
    <row r="494" spans="1:13" x14ac:dyDescent="0.25">
      <c r="A494" s="173" t="s">
        <v>404</v>
      </c>
      <c r="B494" s="43">
        <v>0</v>
      </c>
      <c r="C494" s="1071">
        <v>0</v>
      </c>
      <c r="D494" s="155">
        <v>0</v>
      </c>
      <c r="E494" s="1071">
        <v>0</v>
      </c>
      <c r="F494" s="155">
        <v>0</v>
      </c>
      <c r="G494" s="1071">
        <v>0</v>
      </c>
      <c r="H494" s="155">
        <v>0</v>
      </c>
      <c r="I494" s="1071">
        <v>0</v>
      </c>
      <c r="J494" s="694">
        <v>0</v>
      </c>
      <c r="K494" s="1091">
        <v>0</v>
      </c>
      <c r="L494" s="694">
        <v>0</v>
      </c>
      <c r="M494" s="1091">
        <v>0</v>
      </c>
    </row>
    <row r="495" spans="1:13" x14ac:dyDescent="0.25">
      <c r="A495" s="173" t="s">
        <v>405</v>
      </c>
      <c r="B495" s="43">
        <v>0</v>
      </c>
      <c r="C495" s="1071">
        <v>0</v>
      </c>
      <c r="D495" s="155">
        <v>0</v>
      </c>
      <c r="E495" s="1071">
        <v>0</v>
      </c>
      <c r="F495" s="155">
        <v>0</v>
      </c>
      <c r="G495" s="1071">
        <v>0</v>
      </c>
      <c r="H495" s="155">
        <v>0</v>
      </c>
      <c r="I495" s="1071">
        <v>0</v>
      </c>
      <c r="J495" s="694">
        <v>0</v>
      </c>
      <c r="K495" s="1091">
        <v>0</v>
      </c>
      <c r="L495" s="694">
        <v>0</v>
      </c>
      <c r="M495" s="1091">
        <v>0</v>
      </c>
    </row>
    <row r="496" spans="1:13" x14ac:dyDescent="0.25">
      <c r="A496" s="173" t="s">
        <v>406</v>
      </c>
      <c r="B496" s="43">
        <v>0</v>
      </c>
      <c r="C496" s="1071">
        <v>88816.439999999959</v>
      </c>
      <c r="D496" s="155">
        <v>0</v>
      </c>
      <c r="E496" s="1071">
        <v>91255.839999999953</v>
      </c>
      <c r="F496" s="155">
        <v>0</v>
      </c>
      <c r="G496" s="1071">
        <v>126082.61</v>
      </c>
      <c r="H496" s="155">
        <v>0</v>
      </c>
      <c r="I496" s="1071">
        <v>131125.91440000001</v>
      </c>
      <c r="J496" s="694">
        <v>0</v>
      </c>
      <c r="K496" s="1091">
        <v>134567.96965300004</v>
      </c>
      <c r="L496" s="694">
        <v>0</v>
      </c>
      <c r="M496" s="1091">
        <v>138100.3788563913</v>
      </c>
    </row>
    <row r="497" spans="1:13" x14ac:dyDescent="0.25">
      <c r="A497" s="173" t="s">
        <v>408</v>
      </c>
      <c r="B497" s="43">
        <v>0</v>
      </c>
      <c r="C497" s="1071">
        <v>0</v>
      </c>
      <c r="D497" s="155">
        <v>0</v>
      </c>
      <c r="E497" s="1071">
        <v>0</v>
      </c>
      <c r="F497" s="155">
        <v>0</v>
      </c>
      <c r="G497" s="1071">
        <v>0</v>
      </c>
      <c r="H497" s="155">
        <v>0</v>
      </c>
      <c r="I497" s="1071">
        <v>0</v>
      </c>
      <c r="J497" s="694">
        <v>0</v>
      </c>
      <c r="K497" s="1091">
        <v>0</v>
      </c>
      <c r="L497" s="694">
        <v>0</v>
      </c>
      <c r="M497" s="1091">
        <v>0</v>
      </c>
    </row>
    <row r="498" spans="1:13" x14ac:dyDescent="0.25">
      <c r="A498" s="173" t="s">
        <v>409</v>
      </c>
      <c r="B498" s="43">
        <v>0</v>
      </c>
      <c r="C498" s="1071">
        <v>0</v>
      </c>
      <c r="D498" s="155">
        <v>0</v>
      </c>
      <c r="E498" s="1071">
        <v>0</v>
      </c>
      <c r="F498" s="155">
        <v>0</v>
      </c>
      <c r="G498" s="1071">
        <v>0</v>
      </c>
      <c r="H498" s="155">
        <v>0</v>
      </c>
      <c r="I498" s="1071">
        <v>0</v>
      </c>
      <c r="J498" s="694">
        <v>0</v>
      </c>
      <c r="K498" s="1091">
        <v>0</v>
      </c>
      <c r="L498" s="694">
        <v>0</v>
      </c>
      <c r="M498" s="1091">
        <v>0</v>
      </c>
    </row>
    <row r="499" spans="1:13" x14ac:dyDescent="0.25">
      <c r="A499" s="173" t="s">
        <v>410</v>
      </c>
      <c r="B499" s="43">
        <v>0</v>
      </c>
      <c r="C499" s="1071">
        <v>0</v>
      </c>
      <c r="D499" s="155">
        <v>0</v>
      </c>
      <c r="E499" s="1071">
        <v>0</v>
      </c>
      <c r="F499" s="155">
        <v>0</v>
      </c>
      <c r="G499" s="1071">
        <v>0</v>
      </c>
      <c r="H499" s="155">
        <v>0</v>
      </c>
      <c r="I499" s="1071">
        <v>0</v>
      </c>
      <c r="J499" s="694">
        <v>0</v>
      </c>
      <c r="K499" s="1091">
        <v>0</v>
      </c>
      <c r="L499" s="694">
        <v>0</v>
      </c>
      <c r="M499" s="1091">
        <v>0</v>
      </c>
    </row>
    <row r="500" spans="1:13" x14ac:dyDescent="0.25">
      <c r="A500" s="173" t="s">
        <v>411</v>
      </c>
      <c r="B500" s="43">
        <v>0</v>
      </c>
      <c r="C500" s="1071">
        <v>0</v>
      </c>
      <c r="D500" s="155">
        <v>0</v>
      </c>
      <c r="E500" s="1071">
        <v>0</v>
      </c>
      <c r="F500" s="155">
        <v>0</v>
      </c>
      <c r="G500" s="1071">
        <v>0</v>
      </c>
      <c r="H500" s="155">
        <v>0</v>
      </c>
      <c r="I500" s="1071">
        <v>0</v>
      </c>
      <c r="J500" s="694">
        <v>0</v>
      </c>
      <c r="K500" s="1091">
        <v>0</v>
      </c>
      <c r="L500" s="694">
        <v>0</v>
      </c>
      <c r="M500" s="1091">
        <v>0</v>
      </c>
    </row>
    <row r="501" spans="1:13" x14ac:dyDescent="0.25">
      <c r="A501" s="173" t="s">
        <v>412</v>
      </c>
      <c r="B501" s="43">
        <v>0</v>
      </c>
      <c r="C501" s="1071">
        <v>0</v>
      </c>
      <c r="D501" s="155">
        <v>0</v>
      </c>
      <c r="E501" s="1071">
        <v>0</v>
      </c>
      <c r="F501" s="155">
        <v>0</v>
      </c>
      <c r="G501" s="1071">
        <v>0</v>
      </c>
      <c r="H501" s="155">
        <v>0</v>
      </c>
      <c r="I501" s="1071">
        <v>0</v>
      </c>
      <c r="J501" s="694">
        <v>0</v>
      </c>
      <c r="K501" s="1091">
        <v>0</v>
      </c>
      <c r="L501" s="694">
        <v>0</v>
      </c>
      <c r="M501" s="1091">
        <v>0</v>
      </c>
    </row>
    <row r="502" spans="1:13" x14ac:dyDescent="0.25">
      <c r="A502" s="173" t="s">
        <v>413</v>
      </c>
      <c r="B502" s="167">
        <v>0</v>
      </c>
      <c r="C502" s="1072">
        <v>0</v>
      </c>
      <c r="D502" s="167">
        <v>0</v>
      </c>
      <c r="E502" s="1072">
        <v>0</v>
      </c>
      <c r="F502" s="167">
        <v>0</v>
      </c>
      <c r="G502" s="1072">
        <v>0</v>
      </c>
      <c r="H502" s="167">
        <v>0</v>
      </c>
      <c r="I502" s="1072">
        <v>0</v>
      </c>
      <c r="J502" s="709">
        <v>0</v>
      </c>
      <c r="K502" s="1092">
        <v>0</v>
      </c>
      <c r="L502" s="695">
        <v>0</v>
      </c>
      <c r="M502" s="1092">
        <v>0</v>
      </c>
    </row>
    <row r="503" spans="1:13" x14ac:dyDescent="0.25">
      <c r="A503" s="172" t="s">
        <v>418</v>
      </c>
      <c r="B503" s="157">
        <v>0</v>
      </c>
      <c r="C503" s="1073">
        <v>88816.439999999959</v>
      </c>
      <c r="D503" s="157">
        <v>0</v>
      </c>
      <c r="E503" s="1073">
        <v>91255.839999999953</v>
      </c>
      <c r="F503" s="156">
        <v>0</v>
      </c>
      <c r="G503" s="1073">
        <v>126082.61</v>
      </c>
      <c r="H503" s="157">
        <v>0</v>
      </c>
      <c r="I503" s="1084">
        <v>131125.91440000001</v>
      </c>
      <c r="J503" s="696">
        <v>0</v>
      </c>
      <c r="K503" s="1093">
        <v>134567.96965300004</v>
      </c>
      <c r="L503" s="697">
        <v>0</v>
      </c>
      <c r="M503" s="1101">
        <v>138100.3788563913</v>
      </c>
    </row>
    <row r="504" spans="1:13" x14ac:dyDescent="0.25">
      <c r="A504" s="173"/>
      <c r="B504" s="40"/>
      <c r="C504" s="1074"/>
      <c r="D504" s="40"/>
      <c r="E504" s="1074"/>
      <c r="F504" s="166"/>
      <c r="G504" s="1074"/>
      <c r="H504" s="40"/>
      <c r="I504" s="1079"/>
      <c r="J504" s="705"/>
      <c r="K504" s="1094"/>
      <c r="L504" s="706"/>
      <c r="M504" s="1102"/>
    </row>
    <row r="505" spans="1:13" x14ac:dyDescent="0.25">
      <c r="A505" s="174" t="s">
        <v>419</v>
      </c>
      <c r="B505" s="165"/>
      <c r="C505" s="1076"/>
      <c r="D505" s="165"/>
      <c r="E505" s="1076"/>
      <c r="F505" s="164"/>
      <c r="G505" s="1076"/>
      <c r="H505" s="165"/>
      <c r="I505" s="1087"/>
      <c r="J505" s="704"/>
      <c r="K505" s="1096"/>
      <c r="L505" s="701"/>
      <c r="M505" s="1103"/>
    </row>
    <row r="506" spans="1:13" x14ac:dyDescent="0.25">
      <c r="A506" s="173" t="s">
        <v>403</v>
      </c>
      <c r="B506" s="43">
        <v>0</v>
      </c>
      <c r="C506" s="1071">
        <v>0</v>
      </c>
      <c r="D506" s="155">
        <v>0</v>
      </c>
      <c r="E506" s="1071">
        <v>0</v>
      </c>
      <c r="F506" s="155">
        <v>0</v>
      </c>
      <c r="G506" s="1071">
        <v>0</v>
      </c>
      <c r="H506" s="155">
        <v>0</v>
      </c>
      <c r="I506" s="1071">
        <v>0</v>
      </c>
      <c r="J506" s="694">
        <v>0</v>
      </c>
      <c r="K506" s="1091">
        <v>0</v>
      </c>
      <c r="L506" s="694">
        <v>0</v>
      </c>
      <c r="M506" s="1091">
        <v>0</v>
      </c>
    </row>
    <row r="507" spans="1:13" x14ac:dyDescent="0.25">
      <c r="A507" s="173" t="s">
        <v>404</v>
      </c>
      <c r="B507" s="43">
        <v>0</v>
      </c>
      <c r="C507" s="1071">
        <v>0</v>
      </c>
      <c r="D507" s="155">
        <v>0</v>
      </c>
      <c r="E507" s="1071">
        <v>0</v>
      </c>
      <c r="F507" s="155">
        <v>0</v>
      </c>
      <c r="G507" s="1071">
        <v>0</v>
      </c>
      <c r="H507" s="155">
        <v>0</v>
      </c>
      <c r="I507" s="1071">
        <v>0</v>
      </c>
      <c r="J507" s="694">
        <v>0</v>
      </c>
      <c r="K507" s="1091">
        <v>0</v>
      </c>
      <c r="L507" s="694">
        <v>0</v>
      </c>
      <c r="M507" s="1091">
        <v>0</v>
      </c>
    </row>
    <row r="508" spans="1:13" x14ac:dyDescent="0.25">
      <c r="A508" s="173" t="s">
        <v>405</v>
      </c>
      <c r="B508" s="43">
        <v>0</v>
      </c>
      <c r="C508" s="1071">
        <v>0</v>
      </c>
      <c r="D508" s="155">
        <v>0</v>
      </c>
      <c r="E508" s="1071">
        <v>0</v>
      </c>
      <c r="F508" s="155">
        <v>0</v>
      </c>
      <c r="G508" s="1071">
        <v>0</v>
      </c>
      <c r="H508" s="155">
        <v>0</v>
      </c>
      <c r="I508" s="1071">
        <v>0</v>
      </c>
      <c r="J508" s="694">
        <v>0</v>
      </c>
      <c r="K508" s="1091">
        <v>0</v>
      </c>
      <c r="L508" s="694">
        <v>0</v>
      </c>
      <c r="M508" s="1091">
        <v>0</v>
      </c>
    </row>
    <row r="509" spans="1:13" x14ac:dyDescent="0.25">
      <c r="A509" s="173" t="s">
        <v>406</v>
      </c>
      <c r="B509" s="43">
        <v>0</v>
      </c>
      <c r="C509" s="1071">
        <v>69232.049999999988</v>
      </c>
      <c r="D509" s="155">
        <v>0</v>
      </c>
      <c r="E509" s="1071">
        <v>32691.679999999989</v>
      </c>
      <c r="F509" s="155">
        <v>0</v>
      </c>
      <c r="G509" s="1071">
        <v>69458.579999999987</v>
      </c>
      <c r="H509" s="155">
        <v>0</v>
      </c>
      <c r="I509" s="1071">
        <v>72236.92319999999</v>
      </c>
      <c r="J509" s="694">
        <v>0</v>
      </c>
      <c r="K509" s="1091">
        <v>74133.142433999994</v>
      </c>
      <c r="L509" s="694">
        <v>0</v>
      </c>
      <c r="M509" s="1091">
        <v>76079.137422892498</v>
      </c>
    </row>
    <row r="510" spans="1:13" x14ac:dyDescent="0.25">
      <c r="A510" s="173" t="s">
        <v>408</v>
      </c>
      <c r="B510" s="43">
        <v>0</v>
      </c>
      <c r="C510" s="1071">
        <v>0</v>
      </c>
      <c r="D510" s="155">
        <v>0</v>
      </c>
      <c r="E510" s="1071">
        <v>0</v>
      </c>
      <c r="F510" s="155">
        <v>0</v>
      </c>
      <c r="G510" s="1071">
        <v>0</v>
      </c>
      <c r="H510" s="155">
        <v>0</v>
      </c>
      <c r="I510" s="1071">
        <v>0</v>
      </c>
      <c r="J510" s="694">
        <v>0</v>
      </c>
      <c r="K510" s="1091">
        <v>0</v>
      </c>
      <c r="L510" s="694">
        <v>0</v>
      </c>
      <c r="M510" s="1091">
        <v>0</v>
      </c>
    </row>
    <row r="511" spans="1:13" x14ac:dyDescent="0.25">
      <c r="A511" s="173" t="s">
        <v>409</v>
      </c>
      <c r="B511" s="43">
        <v>0</v>
      </c>
      <c r="C511" s="1071">
        <v>0</v>
      </c>
      <c r="D511" s="155">
        <v>0</v>
      </c>
      <c r="E511" s="1071">
        <v>0</v>
      </c>
      <c r="F511" s="155">
        <v>0</v>
      </c>
      <c r="G511" s="1071">
        <v>0</v>
      </c>
      <c r="H511" s="155">
        <v>0</v>
      </c>
      <c r="I511" s="1071">
        <v>0</v>
      </c>
      <c r="J511" s="694">
        <v>0</v>
      </c>
      <c r="K511" s="1091">
        <v>0</v>
      </c>
      <c r="L511" s="694">
        <v>0</v>
      </c>
      <c r="M511" s="1091">
        <v>0</v>
      </c>
    </row>
    <row r="512" spans="1:13" x14ac:dyDescent="0.25">
      <c r="A512" s="173" t="s">
        <v>410</v>
      </c>
      <c r="B512" s="43">
        <v>0</v>
      </c>
      <c r="C512" s="1071">
        <v>0</v>
      </c>
      <c r="D512" s="155">
        <v>0</v>
      </c>
      <c r="E512" s="1071">
        <v>0</v>
      </c>
      <c r="F512" s="155">
        <v>0</v>
      </c>
      <c r="G512" s="1071">
        <v>0</v>
      </c>
      <c r="H512" s="155">
        <v>0</v>
      </c>
      <c r="I512" s="1071">
        <v>0</v>
      </c>
      <c r="J512" s="694">
        <v>0</v>
      </c>
      <c r="K512" s="1091">
        <v>0</v>
      </c>
      <c r="L512" s="694">
        <v>0</v>
      </c>
      <c r="M512" s="1091">
        <v>0</v>
      </c>
    </row>
    <row r="513" spans="1:13" x14ac:dyDescent="0.25">
      <c r="A513" s="173" t="s">
        <v>411</v>
      </c>
      <c r="B513" s="43">
        <v>0</v>
      </c>
      <c r="C513" s="1071">
        <v>0</v>
      </c>
      <c r="D513" s="155">
        <v>0</v>
      </c>
      <c r="E513" s="1071">
        <v>0</v>
      </c>
      <c r="F513" s="155">
        <v>0</v>
      </c>
      <c r="G513" s="1071">
        <v>0</v>
      </c>
      <c r="H513" s="155">
        <v>0</v>
      </c>
      <c r="I513" s="1071">
        <v>0</v>
      </c>
      <c r="J513" s="694">
        <v>0</v>
      </c>
      <c r="K513" s="1091">
        <v>0</v>
      </c>
      <c r="L513" s="694">
        <v>0</v>
      </c>
      <c r="M513" s="1091">
        <v>0</v>
      </c>
    </row>
    <row r="514" spans="1:13" x14ac:dyDescent="0.25">
      <c r="A514" s="173" t="s">
        <v>412</v>
      </c>
      <c r="B514" s="43">
        <v>0</v>
      </c>
      <c r="C514" s="1071">
        <v>0</v>
      </c>
      <c r="D514" s="155">
        <v>0</v>
      </c>
      <c r="E514" s="1071">
        <v>0</v>
      </c>
      <c r="F514" s="155">
        <v>0</v>
      </c>
      <c r="G514" s="1071">
        <v>0</v>
      </c>
      <c r="H514" s="155">
        <v>0</v>
      </c>
      <c r="I514" s="1071">
        <v>0</v>
      </c>
      <c r="J514" s="694">
        <v>0</v>
      </c>
      <c r="K514" s="1091">
        <v>0</v>
      </c>
      <c r="L514" s="694">
        <v>0</v>
      </c>
      <c r="M514" s="1091">
        <v>0</v>
      </c>
    </row>
    <row r="515" spans="1:13" x14ac:dyDescent="0.25">
      <c r="A515" s="173" t="s">
        <v>413</v>
      </c>
      <c r="B515" s="167">
        <v>0</v>
      </c>
      <c r="C515" s="1072">
        <v>0</v>
      </c>
      <c r="D515" s="167">
        <v>0</v>
      </c>
      <c r="E515" s="1072">
        <v>0</v>
      </c>
      <c r="F515" s="167">
        <v>0</v>
      </c>
      <c r="G515" s="1072">
        <v>0</v>
      </c>
      <c r="H515" s="167">
        <v>0</v>
      </c>
      <c r="I515" s="1072">
        <v>0</v>
      </c>
      <c r="J515" s="709">
        <v>0</v>
      </c>
      <c r="K515" s="1092">
        <v>0</v>
      </c>
      <c r="L515" s="695">
        <v>0</v>
      </c>
      <c r="M515" s="1092">
        <v>0</v>
      </c>
    </row>
    <row r="516" spans="1:13" x14ac:dyDescent="0.25">
      <c r="A516" s="172" t="s">
        <v>420</v>
      </c>
      <c r="B516" s="157">
        <v>0</v>
      </c>
      <c r="C516" s="1073">
        <v>69232.049999999988</v>
      </c>
      <c r="D516" s="157">
        <v>0</v>
      </c>
      <c r="E516" s="1073">
        <v>32691.679999999989</v>
      </c>
      <c r="F516" s="156">
        <v>0</v>
      </c>
      <c r="G516" s="1073">
        <v>69458.579999999987</v>
      </c>
      <c r="H516" s="157">
        <v>0</v>
      </c>
      <c r="I516" s="1084">
        <v>72236.92319999999</v>
      </c>
      <c r="J516" s="696">
        <v>0</v>
      </c>
      <c r="K516" s="1093">
        <v>74133.142433999994</v>
      </c>
      <c r="L516" s="697">
        <v>0</v>
      </c>
      <c r="M516" s="1101">
        <v>76079.137422892498</v>
      </c>
    </row>
    <row r="517" spans="1:13" x14ac:dyDescent="0.25">
      <c r="A517" s="173"/>
      <c r="B517" s="40"/>
      <c r="C517" s="1074"/>
      <c r="D517" s="40"/>
      <c r="E517" s="1074"/>
      <c r="F517" s="166"/>
      <c r="G517" s="1074"/>
      <c r="H517" s="40"/>
      <c r="I517" s="1079"/>
      <c r="J517" s="705"/>
      <c r="K517" s="1094"/>
      <c r="L517" s="706"/>
      <c r="M517" s="1102"/>
    </row>
    <row r="518" spans="1:13" x14ac:dyDescent="0.25">
      <c r="A518" s="174" t="s">
        <v>421</v>
      </c>
      <c r="B518" s="161"/>
      <c r="C518" s="1075"/>
      <c r="D518" s="161"/>
      <c r="E518" s="1075"/>
      <c r="F518" s="160"/>
      <c r="G518" s="1075"/>
      <c r="H518" s="161"/>
      <c r="I518" s="1085"/>
      <c r="J518" s="700"/>
      <c r="K518" s="1095"/>
      <c r="L518" s="701"/>
      <c r="M518" s="1103"/>
    </row>
    <row r="519" spans="1:13" x14ac:dyDescent="0.25">
      <c r="A519" s="173" t="s">
        <v>403</v>
      </c>
      <c r="B519" s="43">
        <v>0</v>
      </c>
      <c r="C519" s="1071">
        <v>0</v>
      </c>
      <c r="D519" s="155">
        <v>0</v>
      </c>
      <c r="E519" s="1071">
        <v>0</v>
      </c>
      <c r="F519" s="155">
        <v>0</v>
      </c>
      <c r="G519" s="1071">
        <v>0</v>
      </c>
      <c r="H519" s="155">
        <v>0</v>
      </c>
      <c r="I519" s="1071">
        <v>0</v>
      </c>
      <c r="J519" s="694">
        <v>0</v>
      </c>
      <c r="K519" s="1091">
        <v>0</v>
      </c>
      <c r="L519" s="694">
        <v>0</v>
      </c>
      <c r="M519" s="1091">
        <v>0</v>
      </c>
    </row>
    <row r="520" spans="1:13" x14ac:dyDescent="0.25">
      <c r="A520" s="173" t="s">
        <v>404</v>
      </c>
      <c r="B520" s="43">
        <v>0</v>
      </c>
      <c r="C520" s="1071">
        <v>0</v>
      </c>
      <c r="D520" s="155">
        <v>0</v>
      </c>
      <c r="E520" s="1071">
        <v>0</v>
      </c>
      <c r="F520" s="155">
        <v>0</v>
      </c>
      <c r="G520" s="1071">
        <v>0</v>
      </c>
      <c r="H520" s="155">
        <v>0</v>
      </c>
      <c r="I520" s="1071">
        <v>0</v>
      </c>
      <c r="J520" s="694">
        <v>0</v>
      </c>
      <c r="K520" s="1091">
        <v>0</v>
      </c>
      <c r="L520" s="694">
        <v>0</v>
      </c>
      <c r="M520" s="1091">
        <v>0</v>
      </c>
    </row>
    <row r="521" spans="1:13" x14ac:dyDescent="0.25">
      <c r="A521" s="173" t="s">
        <v>405</v>
      </c>
      <c r="B521" s="43">
        <v>0</v>
      </c>
      <c r="C521" s="1071">
        <v>0</v>
      </c>
      <c r="D521" s="155">
        <v>0</v>
      </c>
      <c r="E521" s="1071">
        <v>0</v>
      </c>
      <c r="F521" s="155">
        <v>0</v>
      </c>
      <c r="G521" s="1071">
        <v>0</v>
      </c>
      <c r="H521" s="155">
        <v>0</v>
      </c>
      <c r="I521" s="1071">
        <v>0</v>
      </c>
      <c r="J521" s="694">
        <v>0</v>
      </c>
      <c r="K521" s="1091">
        <v>0</v>
      </c>
      <c r="L521" s="694">
        <v>0</v>
      </c>
      <c r="M521" s="1091">
        <v>0</v>
      </c>
    </row>
    <row r="522" spans="1:13" x14ac:dyDescent="0.25">
      <c r="A522" s="173" t="s">
        <v>406</v>
      </c>
      <c r="B522" s="43">
        <v>0</v>
      </c>
      <c r="C522" s="1071">
        <v>50871.999999999985</v>
      </c>
      <c r="D522" s="155">
        <v>0</v>
      </c>
      <c r="E522" s="1071">
        <v>50807.93</v>
      </c>
      <c r="F522" s="155">
        <v>0</v>
      </c>
      <c r="G522" s="1071">
        <v>61344.030000000006</v>
      </c>
      <c r="H522" s="155">
        <v>0</v>
      </c>
      <c r="I522" s="1071">
        <v>63797.7912</v>
      </c>
      <c r="J522" s="694">
        <v>0</v>
      </c>
      <c r="K522" s="1091">
        <v>65472.483219000009</v>
      </c>
      <c r="L522" s="694">
        <v>0</v>
      </c>
      <c r="M522" s="1091">
        <v>67191.135903498769</v>
      </c>
    </row>
    <row r="523" spans="1:13" x14ac:dyDescent="0.25">
      <c r="A523" s="173" t="s">
        <v>408</v>
      </c>
      <c r="B523" s="43">
        <v>0</v>
      </c>
      <c r="C523" s="1071">
        <v>0</v>
      </c>
      <c r="D523" s="155">
        <v>0</v>
      </c>
      <c r="E523" s="1071">
        <v>0</v>
      </c>
      <c r="F523" s="155">
        <v>0</v>
      </c>
      <c r="G523" s="1071">
        <v>0</v>
      </c>
      <c r="H523" s="155">
        <v>0</v>
      </c>
      <c r="I523" s="1071">
        <v>0</v>
      </c>
      <c r="J523" s="694">
        <v>0</v>
      </c>
      <c r="K523" s="1091">
        <v>0</v>
      </c>
      <c r="L523" s="694">
        <v>0</v>
      </c>
      <c r="M523" s="1091">
        <v>0</v>
      </c>
    </row>
    <row r="524" spans="1:13" x14ac:dyDescent="0.25">
      <c r="A524" s="173" t="s">
        <v>409</v>
      </c>
      <c r="B524" s="43">
        <v>0</v>
      </c>
      <c r="C524" s="1071">
        <v>0</v>
      </c>
      <c r="D524" s="155">
        <v>0</v>
      </c>
      <c r="E524" s="1071">
        <v>0</v>
      </c>
      <c r="F524" s="155">
        <v>0</v>
      </c>
      <c r="G524" s="1071">
        <v>0</v>
      </c>
      <c r="H524" s="155">
        <v>0</v>
      </c>
      <c r="I524" s="1071">
        <v>0</v>
      </c>
      <c r="J524" s="694">
        <v>0</v>
      </c>
      <c r="K524" s="1091">
        <v>0</v>
      </c>
      <c r="L524" s="694">
        <v>0</v>
      </c>
      <c r="M524" s="1091">
        <v>0</v>
      </c>
    </row>
    <row r="525" spans="1:13" x14ac:dyDescent="0.25">
      <c r="A525" s="173" t="s">
        <v>410</v>
      </c>
      <c r="B525" s="43">
        <v>0</v>
      </c>
      <c r="C525" s="1071">
        <v>0</v>
      </c>
      <c r="D525" s="155">
        <v>0</v>
      </c>
      <c r="E525" s="1071">
        <v>0</v>
      </c>
      <c r="F525" s="155">
        <v>0</v>
      </c>
      <c r="G525" s="1071">
        <v>0</v>
      </c>
      <c r="H525" s="155">
        <v>0</v>
      </c>
      <c r="I525" s="1071">
        <v>0</v>
      </c>
      <c r="J525" s="694">
        <v>0</v>
      </c>
      <c r="K525" s="1091">
        <v>0</v>
      </c>
      <c r="L525" s="694">
        <v>0</v>
      </c>
      <c r="M525" s="1091">
        <v>0</v>
      </c>
    </row>
    <row r="526" spans="1:13" x14ac:dyDescent="0.25">
      <c r="A526" s="173" t="s">
        <v>411</v>
      </c>
      <c r="B526" s="43">
        <v>0</v>
      </c>
      <c r="C526" s="1071">
        <v>0</v>
      </c>
      <c r="D526" s="155">
        <v>0</v>
      </c>
      <c r="E526" s="1071">
        <v>0</v>
      </c>
      <c r="F526" s="155">
        <v>0</v>
      </c>
      <c r="G526" s="1071">
        <v>0</v>
      </c>
      <c r="H526" s="155">
        <v>0</v>
      </c>
      <c r="I526" s="1071">
        <v>0</v>
      </c>
      <c r="J526" s="694">
        <v>0</v>
      </c>
      <c r="K526" s="1091">
        <v>0</v>
      </c>
      <c r="L526" s="694">
        <v>0</v>
      </c>
      <c r="M526" s="1091">
        <v>0</v>
      </c>
    </row>
    <row r="527" spans="1:13" x14ac:dyDescent="0.25">
      <c r="A527" s="173" t="s">
        <v>412</v>
      </c>
      <c r="B527" s="43">
        <v>0</v>
      </c>
      <c r="C527" s="1071">
        <v>0</v>
      </c>
      <c r="D527" s="155">
        <v>0</v>
      </c>
      <c r="E527" s="1071">
        <v>0</v>
      </c>
      <c r="F527" s="155">
        <v>0</v>
      </c>
      <c r="G527" s="1071">
        <v>0</v>
      </c>
      <c r="H527" s="155">
        <v>0</v>
      </c>
      <c r="I527" s="1071">
        <v>0</v>
      </c>
      <c r="J527" s="694">
        <v>0</v>
      </c>
      <c r="K527" s="1091">
        <v>0</v>
      </c>
      <c r="L527" s="694">
        <v>0</v>
      </c>
      <c r="M527" s="1091">
        <v>0</v>
      </c>
    </row>
    <row r="528" spans="1:13" x14ac:dyDescent="0.25">
      <c r="A528" s="173" t="s">
        <v>413</v>
      </c>
      <c r="B528" s="167">
        <v>0</v>
      </c>
      <c r="C528" s="1072">
        <v>0</v>
      </c>
      <c r="D528" s="167">
        <v>0</v>
      </c>
      <c r="E528" s="1072">
        <v>0</v>
      </c>
      <c r="F528" s="167">
        <v>0</v>
      </c>
      <c r="G528" s="1072">
        <v>0</v>
      </c>
      <c r="H528" s="167">
        <v>0</v>
      </c>
      <c r="I528" s="1072">
        <v>0</v>
      </c>
      <c r="J528" s="709">
        <v>0</v>
      </c>
      <c r="K528" s="1092">
        <v>0</v>
      </c>
      <c r="L528" s="695">
        <v>0</v>
      </c>
      <c r="M528" s="1092">
        <v>0</v>
      </c>
    </row>
    <row r="529" spans="1:13" x14ac:dyDescent="0.25">
      <c r="A529" s="172" t="s">
        <v>422</v>
      </c>
      <c r="B529" s="157">
        <v>0</v>
      </c>
      <c r="C529" s="1073">
        <v>50871.999999999985</v>
      </c>
      <c r="D529" s="157">
        <v>0</v>
      </c>
      <c r="E529" s="1073">
        <v>50807.93</v>
      </c>
      <c r="F529" s="156">
        <v>0</v>
      </c>
      <c r="G529" s="1073">
        <v>61344.030000000006</v>
      </c>
      <c r="H529" s="157">
        <v>0</v>
      </c>
      <c r="I529" s="1084">
        <v>63797.7912</v>
      </c>
      <c r="J529" s="696">
        <v>0</v>
      </c>
      <c r="K529" s="1093">
        <v>65472.483219000009</v>
      </c>
      <c r="L529" s="697">
        <v>0</v>
      </c>
      <c r="M529" s="1101">
        <v>67191.135903498769</v>
      </c>
    </row>
    <row r="530" spans="1:13" x14ac:dyDescent="0.25">
      <c r="A530" s="173"/>
      <c r="B530" s="40"/>
      <c r="C530" s="1074"/>
      <c r="D530" s="40"/>
      <c r="E530" s="1074"/>
      <c r="F530" s="166"/>
      <c r="G530" s="1074"/>
      <c r="H530" s="40"/>
      <c r="I530" s="1079"/>
      <c r="J530" s="705"/>
      <c r="K530" s="1094"/>
      <c r="L530" s="706"/>
      <c r="M530" s="1102"/>
    </row>
    <row r="531" spans="1:13" x14ac:dyDescent="0.25">
      <c r="A531" s="171" t="s">
        <v>172</v>
      </c>
      <c r="B531" s="47"/>
      <c r="C531" s="1069"/>
      <c r="D531" s="47"/>
      <c r="E531" s="1069"/>
      <c r="F531" s="46"/>
      <c r="G531" s="1069"/>
      <c r="H531" s="47"/>
      <c r="I531" s="1082"/>
      <c r="J531" s="46"/>
      <c r="K531" s="1069"/>
      <c r="L531" s="85"/>
      <c r="M531" s="1099"/>
    </row>
    <row r="532" spans="1:13" x14ac:dyDescent="0.25">
      <c r="A532" s="172" t="s">
        <v>402</v>
      </c>
      <c r="B532" s="165"/>
      <c r="C532" s="1076"/>
      <c r="D532" s="165"/>
      <c r="E532" s="1076"/>
      <c r="F532" s="164"/>
      <c r="G532" s="1076"/>
      <c r="H532" s="165"/>
      <c r="I532" s="1087"/>
      <c r="J532" s="704"/>
      <c r="K532" s="1096"/>
      <c r="L532" s="701"/>
      <c r="M532" s="1103"/>
    </row>
    <row r="533" spans="1:13" x14ac:dyDescent="0.25">
      <c r="A533" s="173" t="s">
        <v>403</v>
      </c>
      <c r="B533" s="155">
        <v>44</v>
      </c>
      <c r="C533" s="1071">
        <v>5219945.6800000016</v>
      </c>
      <c r="D533" s="155">
        <v>37</v>
      </c>
      <c r="E533" s="1071">
        <v>4653057.9900000012</v>
      </c>
      <c r="F533" s="155">
        <v>38</v>
      </c>
      <c r="G533" s="1071">
        <v>4576194.5399999991</v>
      </c>
      <c r="H533" s="155">
        <v>45</v>
      </c>
      <c r="I533" s="1071">
        <v>5731877.4313666672</v>
      </c>
      <c r="J533" s="694">
        <v>46</v>
      </c>
      <c r="K533" s="1091">
        <v>5747709.1776025835</v>
      </c>
      <c r="L533" s="694">
        <v>46</v>
      </c>
      <c r="M533" s="1091">
        <v>5898010.9036033377</v>
      </c>
    </row>
    <row r="534" spans="1:13" s="183" customFormat="1" x14ac:dyDescent="0.25">
      <c r="A534" s="181" t="s">
        <v>427</v>
      </c>
      <c r="B534" s="1106">
        <v>0</v>
      </c>
      <c r="C534" s="1078">
        <v>0</v>
      </c>
      <c r="D534" s="182">
        <v>0</v>
      </c>
      <c r="E534" s="1078">
        <v>0</v>
      </c>
      <c r="F534" s="182">
        <v>0</v>
      </c>
      <c r="G534" s="1078">
        <v>0</v>
      </c>
      <c r="H534" s="182">
        <v>0</v>
      </c>
      <c r="I534" s="1078">
        <v>0</v>
      </c>
      <c r="J534" s="711">
        <v>0</v>
      </c>
      <c r="K534" s="1098">
        <v>0</v>
      </c>
      <c r="L534" s="710">
        <v>0</v>
      </c>
      <c r="M534" s="1098">
        <v>0</v>
      </c>
    </row>
    <row r="535" spans="1:13" s="183" customFormat="1" x14ac:dyDescent="0.25">
      <c r="A535" s="181" t="s">
        <v>428</v>
      </c>
      <c r="B535" s="182">
        <v>0</v>
      </c>
      <c r="C535" s="1078">
        <v>0</v>
      </c>
      <c r="D535" s="182">
        <v>0</v>
      </c>
      <c r="E535" s="1078">
        <v>0</v>
      </c>
      <c r="F535" s="182">
        <v>0</v>
      </c>
      <c r="G535" s="1078">
        <v>0</v>
      </c>
      <c r="H535" s="182">
        <v>0</v>
      </c>
      <c r="I535" s="1078">
        <v>0</v>
      </c>
      <c r="J535" s="711">
        <v>0</v>
      </c>
      <c r="K535" s="1098">
        <v>0</v>
      </c>
      <c r="L535" s="710">
        <v>0</v>
      </c>
      <c r="M535" s="1098">
        <v>0</v>
      </c>
    </row>
    <row r="536" spans="1:13" s="183" customFormat="1" x14ac:dyDescent="0.25">
      <c r="A536" s="181" t="s">
        <v>429</v>
      </c>
      <c r="B536" s="182">
        <v>0</v>
      </c>
      <c r="C536" s="1078">
        <v>0</v>
      </c>
      <c r="D536" s="182">
        <v>0</v>
      </c>
      <c r="E536" s="1078">
        <v>0</v>
      </c>
      <c r="F536" s="182">
        <v>0</v>
      </c>
      <c r="G536" s="1078">
        <v>0</v>
      </c>
      <c r="H536" s="182">
        <v>0</v>
      </c>
      <c r="I536" s="1078">
        <v>0</v>
      </c>
      <c r="J536" s="711">
        <v>0</v>
      </c>
      <c r="K536" s="1098">
        <v>0</v>
      </c>
      <c r="L536" s="710">
        <v>0</v>
      </c>
      <c r="M536" s="1098">
        <v>0</v>
      </c>
    </row>
    <row r="537" spans="1:13" s="183" customFormat="1" x14ac:dyDescent="0.25">
      <c r="A537" s="181" t="s">
        <v>430</v>
      </c>
      <c r="B537" s="182">
        <v>0</v>
      </c>
      <c r="C537" s="1078">
        <v>0</v>
      </c>
      <c r="D537" s="182">
        <v>0</v>
      </c>
      <c r="E537" s="1078">
        <v>0</v>
      </c>
      <c r="F537" s="182">
        <v>0</v>
      </c>
      <c r="G537" s="1078">
        <v>0</v>
      </c>
      <c r="H537" s="182">
        <v>0</v>
      </c>
      <c r="I537" s="1078">
        <v>0</v>
      </c>
      <c r="J537" s="711">
        <v>0</v>
      </c>
      <c r="K537" s="1098">
        <v>0</v>
      </c>
      <c r="L537" s="710">
        <v>0</v>
      </c>
      <c r="M537" s="1098">
        <v>0</v>
      </c>
    </row>
    <row r="538" spans="1:13" s="183" customFormat="1" x14ac:dyDescent="0.25">
      <c r="A538" s="181" t="s">
        <v>431</v>
      </c>
      <c r="B538" s="182">
        <v>0</v>
      </c>
      <c r="C538" s="1078">
        <v>0</v>
      </c>
      <c r="D538" s="182">
        <v>0</v>
      </c>
      <c r="E538" s="1078">
        <v>0</v>
      </c>
      <c r="F538" s="182">
        <v>0</v>
      </c>
      <c r="G538" s="1078">
        <v>0</v>
      </c>
      <c r="H538" s="182">
        <v>0</v>
      </c>
      <c r="I538" s="1078">
        <v>0</v>
      </c>
      <c r="J538" s="711">
        <v>0</v>
      </c>
      <c r="K538" s="1098">
        <v>0</v>
      </c>
      <c r="L538" s="710">
        <v>0</v>
      </c>
      <c r="M538" s="1098">
        <v>0</v>
      </c>
    </row>
    <row r="539" spans="1:13" s="183" customFormat="1" x14ac:dyDescent="0.25">
      <c r="A539" s="181" t="s">
        <v>432</v>
      </c>
      <c r="B539" s="182">
        <v>0</v>
      </c>
      <c r="C539" s="1078">
        <v>0</v>
      </c>
      <c r="D539" s="182">
        <v>0</v>
      </c>
      <c r="E539" s="1078">
        <v>0</v>
      </c>
      <c r="F539" s="182">
        <v>0</v>
      </c>
      <c r="G539" s="1078">
        <v>0</v>
      </c>
      <c r="H539" s="182">
        <v>0</v>
      </c>
      <c r="I539" s="1078">
        <v>0</v>
      </c>
      <c r="J539" s="711">
        <v>0</v>
      </c>
      <c r="K539" s="1098">
        <v>0</v>
      </c>
      <c r="L539" s="710">
        <v>0</v>
      </c>
      <c r="M539" s="1098">
        <v>0</v>
      </c>
    </row>
    <row r="540" spans="1:13" s="183" customFormat="1" x14ac:dyDescent="0.25">
      <c r="A540" s="181" t="s">
        <v>433</v>
      </c>
      <c r="B540" s="182">
        <v>0</v>
      </c>
      <c r="C540" s="1078">
        <v>0</v>
      </c>
      <c r="D540" s="182">
        <v>0</v>
      </c>
      <c r="E540" s="1078">
        <v>0</v>
      </c>
      <c r="F540" s="182">
        <v>0</v>
      </c>
      <c r="G540" s="1078">
        <v>0</v>
      </c>
      <c r="H540" s="182">
        <v>0</v>
      </c>
      <c r="I540" s="1078">
        <v>0</v>
      </c>
      <c r="J540" s="711">
        <v>0</v>
      </c>
      <c r="K540" s="1098">
        <v>0</v>
      </c>
      <c r="L540" s="710">
        <v>0</v>
      </c>
      <c r="M540" s="1098">
        <v>0</v>
      </c>
    </row>
    <row r="541" spans="1:13" s="183" customFormat="1" x14ac:dyDescent="0.25">
      <c r="A541" s="181" t="s">
        <v>434</v>
      </c>
      <c r="B541" s="182">
        <v>0</v>
      </c>
      <c r="C541" s="1078">
        <v>0</v>
      </c>
      <c r="D541" s="182">
        <v>0</v>
      </c>
      <c r="E541" s="1078">
        <v>0</v>
      </c>
      <c r="F541" s="182">
        <v>0</v>
      </c>
      <c r="G541" s="1078">
        <v>0</v>
      </c>
      <c r="H541" s="182">
        <v>0</v>
      </c>
      <c r="I541" s="1078">
        <v>0</v>
      </c>
      <c r="J541" s="711">
        <v>0</v>
      </c>
      <c r="K541" s="1098">
        <v>0</v>
      </c>
      <c r="L541" s="710">
        <v>0</v>
      </c>
      <c r="M541" s="1098">
        <v>0</v>
      </c>
    </row>
    <row r="542" spans="1:13" x14ac:dyDescent="0.25">
      <c r="A542" s="173" t="s">
        <v>404</v>
      </c>
      <c r="B542" s="155">
        <v>22</v>
      </c>
      <c r="C542" s="1071">
        <v>1222505.06</v>
      </c>
      <c r="D542" s="155">
        <v>17</v>
      </c>
      <c r="E542" s="1071">
        <v>1001996.78</v>
      </c>
      <c r="F542" s="155">
        <v>13</v>
      </c>
      <c r="G542" s="1071">
        <v>986165.55999999982</v>
      </c>
      <c r="H542" s="155">
        <v>17</v>
      </c>
      <c r="I542" s="1071">
        <v>1338375.1731999998</v>
      </c>
      <c r="J542" s="694">
        <v>17</v>
      </c>
      <c r="K542" s="1091">
        <v>1373507.5214965001</v>
      </c>
      <c r="L542" s="694">
        <v>17</v>
      </c>
      <c r="M542" s="1091">
        <v>1409562.0939357835</v>
      </c>
    </row>
    <row r="543" spans="1:13" s="183" customFormat="1" x14ac:dyDescent="0.25">
      <c r="A543" s="181" t="s">
        <v>427</v>
      </c>
      <c r="B543" s="1106">
        <v>0</v>
      </c>
      <c r="C543" s="1078">
        <v>0</v>
      </c>
      <c r="D543" s="182">
        <v>0</v>
      </c>
      <c r="E543" s="1078">
        <v>0</v>
      </c>
      <c r="F543" s="182">
        <v>0</v>
      </c>
      <c r="G543" s="1078">
        <v>0</v>
      </c>
      <c r="H543" s="182">
        <v>0</v>
      </c>
      <c r="I543" s="1078">
        <v>0</v>
      </c>
      <c r="J543" s="711">
        <v>0</v>
      </c>
      <c r="K543" s="1098">
        <v>0</v>
      </c>
      <c r="L543" s="710">
        <v>0</v>
      </c>
      <c r="M543" s="1098">
        <v>0</v>
      </c>
    </row>
    <row r="544" spans="1:13" s="183" customFormat="1" x14ac:dyDescent="0.25">
      <c r="A544" s="181" t="s">
        <v>428</v>
      </c>
      <c r="B544" s="182">
        <v>0</v>
      </c>
      <c r="C544" s="1078">
        <v>0</v>
      </c>
      <c r="D544" s="182">
        <v>0</v>
      </c>
      <c r="E544" s="1078">
        <v>0</v>
      </c>
      <c r="F544" s="182">
        <v>0</v>
      </c>
      <c r="G544" s="1078">
        <v>0</v>
      </c>
      <c r="H544" s="182">
        <v>0</v>
      </c>
      <c r="I544" s="1078">
        <v>0</v>
      </c>
      <c r="J544" s="711">
        <v>0</v>
      </c>
      <c r="K544" s="1098">
        <v>0</v>
      </c>
      <c r="L544" s="710">
        <v>0</v>
      </c>
      <c r="M544" s="1098">
        <v>0</v>
      </c>
    </row>
    <row r="545" spans="1:13" s="183" customFormat="1" x14ac:dyDescent="0.25">
      <c r="A545" s="181" t="s">
        <v>429</v>
      </c>
      <c r="B545" s="182">
        <v>0</v>
      </c>
      <c r="C545" s="1078">
        <v>0</v>
      </c>
      <c r="D545" s="182">
        <v>0</v>
      </c>
      <c r="E545" s="1078">
        <v>0</v>
      </c>
      <c r="F545" s="182">
        <v>0</v>
      </c>
      <c r="G545" s="1078">
        <v>0</v>
      </c>
      <c r="H545" s="182">
        <v>0</v>
      </c>
      <c r="I545" s="1078">
        <v>0</v>
      </c>
      <c r="J545" s="711">
        <v>0</v>
      </c>
      <c r="K545" s="1098">
        <v>0</v>
      </c>
      <c r="L545" s="710">
        <v>0</v>
      </c>
      <c r="M545" s="1098">
        <v>0</v>
      </c>
    </row>
    <row r="546" spans="1:13" s="183" customFormat="1" x14ac:dyDescent="0.25">
      <c r="A546" s="181" t="s">
        <v>430</v>
      </c>
      <c r="B546" s="182">
        <v>0</v>
      </c>
      <c r="C546" s="1078">
        <v>0</v>
      </c>
      <c r="D546" s="182">
        <v>0</v>
      </c>
      <c r="E546" s="1078">
        <v>0</v>
      </c>
      <c r="F546" s="182">
        <v>0</v>
      </c>
      <c r="G546" s="1078">
        <v>0</v>
      </c>
      <c r="H546" s="182">
        <v>0</v>
      </c>
      <c r="I546" s="1078">
        <v>0</v>
      </c>
      <c r="J546" s="711">
        <v>0</v>
      </c>
      <c r="K546" s="1098">
        <v>0</v>
      </c>
      <c r="L546" s="710">
        <v>0</v>
      </c>
      <c r="M546" s="1098">
        <v>0</v>
      </c>
    </row>
    <row r="547" spans="1:13" s="183" customFormat="1" x14ac:dyDescent="0.25">
      <c r="A547" s="181" t="s">
        <v>431</v>
      </c>
      <c r="B547" s="182">
        <v>0</v>
      </c>
      <c r="C547" s="1078">
        <v>0</v>
      </c>
      <c r="D547" s="182">
        <v>0</v>
      </c>
      <c r="E547" s="1078">
        <v>0</v>
      </c>
      <c r="F547" s="182">
        <v>0</v>
      </c>
      <c r="G547" s="1078">
        <v>0</v>
      </c>
      <c r="H547" s="182">
        <v>0</v>
      </c>
      <c r="I547" s="1078">
        <v>0</v>
      </c>
      <c r="J547" s="711">
        <v>0</v>
      </c>
      <c r="K547" s="1098">
        <v>0</v>
      </c>
      <c r="L547" s="710">
        <v>0</v>
      </c>
      <c r="M547" s="1098">
        <v>0</v>
      </c>
    </row>
    <row r="548" spans="1:13" s="183" customFormat="1" x14ac:dyDescent="0.25">
      <c r="A548" s="181" t="s">
        <v>432</v>
      </c>
      <c r="B548" s="182">
        <v>0</v>
      </c>
      <c r="C548" s="1078">
        <v>0</v>
      </c>
      <c r="D548" s="182">
        <v>0</v>
      </c>
      <c r="E548" s="1078">
        <v>0</v>
      </c>
      <c r="F548" s="182">
        <v>0</v>
      </c>
      <c r="G548" s="1078">
        <v>0</v>
      </c>
      <c r="H548" s="182">
        <v>0</v>
      </c>
      <c r="I548" s="1078">
        <v>0</v>
      </c>
      <c r="J548" s="711">
        <v>0</v>
      </c>
      <c r="K548" s="1098">
        <v>0</v>
      </c>
      <c r="L548" s="710">
        <v>0</v>
      </c>
      <c r="M548" s="1098">
        <v>0</v>
      </c>
    </row>
    <row r="549" spans="1:13" s="183" customFormat="1" x14ac:dyDescent="0.25">
      <c r="A549" s="181" t="s">
        <v>433</v>
      </c>
      <c r="B549" s="182">
        <v>0</v>
      </c>
      <c r="C549" s="1078">
        <v>0</v>
      </c>
      <c r="D549" s="182">
        <v>0</v>
      </c>
      <c r="E549" s="1078">
        <v>0</v>
      </c>
      <c r="F549" s="182">
        <v>0</v>
      </c>
      <c r="G549" s="1078">
        <v>0</v>
      </c>
      <c r="H549" s="182">
        <v>0</v>
      </c>
      <c r="I549" s="1078">
        <v>0</v>
      </c>
      <c r="J549" s="711">
        <v>0</v>
      </c>
      <c r="K549" s="1098">
        <v>0</v>
      </c>
      <c r="L549" s="710">
        <v>0</v>
      </c>
      <c r="M549" s="1098">
        <v>0</v>
      </c>
    </row>
    <row r="550" spans="1:13" s="183" customFormat="1" x14ac:dyDescent="0.25">
      <c r="A550" s="181" t="s">
        <v>434</v>
      </c>
      <c r="B550" s="182">
        <v>0</v>
      </c>
      <c r="C550" s="1078">
        <v>0</v>
      </c>
      <c r="D550" s="182">
        <v>0</v>
      </c>
      <c r="E550" s="1078">
        <v>0</v>
      </c>
      <c r="F550" s="182">
        <v>0</v>
      </c>
      <c r="G550" s="1078">
        <v>0</v>
      </c>
      <c r="H550" s="182">
        <v>0</v>
      </c>
      <c r="I550" s="1078">
        <v>0</v>
      </c>
      <c r="J550" s="711">
        <v>0</v>
      </c>
      <c r="K550" s="1098">
        <v>0</v>
      </c>
      <c r="L550" s="710">
        <v>0</v>
      </c>
      <c r="M550" s="1098">
        <v>0</v>
      </c>
    </row>
    <row r="551" spans="1:13" x14ac:dyDescent="0.25">
      <c r="A551" s="173" t="s">
        <v>405</v>
      </c>
      <c r="B551" s="43">
        <v>26</v>
      </c>
      <c r="C551" s="1071">
        <v>2048077.2700000005</v>
      </c>
      <c r="D551" s="155">
        <v>37</v>
      </c>
      <c r="E551" s="1071">
        <v>2840352.6399999973</v>
      </c>
      <c r="F551" s="155">
        <v>36</v>
      </c>
      <c r="G551" s="1071">
        <v>2897824.2499999939</v>
      </c>
      <c r="H551" s="155">
        <v>37</v>
      </c>
      <c r="I551" s="1071">
        <v>3095725.2889443003</v>
      </c>
      <c r="J551" s="694">
        <v>37</v>
      </c>
      <c r="K551" s="1091">
        <v>3176988.0777790882</v>
      </c>
      <c r="L551" s="694">
        <v>37</v>
      </c>
      <c r="M551" s="1091">
        <v>3260384.0148207904</v>
      </c>
    </row>
    <row r="552" spans="1:13" x14ac:dyDescent="0.25">
      <c r="A552" s="173" t="s">
        <v>406</v>
      </c>
      <c r="B552" s="43">
        <v>0</v>
      </c>
      <c r="C552" s="1071">
        <v>0</v>
      </c>
      <c r="D552" s="155">
        <v>0</v>
      </c>
      <c r="E552" s="1071">
        <v>1410.08</v>
      </c>
      <c r="F552" s="155">
        <v>0</v>
      </c>
      <c r="G552" s="1071">
        <v>1802.41</v>
      </c>
      <c r="H552" s="155">
        <v>0</v>
      </c>
      <c r="I552" s="1071">
        <v>1874.5064</v>
      </c>
      <c r="J552" s="694">
        <v>0</v>
      </c>
      <c r="K552" s="1091">
        <v>1923.7121930000003</v>
      </c>
      <c r="L552" s="694">
        <v>0</v>
      </c>
      <c r="M552" s="1091">
        <v>1974.2096380662506</v>
      </c>
    </row>
    <row r="553" spans="1:13" x14ac:dyDescent="0.25">
      <c r="A553" s="173" t="s">
        <v>408</v>
      </c>
      <c r="B553" s="43">
        <v>0</v>
      </c>
      <c r="C553" s="1071">
        <v>0</v>
      </c>
      <c r="D553" s="155">
        <v>0</v>
      </c>
      <c r="E553" s="1071">
        <v>0</v>
      </c>
      <c r="F553" s="155">
        <v>0</v>
      </c>
      <c r="G553" s="1071">
        <v>0</v>
      </c>
      <c r="H553" s="155">
        <v>0</v>
      </c>
      <c r="I553" s="1071">
        <v>0</v>
      </c>
      <c r="J553" s="694">
        <v>0</v>
      </c>
      <c r="K553" s="1091">
        <v>0</v>
      </c>
      <c r="L553" s="694">
        <v>0</v>
      </c>
      <c r="M553" s="1091">
        <v>0</v>
      </c>
    </row>
    <row r="554" spans="1:13" x14ac:dyDescent="0.25">
      <c r="A554" s="173" t="s">
        <v>409</v>
      </c>
      <c r="B554" s="43">
        <v>0</v>
      </c>
      <c r="C554" s="1071">
        <v>0</v>
      </c>
      <c r="D554" s="155">
        <v>0</v>
      </c>
      <c r="E554" s="1071">
        <v>0</v>
      </c>
      <c r="F554" s="155">
        <v>0</v>
      </c>
      <c r="G554" s="1071">
        <v>0</v>
      </c>
      <c r="H554" s="155">
        <v>0</v>
      </c>
      <c r="I554" s="1071">
        <v>0</v>
      </c>
      <c r="J554" s="694">
        <v>0</v>
      </c>
      <c r="K554" s="1091">
        <v>0</v>
      </c>
      <c r="L554" s="694">
        <v>0</v>
      </c>
      <c r="M554" s="1091">
        <v>0</v>
      </c>
    </row>
    <row r="555" spans="1:13" x14ac:dyDescent="0.25">
      <c r="A555" s="173" t="s">
        <v>410</v>
      </c>
      <c r="B555" s="43">
        <v>0</v>
      </c>
      <c r="C555" s="1071">
        <v>0</v>
      </c>
      <c r="D555" s="155">
        <v>0</v>
      </c>
      <c r="E555" s="1071">
        <v>0</v>
      </c>
      <c r="F555" s="155">
        <v>0</v>
      </c>
      <c r="G555" s="1071">
        <v>0</v>
      </c>
      <c r="H555" s="155">
        <v>0</v>
      </c>
      <c r="I555" s="1071">
        <v>0</v>
      </c>
      <c r="J555" s="694">
        <v>0</v>
      </c>
      <c r="K555" s="1091">
        <v>0</v>
      </c>
      <c r="L555" s="694">
        <v>0</v>
      </c>
      <c r="M555" s="1091">
        <v>0</v>
      </c>
    </row>
    <row r="556" spans="1:13" x14ac:dyDescent="0.25">
      <c r="A556" s="173" t="s">
        <v>411</v>
      </c>
      <c r="B556" s="43">
        <v>0</v>
      </c>
      <c r="C556" s="1071">
        <v>0</v>
      </c>
      <c r="D556" s="155">
        <v>0</v>
      </c>
      <c r="E556" s="1071">
        <v>0</v>
      </c>
      <c r="F556" s="155">
        <v>0</v>
      </c>
      <c r="G556" s="1071">
        <v>0</v>
      </c>
      <c r="H556" s="155">
        <v>0</v>
      </c>
      <c r="I556" s="1071">
        <v>0</v>
      </c>
      <c r="J556" s="694">
        <v>0</v>
      </c>
      <c r="K556" s="1091">
        <v>0</v>
      </c>
      <c r="L556" s="694">
        <v>0</v>
      </c>
      <c r="M556" s="1091">
        <v>0</v>
      </c>
    </row>
    <row r="557" spans="1:13" x14ac:dyDescent="0.25">
      <c r="A557" s="173" t="s">
        <v>412</v>
      </c>
      <c r="B557" s="43">
        <v>0</v>
      </c>
      <c r="C557" s="1071">
        <v>0</v>
      </c>
      <c r="D557" s="155">
        <v>0</v>
      </c>
      <c r="E557" s="1071">
        <v>0</v>
      </c>
      <c r="F557" s="155">
        <v>0</v>
      </c>
      <c r="G557" s="1071">
        <v>0</v>
      </c>
      <c r="H557" s="155">
        <v>0</v>
      </c>
      <c r="I557" s="1071">
        <v>0</v>
      </c>
      <c r="J557" s="694">
        <v>0</v>
      </c>
      <c r="K557" s="1091">
        <v>0</v>
      </c>
      <c r="L557" s="694">
        <v>0</v>
      </c>
      <c r="M557" s="1091">
        <v>0</v>
      </c>
    </row>
    <row r="558" spans="1:13" x14ac:dyDescent="0.25">
      <c r="A558" s="173" t="s">
        <v>413</v>
      </c>
      <c r="B558" s="167">
        <v>0</v>
      </c>
      <c r="C558" s="1072">
        <v>0</v>
      </c>
      <c r="D558" s="167">
        <v>0</v>
      </c>
      <c r="E558" s="1072">
        <v>0</v>
      </c>
      <c r="F558" s="167">
        <v>0</v>
      </c>
      <c r="G558" s="1072">
        <v>0</v>
      </c>
      <c r="H558" s="167">
        <v>0</v>
      </c>
      <c r="I558" s="1072">
        <v>0</v>
      </c>
      <c r="J558" s="709">
        <v>0</v>
      </c>
      <c r="K558" s="1092">
        <v>0</v>
      </c>
      <c r="L558" s="695">
        <v>0</v>
      </c>
      <c r="M558" s="1092">
        <v>0</v>
      </c>
    </row>
    <row r="559" spans="1:13" x14ac:dyDescent="0.25">
      <c r="A559" s="177" t="s">
        <v>414</v>
      </c>
      <c r="B559" s="175">
        <v>92</v>
      </c>
      <c r="C559" s="1077">
        <v>8490528.0100000016</v>
      </c>
      <c r="D559" s="175">
        <v>91</v>
      </c>
      <c r="E559" s="1077">
        <v>8496817.4899999984</v>
      </c>
      <c r="F559" s="176">
        <v>87</v>
      </c>
      <c r="G559" s="1077">
        <v>8461986.7599999923</v>
      </c>
      <c r="H559" s="175">
        <v>99</v>
      </c>
      <c r="I559" s="1088">
        <v>10167852.399910968</v>
      </c>
      <c r="J559" s="707">
        <v>100</v>
      </c>
      <c r="K559" s="1097">
        <v>10300128.48907117</v>
      </c>
      <c r="L559" s="708">
        <v>100</v>
      </c>
      <c r="M559" s="1104">
        <v>10569931.221997978</v>
      </c>
    </row>
    <row r="560" spans="1:13" x14ac:dyDescent="0.25">
      <c r="A560" s="173"/>
      <c r="B560" s="40"/>
      <c r="C560" s="1074"/>
      <c r="D560" s="40"/>
      <c r="E560" s="1074"/>
      <c r="F560" s="166"/>
      <c r="G560" s="1074"/>
      <c r="H560" s="40"/>
      <c r="I560" s="1079"/>
      <c r="J560" s="705"/>
      <c r="K560" s="1094"/>
      <c r="L560" s="706"/>
      <c r="M560" s="1102"/>
    </row>
    <row r="561" spans="1:13" x14ac:dyDescent="0.25">
      <c r="A561" s="172" t="s">
        <v>415</v>
      </c>
      <c r="B561" s="161"/>
      <c r="C561" s="1075"/>
      <c r="D561" s="161"/>
      <c r="E561" s="1075"/>
      <c r="F561" s="160"/>
      <c r="G561" s="1075"/>
      <c r="H561" s="161"/>
      <c r="I561" s="1085"/>
      <c r="J561" s="700"/>
      <c r="K561" s="1095"/>
      <c r="L561" s="701"/>
      <c r="M561" s="1103"/>
    </row>
    <row r="562" spans="1:13" x14ac:dyDescent="0.25">
      <c r="A562" s="173" t="s">
        <v>403</v>
      </c>
      <c r="B562" s="155">
        <v>44</v>
      </c>
      <c r="C562" s="1071">
        <v>4525898.2600000007</v>
      </c>
      <c r="D562" s="155">
        <v>37</v>
      </c>
      <c r="E562" s="1071">
        <v>4083218.2200000007</v>
      </c>
      <c r="F562" s="155">
        <v>38</v>
      </c>
      <c r="G562" s="1071">
        <v>3756648.919999999</v>
      </c>
      <c r="H562" s="155">
        <v>45</v>
      </c>
      <c r="I562" s="1071">
        <v>4709096.5908999983</v>
      </c>
      <c r="J562" s="694">
        <v>46</v>
      </c>
      <c r="K562" s="1091">
        <v>4720406.1836846536</v>
      </c>
      <c r="L562" s="694">
        <v>46</v>
      </c>
      <c r="M562" s="1091">
        <v>4843836.6650801711</v>
      </c>
    </row>
    <row r="563" spans="1:13" s="183" customFormat="1" x14ac:dyDescent="0.25">
      <c r="A563" s="181" t="s">
        <v>427</v>
      </c>
      <c r="B563" s="1106">
        <v>0</v>
      </c>
      <c r="C563" s="1078">
        <v>0</v>
      </c>
      <c r="D563" s="182">
        <v>0</v>
      </c>
      <c r="E563" s="1078">
        <v>0</v>
      </c>
      <c r="F563" s="182">
        <v>0</v>
      </c>
      <c r="G563" s="1078">
        <v>0</v>
      </c>
      <c r="H563" s="182">
        <v>0</v>
      </c>
      <c r="I563" s="1078">
        <v>0</v>
      </c>
      <c r="J563" s="711">
        <v>0</v>
      </c>
      <c r="K563" s="1098">
        <v>0</v>
      </c>
      <c r="L563" s="710">
        <v>0</v>
      </c>
      <c r="M563" s="1098">
        <v>0</v>
      </c>
    </row>
    <row r="564" spans="1:13" s="183" customFormat="1" x14ac:dyDescent="0.25">
      <c r="A564" s="181" t="s">
        <v>428</v>
      </c>
      <c r="B564" s="182">
        <v>0</v>
      </c>
      <c r="C564" s="1078">
        <v>0</v>
      </c>
      <c r="D564" s="182">
        <v>0</v>
      </c>
      <c r="E564" s="1078">
        <v>0</v>
      </c>
      <c r="F564" s="182">
        <v>0</v>
      </c>
      <c r="G564" s="1078">
        <v>0</v>
      </c>
      <c r="H564" s="182">
        <v>0</v>
      </c>
      <c r="I564" s="1078">
        <v>0</v>
      </c>
      <c r="J564" s="711">
        <v>0</v>
      </c>
      <c r="K564" s="1098">
        <v>0</v>
      </c>
      <c r="L564" s="710">
        <v>0</v>
      </c>
      <c r="M564" s="1098">
        <v>0</v>
      </c>
    </row>
    <row r="565" spans="1:13" s="183" customFormat="1" x14ac:dyDescent="0.25">
      <c r="A565" s="181" t="s">
        <v>429</v>
      </c>
      <c r="B565" s="182">
        <v>0</v>
      </c>
      <c r="C565" s="1078">
        <v>0</v>
      </c>
      <c r="D565" s="182">
        <v>0</v>
      </c>
      <c r="E565" s="1078">
        <v>0</v>
      </c>
      <c r="F565" s="182">
        <v>0</v>
      </c>
      <c r="G565" s="1078">
        <v>0</v>
      </c>
      <c r="H565" s="182">
        <v>0</v>
      </c>
      <c r="I565" s="1078">
        <v>0</v>
      </c>
      <c r="J565" s="711">
        <v>0</v>
      </c>
      <c r="K565" s="1098">
        <v>0</v>
      </c>
      <c r="L565" s="710">
        <v>0</v>
      </c>
      <c r="M565" s="1098">
        <v>0</v>
      </c>
    </row>
    <row r="566" spans="1:13" s="183" customFormat="1" x14ac:dyDescent="0.25">
      <c r="A566" s="181" t="s">
        <v>430</v>
      </c>
      <c r="B566" s="182">
        <v>0</v>
      </c>
      <c r="C566" s="1078">
        <v>0</v>
      </c>
      <c r="D566" s="182">
        <v>0</v>
      </c>
      <c r="E566" s="1078">
        <v>0</v>
      </c>
      <c r="F566" s="182">
        <v>0</v>
      </c>
      <c r="G566" s="1078">
        <v>0</v>
      </c>
      <c r="H566" s="182">
        <v>0</v>
      </c>
      <c r="I566" s="1078">
        <v>0</v>
      </c>
      <c r="J566" s="711">
        <v>0</v>
      </c>
      <c r="K566" s="1098">
        <v>0</v>
      </c>
      <c r="L566" s="710">
        <v>0</v>
      </c>
      <c r="M566" s="1098">
        <v>0</v>
      </c>
    </row>
    <row r="567" spans="1:13" s="183" customFormat="1" x14ac:dyDescent="0.25">
      <c r="A567" s="181" t="s">
        <v>431</v>
      </c>
      <c r="B567" s="182">
        <v>0</v>
      </c>
      <c r="C567" s="1078">
        <v>0</v>
      </c>
      <c r="D567" s="182">
        <v>0</v>
      </c>
      <c r="E567" s="1078">
        <v>0</v>
      </c>
      <c r="F567" s="182">
        <v>0</v>
      </c>
      <c r="G567" s="1078">
        <v>0</v>
      </c>
      <c r="H567" s="182">
        <v>0</v>
      </c>
      <c r="I567" s="1078">
        <v>0</v>
      </c>
      <c r="J567" s="711">
        <v>0</v>
      </c>
      <c r="K567" s="1098">
        <v>0</v>
      </c>
      <c r="L567" s="710">
        <v>0</v>
      </c>
      <c r="M567" s="1098">
        <v>0</v>
      </c>
    </row>
    <row r="568" spans="1:13" s="183" customFormat="1" x14ac:dyDescent="0.25">
      <c r="A568" s="181" t="s">
        <v>432</v>
      </c>
      <c r="B568" s="182">
        <v>0</v>
      </c>
      <c r="C568" s="1078">
        <v>0</v>
      </c>
      <c r="D568" s="182">
        <v>0</v>
      </c>
      <c r="E568" s="1078">
        <v>0</v>
      </c>
      <c r="F568" s="182">
        <v>0</v>
      </c>
      <c r="G568" s="1078">
        <v>0</v>
      </c>
      <c r="H568" s="182">
        <v>0</v>
      </c>
      <c r="I568" s="1078">
        <v>0</v>
      </c>
      <c r="J568" s="711">
        <v>0</v>
      </c>
      <c r="K568" s="1098">
        <v>0</v>
      </c>
      <c r="L568" s="710">
        <v>0</v>
      </c>
      <c r="M568" s="1098">
        <v>0</v>
      </c>
    </row>
    <row r="569" spans="1:13" s="183" customFormat="1" x14ac:dyDescent="0.25">
      <c r="A569" s="181" t="s">
        <v>433</v>
      </c>
      <c r="B569" s="182">
        <v>0</v>
      </c>
      <c r="C569" s="1078">
        <v>0</v>
      </c>
      <c r="D569" s="182">
        <v>0</v>
      </c>
      <c r="E569" s="1078">
        <v>0</v>
      </c>
      <c r="F569" s="182">
        <v>0</v>
      </c>
      <c r="G569" s="1078">
        <v>0</v>
      </c>
      <c r="H569" s="182">
        <v>0</v>
      </c>
      <c r="I569" s="1078">
        <v>0</v>
      </c>
      <c r="J569" s="711">
        <v>0</v>
      </c>
      <c r="K569" s="1098">
        <v>0</v>
      </c>
      <c r="L569" s="710">
        <v>0</v>
      </c>
      <c r="M569" s="1098">
        <v>0</v>
      </c>
    </row>
    <row r="570" spans="1:13" s="183" customFormat="1" x14ac:dyDescent="0.25">
      <c r="A570" s="181" t="s">
        <v>434</v>
      </c>
      <c r="B570" s="182">
        <v>0</v>
      </c>
      <c r="C570" s="1078">
        <v>0</v>
      </c>
      <c r="D570" s="182">
        <v>0</v>
      </c>
      <c r="E570" s="1078">
        <v>0</v>
      </c>
      <c r="F570" s="182">
        <v>0</v>
      </c>
      <c r="G570" s="1078">
        <v>0</v>
      </c>
      <c r="H570" s="182">
        <v>0</v>
      </c>
      <c r="I570" s="1078">
        <v>0</v>
      </c>
      <c r="J570" s="711">
        <v>0</v>
      </c>
      <c r="K570" s="1098">
        <v>0</v>
      </c>
      <c r="L570" s="710">
        <v>0</v>
      </c>
      <c r="M570" s="1098">
        <v>0</v>
      </c>
    </row>
    <row r="571" spans="1:13" x14ac:dyDescent="0.25">
      <c r="A571" s="173" t="s">
        <v>404</v>
      </c>
      <c r="B571" s="155">
        <v>22</v>
      </c>
      <c r="C571" s="1071">
        <v>944171.58</v>
      </c>
      <c r="D571" s="155">
        <v>17</v>
      </c>
      <c r="E571" s="1071">
        <v>820435.24</v>
      </c>
      <c r="F571" s="155">
        <v>13</v>
      </c>
      <c r="G571" s="1071">
        <v>810479.1399999999</v>
      </c>
      <c r="H571" s="155">
        <v>17</v>
      </c>
      <c r="I571" s="1071">
        <v>1100577.7431999999</v>
      </c>
      <c r="J571" s="694">
        <v>17</v>
      </c>
      <c r="K571" s="1091">
        <v>1129467.9089589999</v>
      </c>
      <c r="L571" s="694">
        <v>17</v>
      </c>
      <c r="M571" s="1091">
        <v>1159116.4415691739</v>
      </c>
    </row>
    <row r="572" spans="1:13" s="183" customFormat="1" x14ac:dyDescent="0.25">
      <c r="A572" s="181" t="s">
        <v>427</v>
      </c>
      <c r="B572" s="1106">
        <v>0</v>
      </c>
      <c r="C572" s="1078">
        <v>0</v>
      </c>
      <c r="D572" s="182">
        <v>0</v>
      </c>
      <c r="E572" s="1078">
        <v>0</v>
      </c>
      <c r="F572" s="182">
        <v>0</v>
      </c>
      <c r="G572" s="1078">
        <v>0</v>
      </c>
      <c r="H572" s="182">
        <v>0</v>
      </c>
      <c r="I572" s="1078">
        <v>0</v>
      </c>
      <c r="J572" s="711">
        <v>0</v>
      </c>
      <c r="K572" s="1098">
        <v>0</v>
      </c>
      <c r="L572" s="710">
        <v>0</v>
      </c>
      <c r="M572" s="1098">
        <v>0</v>
      </c>
    </row>
    <row r="573" spans="1:13" s="183" customFormat="1" x14ac:dyDescent="0.25">
      <c r="A573" s="181" t="s">
        <v>428</v>
      </c>
      <c r="B573" s="182">
        <v>0</v>
      </c>
      <c r="C573" s="1078">
        <v>0</v>
      </c>
      <c r="D573" s="182">
        <v>0</v>
      </c>
      <c r="E573" s="1078">
        <v>0</v>
      </c>
      <c r="F573" s="182">
        <v>0</v>
      </c>
      <c r="G573" s="1078">
        <v>0</v>
      </c>
      <c r="H573" s="182">
        <v>0</v>
      </c>
      <c r="I573" s="1078">
        <v>0</v>
      </c>
      <c r="J573" s="711">
        <v>0</v>
      </c>
      <c r="K573" s="1098">
        <v>0</v>
      </c>
      <c r="L573" s="710">
        <v>0</v>
      </c>
      <c r="M573" s="1098">
        <v>0</v>
      </c>
    </row>
    <row r="574" spans="1:13" s="183" customFormat="1" x14ac:dyDescent="0.25">
      <c r="A574" s="181" t="s">
        <v>429</v>
      </c>
      <c r="B574" s="182">
        <v>0</v>
      </c>
      <c r="C574" s="1078">
        <v>0</v>
      </c>
      <c r="D574" s="182">
        <v>0</v>
      </c>
      <c r="E574" s="1078">
        <v>0</v>
      </c>
      <c r="F574" s="182">
        <v>0</v>
      </c>
      <c r="G574" s="1078">
        <v>0</v>
      </c>
      <c r="H574" s="182">
        <v>0</v>
      </c>
      <c r="I574" s="1078">
        <v>0</v>
      </c>
      <c r="J574" s="711">
        <v>0</v>
      </c>
      <c r="K574" s="1098">
        <v>0</v>
      </c>
      <c r="L574" s="710">
        <v>0</v>
      </c>
      <c r="M574" s="1098">
        <v>0</v>
      </c>
    </row>
    <row r="575" spans="1:13" s="183" customFormat="1" x14ac:dyDescent="0.25">
      <c r="A575" s="181" t="s">
        <v>430</v>
      </c>
      <c r="B575" s="182">
        <v>0</v>
      </c>
      <c r="C575" s="1078">
        <v>0</v>
      </c>
      <c r="D575" s="182">
        <v>0</v>
      </c>
      <c r="E575" s="1078">
        <v>0</v>
      </c>
      <c r="F575" s="182">
        <v>0</v>
      </c>
      <c r="G575" s="1078">
        <v>0</v>
      </c>
      <c r="H575" s="182">
        <v>0</v>
      </c>
      <c r="I575" s="1078">
        <v>0</v>
      </c>
      <c r="J575" s="711">
        <v>0</v>
      </c>
      <c r="K575" s="1098">
        <v>0</v>
      </c>
      <c r="L575" s="710">
        <v>0</v>
      </c>
      <c r="M575" s="1098">
        <v>0</v>
      </c>
    </row>
    <row r="576" spans="1:13" s="183" customFormat="1" x14ac:dyDescent="0.25">
      <c r="A576" s="181" t="s">
        <v>431</v>
      </c>
      <c r="B576" s="182">
        <v>0</v>
      </c>
      <c r="C576" s="1078">
        <v>0</v>
      </c>
      <c r="D576" s="182">
        <v>0</v>
      </c>
      <c r="E576" s="1078">
        <v>0</v>
      </c>
      <c r="F576" s="182">
        <v>0</v>
      </c>
      <c r="G576" s="1078">
        <v>0</v>
      </c>
      <c r="H576" s="182">
        <v>0</v>
      </c>
      <c r="I576" s="1078">
        <v>0</v>
      </c>
      <c r="J576" s="711">
        <v>0</v>
      </c>
      <c r="K576" s="1098">
        <v>0</v>
      </c>
      <c r="L576" s="710">
        <v>0</v>
      </c>
      <c r="M576" s="1098">
        <v>0</v>
      </c>
    </row>
    <row r="577" spans="1:13" s="183" customFormat="1" x14ac:dyDescent="0.25">
      <c r="A577" s="181" t="s">
        <v>432</v>
      </c>
      <c r="B577" s="182">
        <v>0</v>
      </c>
      <c r="C577" s="1078">
        <v>0</v>
      </c>
      <c r="D577" s="182">
        <v>0</v>
      </c>
      <c r="E577" s="1078">
        <v>0</v>
      </c>
      <c r="F577" s="182">
        <v>0</v>
      </c>
      <c r="G577" s="1078">
        <v>0</v>
      </c>
      <c r="H577" s="182">
        <v>0</v>
      </c>
      <c r="I577" s="1078">
        <v>0</v>
      </c>
      <c r="J577" s="711">
        <v>0</v>
      </c>
      <c r="K577" s="1098">
        <v>0</v>
      </c>
      <c r="L577" s="710">
        <v>0</v>
      </c>
      <c r="M577" s="1098">
        <v>0</v>
      </c>
    </row>
    <row r="578" spans="1:13" s="183" customFormat="1" x14ac:dyDescent="0.25">
      <c r="A578" s="181" t="s">
        <v>433</v>
      </c>
      <c r="B578" s="182">
        <v>0</v>
      </c>
      <c r="C578" s="1078">
        <v>0</v>
      </c>
      <c r="D578" s="182">
        <v>0</v>
      </c>
      <c r="E578" s="1078">
        <v>0</v>
      </c>
      <c r="F578" s="182">
        <v>0</v>
      </c>
      <c r="G578" s="1078">
        <v>0</v>
      </c>
      <c r="H578" s="182">
        <v>0</v>
      </c>
      <c r="I578" s="1078">
        <v>0</v>
      </c>
      <c r="J578" s="711">
        <v>0</v>
      </c>
      <c r="K578" s="1098">
        <v>0</v>
      </c>
      <c r="L578" s="710">
        <v>0</v>
      </c>
      <c r="M578" s="1098">
        <v>0</v>
      </c>
    </row>
    <row r="579" spans="1:13" s="183" customFormat="1" x14ac:dyDescent="0.25">
      <c r="A579" s="181" t="s">
        <v>434</v>
      </c>
      <c r="B579" s="182">
        <v>0</v>
      </c>
      <c r="C579" s="1078">
        <v>0</v>
      </c>
      <c r="D579" s="182">
        <v>0</v>
      </c>
      <c r="E579" s="1078">
        <v>0</v>
      </c>
      <c r="F579" s="182">
        <v>0</v>
      </c>
      <c r="G579" s="1078">
        <v>0</v>
      </c>
      <c r="H579" s="182">
        <v>0</v>
      </c>
      <c r="I579" s="1078">
        <v>0</v>
      </c>
      <c r="J579" s="711">
        <v>0</v>
      </c>
      <c r="K579" s="1098">
        <v>0</v>
      </c>
      <c r="L579" s="710">
        <v>0</v>
      </c>
      <c r="M579" s="1098">
        <v>0</v>
      </c>
    </row>
    <row r="580" spans="1:13" x14ac:dyDescent="0.25">
      <c r="A580" s="173" t="s">
        <v>405</v>
      </c>
      <c r="B580" s="43">
        <v>20.771129807692304</v>
      </c>
      <c r="C580" s="1071">
        <v>1561358.86</v>
      </c>
      <c r="D580" s="155">
        <v>25.50973557692306</v>
      </c>
      <c r="E580" s="1071">
        <v>1972310.2400000002</v>
      </c>
      <c r="F580" s="155">
        <v>28.158658653846146</v>
      </c>
      <c r="G580" s="1071">
        <v>2154786.9999999986</v>
      </c>
      <c r="H580" s="155">
        <v>29.158658653846146</v>
      </c>
      <c r="I580" s="1071">
        <v>2310154.5374844</v>
      </c>
      <c r="J580" s="694">
        <v>29.158658653846146</v>
      </c>
      <c r="K580" s="1091">
        <v>2370796.0940933656</v>
      </c>
      <c r="L580" s="694">
        <v>29.158658653846146</v>
      </c>
      <c r="M580" s="1091">
        <v>2433029.4915633169</v>
      </c>
    </row>
    <row r="581" spans="1:13" x14ac:dyDescent="0.25">
      <c r="A581" s="173" t="s">
        <v>406</v>
      </c>
      <c r="B581" s="43">
        <v>0</v>
      </c>
      <c r="C581" s="1071">
        <v>0</v>
      </c>
      <c r="D581" s="155">
        <v>0</v>
      </c>
      <c r="E581" s="1071">
        <v>0</v>
      </c>
      <c r="F581" s="155">
        <v>1.9230769230769232E-2</v>
      </c>
      <c r="G581" s="1071">
        <v>1802.41</v>
      </c>
      <c r="H581" s="155">
        <v>1.9230769230769232E-2</v>
      </c>
      <c r="I581" s="1071">
        <v>1874.5064</v>
      </c>
      <c r="J581" s="694">
        <v>1.9230769230769232E-2</v>
      </c>
      <c r="K581" s="1091">
        <v>1923.7121930000003</v>
      </c>
      <c r="L581" s="694">
        <v>1.9230769230769232E-2</v>
      </c>
      <c r="M581" s="1091">
        <v>1974.2096380662506</v>
      </c>
    </row>
    <row r="582" spans="1:13" x14ac:dyDescent="0.25">
      <c r="A582" s="173" t="s">
        <v>408</v>
      </c>
      <c r="B582" s="43">
        <v>0</v>
      </c>
      <c r="C582" s="1071">
        <v>0</v>
      </c>
      <c r="D582" s="155">
        <v>0</v>
      </c>
      <c r="E582" s="1071">
        <v>0</v>
      </c>
      <c r="F582" s="155">
        <v>0</v>
      </c>
      <c r="G582" s="1071">
        <v>0</v>
      </c>
      <c r="H582" s="155">
        <v>0</v>
      </c>
      <c r="I582" s="1071">
        <v>0</v>
      </c>
      <c r="J582" s="694">
        <v>0</v>
      </c>
      <c r="K582" s="1091">
        <v>0</v>
      </c>
      <c r="L582" s="694">
        <v>0</v>
      </c>
      <c r="M582" s="1091">
        <v>0</v>
      </c>
    </row>
    <row r="583" spans="1:13" x14ac:dyDescent="0.25">
      <c r="A583" s="173" t="s">
        <v>409</v>
      </c>
      <c r="B583" s="43">
        <v>0</v>
      </c>
      <c r="C583" s="1071">
        <v>0</v>
      </c>
      <c r="D583" s="155">
        <v>0</v>
      </c>
      <c r="E583" s="1071">
        <v>0</v>
      </c>
      <c r="F583" s="155">
        <v>0</v>
      </c>
      <c r="G583" s="1071">
        <v>0</v>
      </c>
      <c r="H583" s="155">
        <v>0</v>
      </c>
      <c r="I583" s="1071">
        <v>0</v>
      </c>
      <c r="J583" s="694">
        <v>0</v>
      </c>
      <c r="K583" s="1091">
        <v>0</v>
      </c>
      <c r="L583" s="694">
        <v>0</v>
      </c>
      <c r="M583" s="1091">
        <v>0</v>
      </c>
    </row>
    <row r="584" spans="1:13" x14ac:dyDescent="0.25">
      <c r="A584" s="173" t="s">
        <v>410</v>
      </c>
      <c r="B584" s="43">
        <v>0</v>
      </c>
      <c r="C584" s="1071">
        <v>0</v>
      </c>
      <c r="D584" s="155">
        <v>0</v>
      </c>
      <c r="E584" s="1071">
        <v>0</v>
      </c>
      <c r="F584" s="155">
        <v>0</v>
      </c>
      <c r="G584" s="1071">
        <v>0</v>
      </c>
      <c r="H584" s="155">
        <v>0</v>
      </c>
      <c r="I584" s="1071">
        <v>0</v>
      </c>
      <c r="J584" s="694">
        <v>0</v>
      </c>
      <c r="K584" s="1091">
        <v>0</v>
      </c>
      <c r="L584" s="694">
        <v>0</v>
      </c>
      <c r="M584" s="1091">
        <v>0</v>
      </c>
    </row>
    <row r="585" spans="1:13" x14ac:dyDescent="0.25">
      <c r="A585" s="173" t="s">
        <v>411</v>
      </c>
      <c r="B585" s="43">
        <v>0</v>
      </c>
      <c r="C585" s="1071">
        <v>0</v>
      </c>
      <c r="D585" s="155">
        <v>0</v>
      </c>
      <c r="E585" s="1071">
        <v>0</v>
      </c>
      <c r="F585" s="155">
        <v>0</v>
      </c>
      <c r="G585" s="1071">
        <v>0</v>
      </c>
      <c r="H585" s="155">
        <v>0</v>
      </c>
      <c r="I585" s="1071">
        <v>0</v>
      </c>
      <c r="J585" s="694">
        <v>0</v>
      </c>
      <c r="K585" s="1091">
        <v>0</v>
      </c>
      <c r="L585" s="694">
        <v>0</v>
      </c>
      <c r="M585" s="1091">
        <v>0</v>
      </c>
    </row>
    <row r="586" spans="1:13" x14ac:dyDescent="0.25">
      <c r="A586" s="173" t="s">
        <v>412</v>
      </c>
      <c r="B586" s="43">
        <v>0</v>
      </c>
      <c r="C586" s="1071">
        <v>0</v>
      </c>
      <c r="D586" s="155">
        <v>0</v>
      </c>
      <c r="E586" s="1071">
        <v>0</v>
      </c>
      <c r="F586" s="155">
        <v>0</v>
      </c>
      <c r="G586" s="1071">
        <v>0</v>
      </c>
      <c r="H586" s="155">
        <v>0</v>
      </c>
      <c r="I586" s="1071">
        <v>0</v>
      </c>
      <c r="J586" s="694">
        <v>0</v>
      </c>
      <c r="K586" s="1091">
        <v>0</v>
      </c>
      <c r="L586" s="694">
        <v>0</v>
      </c>
      <c r="M586" s="1091">
        <v>0</v>
      </c>
    </row>
    <row r="587" spans="1:13" x14ac:dyDescent="0.25">
      <c r="A587" s="173" t="s">
        <v>413</v>
      </c>
      <c r="B587" s="167">
        <v>0</v>
      </c>
      <c r="C587" s="1072">
        <v>0</v>
      </c>
      <c r="D587" s="167">
        <v>0</v>
      </c>
      <c r="E587" s="1072">
        <v>0</v>
      </c>
      <c r="F587" s="167">
        <v>0</v>
      </c>
      <c r="G587" s="1072">
        <v>0</v>
      </c>
      <c r="H587" s="167">
        <v>0</v>
      </c>
      <c r="I587" s="1072">
        <v>0</v>
      </c>
      <c r="J587" s="709">
        <v>0</v>
      </c>
      <c r="K587" s="1092">
        <v>0</v>
      </c>
      <c r="L587" s="695">
        <v>0</v>
      </c>
      <c r="M587" s="1092">
        <v>0</v>
      </c>
    </row>
    <row r="588" spans="1:13" x14ac:dyDescent="0.25">
      <c r="A588" s="172" t="s">
        <v>424</v>
      </c>
      <c r="B588" s="157">
        <v>86.771129807692304</v>
      </c>
      <c r="C588" s="1073">
        <v>7031428.7000000011</v>
      </c>
      <c r="D588" s="157">
        <v>79.509735576923063</v>
      </c>
      <c r="E588" s="1073">
        <v>6875963.7000000011</v>
      </c>
      <c r="F588" s="156">
        <v>79.17788942307692</v>
      </c>
      <c r="G588" s="1073">
        <v>6723717.4699999969</v>
      </c>
      <c r="H588" s="157">
        <v>91.17788942307692</v>
      </c>
      <c r="I588" s="1084">
        <v>8121703.377984399</v>
      </c>
      <c r="J588" s="696">
        <v>92.17788942307692</v>
      </c>
      <c r="K588" s="1093">
        <v>8222593.8989300197</v>
      </c>
      <c r="L588" s="697">
        <v>92.17788942307692</v>
      </c>
      <c r="M588" s="1101">
        <v>8437956.8078507278</v>
      </c>
    </row>
    <row r="589" spans="1:13" x14ac:dyDescent="0.25">
      <c r="A589" s="173"/>
      <c r="B589" s="40"/>
      <c r="C589" s="1074"/>
      <c r="D589" s="40"/>
      <c r="E589" s="1074"/>
      <c r="F589" s="166"/>
      <c r="G589" s="1074"/>
      <c r="H589" s="40"/>
      <c r="I589" s="1079"/>
      <c r="J589" s="705"/>
      <c r="K589" s="1094"/>
      <c r="L589" s="706"/>
      <c r="M589" s="1102"/>
    </row>
    <row r="590" spans="1:13" x14ac:dyDescent="0.25">
      <c r="A590" s="172" t="s">
        <v>417</v>
      </c>
      <c r="B590" s="165"/>
      <c r="C590" s="1076"/>
      <c r="D590" s="165"/>
      <c r="E590" s="1076"/>
      <c r="F590" s="164"/>
      <c r="G590" s="1076"/>
      <c r="H590" s="165"/>
      <c r="I590" s="1087"/>
      <c r="J590" s="704"/>
      <c r="K590" s="1096"/>
      <c r="L590" s="701"/>
      <c r="M590" s="1103"/>
    </row>
    <row r="591" spans="1:13" x14ac:dyDescent="0.25">
      <c r="A591" s="173" t="s">
        <v>403</v>
      </c>
      <c r="B591" s="155">
        <v>0</v>
      </c>
      <c r="C591" s="1071">
        <v>694047.42000000016</v>
      </c>
      <c r="D591" s="155">
        <v>0</v>
      </c>
      <c r="E591" s="1071">
        <v>569839.77000000014</v>
      </c>
      <c r="F591" s="155">
        <v>0</v>
      </c>
      <c r="G591" s="1071">
        <v>819545.62000000069</v>
      </c>
      <c r="H591" s="155">
        <v>0</v>
      </c>
      <c r="I591" s="1071">
        <v>1022780.8404666675</v>
      </c>
      <c r="J591" s="694">
        <v>0</v>
      </c>
      <c r="K591" s="1091">
        <v>1027302.9939179722</v>
      </c>
      <c r="L591" s="694">
        <v>0</v>
      </c>
      <c r="M591" s="1091">
        <v>1054174.2385231911</v>
      </c>
    </row>
    <row r="592" spans="1:13" s="183" customFormat="1" x14ac:dyDescent="0.25">
      <c r="A592" s="181" t="s">
        <v>427</v>
      </c>
      <c r="B592" s="1106">
        <v>0</v>
      </c>
      <c r="C592" s="1078">
        <v>0</v>
      </c>
      <c r="D592" s="182">
        <v>0</v>
      </c>
      <c r="E592" s="1078">
        <v>0</v>
      </c>
      <c r="F592" s="182">
        <v>0</v>
      </c>
      <c r="G592" s="1078">
        <v>0</v>
      </c>
      <c r="H592" s="182">
        <v>0</v>
      </c>
      <c r="I592" s="1078">
        <v>0</v>
      </c>
      <c r="J592" s="711">
        <v>0</v>
      </c>
      <c r="K592" s="1098">
        <v>0</v>
      </c>
      <c r="L592" s="710">
        <v>0</v>
      </c>
      <c r="M592" s="1098">
        <v>0</v>
      </c>
    </row>
    <row r="593" spans="1:13" s="183" customFormat="1" x14ac:dyDescent="0.25">
      <c r="A593" s="181" t="s">
        <v>428</v>
      </c>
      <c r="B593" s="182">
        <v>0</v>
      </c>
      <c r="C593" s="1078">
        <v>0</v>
      </c>
      <c r="D593" s="182">
        <v>0</v>
      </c>
      <c r="E593" s="1078">
        <v>0</v>
      </c>
      <c r="F593" s="182">
        <v>0</v>
      </c>
      <c r="G593" s="1078">
        <v>0</v>
      </c>
      <c r="H593" s="182">
        <v>0</v>
      </c>
      <c r="I593" s="1078">
        <v>0</v>
      </c>
      <c r="J593" s="711">
        <v>0</v>
      </c>
      <c r="K593" s="1098">
        <v>0</v>
      </c>
      <c r="L593" s="710">
        <v>0</v>
      </c>
      <c r="M593" s="1098">
        <v>0</v>
      </c>
    </row>
    <row r="594" spans="1:13" s="183" customFormat="1" x14ac:dyDescent="0.25">
      <c r="A594" s="181" t="s">
        <v>429</v>
      </c>
      <c r="B594" s="182">
        <v>0</v>
      </c>
      <c r="C594" s="1078">
        <v>0</v>
      </c>
      <c r="D594" s="182">
        <v>0</v>
      </c>
      <c r="E594" s="1078">
        <v>0</v>
      </c>
      <c r="F594" s="182">
        <v>0</v>
      </c>
      <c r="G594" s="1078">
        <v>0</v>
      </c>
      <c r="H594" s="182">
        <v>0</v>
      </c>
      <c r="I594" s="1078">
        <v>0</v>
      </c>
      <c r="J594" s="711">
        <v>0</v>
      </c>
      <c r="K594" s="1098">
        <v>0</v>
      </c>
      <c r="L594" s="710">
        <v>0</v>
      </c>
      <c r="M594" s="1098">
        <v>0</v>
      </c>
    </row>
    <row r="595" spans="1:13" s="183" customFormat="1" x14ac:dyDescent="0.25">
      <c r="A595" s="181" t="s">
        <v>430</v>
      </c>
      <c r="B595" s="182">
        <v>0</v>
      </c>
      <c r="C595" s="1078">
        <v>0</v>
      </c>
      <c r="D595" s="182">
        <v>0</v>
      </c>
      <c r="E595" s="1078">
        <v>0</v>
      </c>
      <c r="F595" s="182">
        <v>0</v>
      </c>
      <c r="G595" s="1078">
        <v>0</v>
      </c>
      <c r="H595" s="182">
        <v>0</v>
      </c>
      <c r="I595" s="1078">
        <v>0</v>
      </c>
      <c r="J595" s="711">
        <v>0</v>
      </c>
      <c r="K595" s="1098">
        <v>0</v>
      </c>
      <c r="L595" s="710">
        <v>0</v>
      </c>
      <c r="M595" s="1098">
        <v>0</v>
      </c>
    </row>
    <row r="596" spans="1:13" s="183" customFormat="1" x14ac:dyDescent="0.25">
      <c r="A596" s="181" t="s">
        <v>431</v>
      </c>
      <c r="B596" s="182">
        <v>0</v>
      </c>
      <c r="C596" s="1078">
        <v>0</v>
      </c>
      <c r="D596" s="182">
        <v>0</v>
      </c>
      <c r="E596" s="1078">
        <v>0</v>
      </c>
      <c r="F596" s="182">
        <v>0</v>
      </c>
      <c r="G596" s="1078">
        <v>0</v>
      </c>
      <c r="H596" s="182">
        <v>0</v>
      </c>
      <c r="I596" s="1078">
        <v>0</v>
      </c>
      <c r="J596" s="711">
        <v>0</v>
      </c>
      <c r="K596" s="1098">
        <v>0</v>
      </c>
      <c r="L596" s="710">
        <v>0</v>
      </c>
      <c r="M596" s="1098">
        <v>0</v>
      </c>
    </row>
    <row r="597" spans="1:13" s="183" customFormat="1" x14ac:dyDescent="0.25">
      <c r="A597" s="181" t="s">
        <v>432</v>
      </c>
      <c r="B597" s="182">
        <v>0</v>
      </c>
      <c r="C597" s="1078">
        <v>0</v>
      </c>
      <c r="D597" s="182">
        <v>0</v>
      </c>
      <c r="E597" s="1078">
        <v>0</v>
      </c>
      <c r="F597" s="182">
        <v>0</v>
      </c>
      <c r="G597" s="1078">
        <v>0</v>
      </c>
      <c r="H597" s="182">
        <v>0</v>
      </c>
      <c r="I597" s="1078">
        <v>0</v>
      </c>
      <c r="J597" s="711">
        <v>0</v>
      </c>
      <c r="K597" s="1098">
        <v>0</v>
      </c>
      <c r="L597" s="710">
        <v>0</v>
      </c>
      <c r="M597" s="1098">
        <v>0</v>
      </c>
    </row>
    <row r="598" spans="1:13" s="183" customFormat="1" x14ac:dyDescent="0.25">
      <c r="A598" s="181" t="s">
        <v>433</v>
      </c>
      <c r="B598" s="182">
        <v>0</v>
      </c>
      <c r="C598" s="1078">
        <v>0</v>
      </c>
      <c r="D598" s="182">
        <v>0</v>
      </c>
      <c r="E598" s="1078">
        <v>0</v>
      </c>
      <c r="F598" s="182">
        <v>0</v>
      </c>
      <c r="G598" s="1078">
        <v>0</v>
      </c>
      <c r="H598" s="182">
        <v>0</v>
      </c>
      <c r="I598" s="1078">
        <v>0</v>
      </c>
      <c r="J598" s="711">
        <v>0</v>
      </c>
      <c r="K598" s="1098">
        <v>0</v>
      </c>
      <c r="L598" s="710">
        <v>0</v>
      </c>
      <c r="M598" s="1098">
        <v>0</v>
      </c>
    </row>
    <row r="599" spans="1:13" s="183" customFormat="1" x14ac:dyDescent="0.25">
      <c r="A599" s="181" t="s">
        <v>434</v>
      </c>
      <c r="B599" s="182">
        <v>0</v>
      </c>
      <c r="C599" s="1078">
        <v>0</v>
      </c>
      <c r="D599" s="182">
        <v>0</v>
      </c>
      <c r="E599" s="1078">
        <v>0</v>
      </c>
      <c r="F599" s="182">
        <v>0</v>
      </c>
      <c r="G599" s="1078">
        <v>0</v>
      </c>
      <c r="H599" s="182">
        <v>0</v>
      </c>
      <c r="I599" s="1078">
        <v>0</v>
      </c>
      <c r="J599" s="711">
        <v>0</v>
      </c>
      <c r="K599" s="1098">
        <v>0</v>
      </c>
      <c r="L599" s="710">
        <v>0</v>
      </c>
      <c r="M599" s="1098">
        <v>0</v>
      </c>
    </row>
    <row r="600" spans="1:13" x14ac:dyDescent="0.25">
      <c r="A600" s="173" t="s">
        <v>404</v>
      </c>
      <c r="B600" s="155">
        <v>0</v>
      </c>
      <c r="C600" s="1071">
        <v>154296.32000000004</v>
      </c>
      <c r="D600" s="155">
        <v>0</v>
      </c>
      <c r="E600" s="1071">
        <v>126943.79000000001</v>
      </c>
      <c r="F600" s="155">
        <v>0</v>
      </c>
      <c r="G600" s="1071">
        <v>152651.60000000003</v>
      </c>
      <c r="H600" s="155">
        <v>0</v>
      </c>
      <c r="I600" s="1071">
        <v>206909.75084000005</v>
      </c>
      <c r="J600" s="694">
        <v>0</v>
      </c>
      <c r="K600" s="1091">
        <v>212341.13179955009</v>
      </c>
      <c r="L600" s="694">
        <v>0</v>
      </c>
      <c r="M600" s="1091">
        <v>217915.08650928829</v>
      </c>
    </row>
    <row r="601" spans="1:13" s="183" customFormat="1" x14ac:dyDescent="0.25">
      <c r="A601" s="181" t="s">
        <v>427</v>
      </c>
      <c r="B601" s="1106">
        <v>0</v>
      </c>
      <c r="C601" s="1078">
        <v>0</v>
      </c>
      <c r="D601" s="182">
        <v>0</v>
      </c>
      <c r="E601" s="1078">
        <v>0</v>
      </c>
      <c r="F601" s="182">
        <v>0</v>
      </c>
      <c r="G601" s="1078">
        <v>0</v>
      </c>
      <c r="H601" s="182">
        <v>0</v>
      </c>
      <c r="I601" s="1078">
        <v>0</v>
      </c>
      <c r="J601" s="711">
        <v>0</v>
      </c>
      <c r="K601" s="1098">
        <v>0</v>
      </c>
      <c r="L601" s="710">
        <v>0</v>
      </c>
      <c r="M601" s="1098">
        <v>0</v>
      </c>
    </row>
    <row r="602" spans="1:13" s="183" customFormat="1" x14ac:dyDescent="0.25">
      <c r="A602" s="181" t="s">
        <v>428</v>
      </c>
      <c r="B602" s="182">
        <v>0</v>
      </c>
      <c r="C602" s="1078">
        <v>0</v>
      </c>
      <c r="D602" s="182">
        <v>0</v>
      </c>
      <c r="E602" s="1078">
        <v>0</v>
      </c>
      <c r="F602" s="182">
        <v>0</v>
      </c>
      <c r="G602" s="1078">
        <v>0</v>
      </c>
      <c r="H602" s="182">
        <v>0</v>
      </c>
      <c r="I602" s="1078">
        <v>0</v>
      </c>
      <c r="J602" s="711">
        <v>0</v>
      </c>
      <c r="K602" s="1098">
        <v>0</v>
      </c>
      <c r="L602" s="710">
        <v>0</v>
      </c>
      <c r="M602" s="1098">
        <v>0</v>
      </c>
    </row>
    <row r="603" spans="1:13" s="183" customFormat="1" x14ac:dyDescent="0.25">
      <c r="A603" s="181" t="s">
        <v>429</v>
      </c>
      <c r="B603" s="182">
        <v>0</v>
      </c>
      <c r="C603" s="1078">
        <v>0</v>
      </c>
      <c r="D603" s="182">
        <v>0</v>
      </c>
      <c r="E603" s="1078">
        <v>0</v>
      </c>
      <c r="F603" s="182">
        <v>0</v>
      </c>
      <c r="G603" s="1078">
        <v>0</v>
      </c>
      <c r="H603" s="182">
        <v>0</v>
      </c>
      <c r="I603" s="1078">
        <v>0</v>
      </c>
      <c r="J603" s="711">
        <v>0</v>
      </c>
      <c r="K603" s="1098">
        <v>0</v>
      </c>
      <c r="L603" s="710">
        <v>0</v>
      </c>
      <c r="M603" s="1098">
        <v>0</v>
      </c>
    </row>
    <row r="604" spans="1:13" s="183" customFormat="1" x14ac:dyDescent="0.25">
      <c r="A604" s="181" t="s">
        <v>430</v>
      </c>
      <c r="B604" s="182">
        <v>0</v>
      </c>
      <c r="C604" s="1078">
        <v>0</v>
      </c>
      <c r="D604" s="182">
        <v>0</v>
      </c>
      <c r="E604" s="1078">
        <v>0</v>
      </c>
      <c r="F604" s="182">
        <v>0</v>
      </c>
      <c r="G604" s="1078">
        <v>0</v>
      </c>
      <c r="H604" s="182">
        <v>0</v>
      </c>
      <c r="I604" s="1078">
        <v>0</v>
      </c>
      <c r="J604" s="711">
        <v>0</v>
      </c>
      <c r="K604" s="1098">
        <v>0</v>
      </c>
      <c r="L604" s="710">
        <v>0</v>
      </c>
      <c r="M604" s="1098">
        <v>0</v>
      </c>
    </row>
    <row r="605" spans="1:13" s="183" customFormat="1" x14ac:dyDescent="0.25">
      <c r="A605" s="181" t="s">
        <v>431</v>
      </c>
      <c r="B605" s="182">
        <v>0</v>
      </c>
      <c r="C605" s="1078">
        <v>0</v>
      </c>
      <c r="D605" s="182">
        <v>0</v>
      </c>
      <c r="E605" s="1078">
        <v>0</v>
      </c>
      <c r="F605" s="182">
        <v>0</v>
      </c>
      <c r="G605" s="1078">
        <v>0</v>
      </c>
      <c r="H605" s="182">
        <v>0</v>
      </c>
      <c r="I605" s="1078">
        <v>0</v>
      </c>
      <c r="J605" s="711">
        <v>0</v>
      </c>
      <c r="K605" s="1098">
        <v>0</v>
      </c>
      <c r="L605" s="710">
        <v>0</v>
      </c>
      <c r="M605" s="1098">
        <v>0</v>
      </c>
    </row>
    <row r="606" spans="1:13" s="183" customFormat="1" x14ac:dyDescent="0.25">
      <c r="A606" s="181" t="s">
        <v>432</v>
      </c>
      <c r="B606" s="182">
        <v>0</v>
      </c>
      <c r="C606" s="1078">
        <v>0</v>
      </c>
      <c r="D606" s="182">
        <v>0</v>
      </c>
      <c r="E606" s="1078">
        <v>0</v>
      </c>
      <c r="F606" s="182">
        <v>0</v>
      </c>
      <c r="G606" s="1078">
        <v>0</v>
      </c>
      <c r="H606" s="182">
        <v>0</v>
      </c>
      <c r="I606" s="1078">
        <v>0</v>
      </c>
      <c r="J606" s="711">
        <v>0</v>
      </c>
      <c r="K606" s="1098">
        <v>0</v>
      </c>
      <c r="L606" s="710">
        <v>0</v>
      </c>
      <c r="M606" s="1098">
        <v>0</v>
      </c>
    </row>
    <row r="607" spans="1:13" s="183" customFormat="1" x14ac:dyDescent="0.25">
      <c r="A607" s="181" t="s">
        <v>433</v>
      </c>
      <c r="B607" s="182">
        <v>0</v>
      </c>
      <c r="C607" s="1078">
        <v>0</v>
      </c>
      <c r="D607" s="182">
        <v>0</v>
      </c>
      <c r="E607" s="1078">
        <v>0</v>
      </c>
      <c r="F607" s="182">
        <v>0</v>
      </c>
      <c r="G607" s="1078">
        <v>0</v>
      </c>
      <c r="H607" s="182">
        <v>0</v>
      </c>
      <c r="I607" s="1078">
        <v>0</v>
      </c>
      <c r="J607" s="711">
        <v>0</v>
      </c>
      <c r="K607" s="1098">
        <v>0</v>
      </c>
      <c r="L607" s="710">
        <v>0</v>
      </c>
      <c r="M607" s="1098">
        <v>0</v>
      </c>
    </row>
    <row r="608" spans="1:13" s="183" customFormat="1" x14ac:dyDescent="0.25">
      <c r="A608" s="181" t="s">
        <v>434</v>
      </c>
      <c r="B608" s="182">
        <v>0</v>
      </c>
      <c r="C608" s="1078">
        <v>0</v>
      </c>
      <c r="D608" s="182">
        <v>0</v>
      </c>
      <c r="E608" s="1078">
        <v>0</v>
      </c>
      <c r="F608" s="182">
        <v>0</v>
      </c>
      <c r="G608" s="1078">
        <v>0</v>
      </c>
      <c r="H608" s="182">
        <v>0</v>
      </c>
      <c r="I608" s="1078">
        <v>0</v>
      </c>
      <c r="J608" s="711">
        <v>0</v>
      </c>
      <c r="K608" s="1098">
        <v>0</v>
      </c>
      <c r="L608" s="710">
        <v>0</v>
      </c>
      <c r="M608" s="1098">
        <v>0</v>
      </c>
    </row>
    <row r="609" spans="1:13" x14ac:dyDescent="0.25">
      <c r="A609" s="173" t="s">
        <v>405</v>
      </c>
      <c r="B609" s="43">
        <v>0</v>
      </c>
      <c r="C609" s="1071">
        <v>322152.7300000001</v>
      </c>
      <c r="D609" s="155">
        <v>0</v>
      </c>
      <c r="E609" s="1071">
        <v>463651.50999999704</v>
      </c>
      <c r="F609" s="155">
        <v>0</v>
      </c>
      <c r="G609" s="1071">
        <v>560783.4899999951</v>
      </c>
      <c r="H609" s="155">
        <v>0</v>
      </c>
      <c r="I609" s="1071">
        <v>594816.60956684314</v>
      </c>
      <c r="J609" s="694">
        <v>0</v>
      </c>
      <c r="K609" s="1091">
        <v>610430.54556797282</v>
      </c>
      <c r="L609" s="694">
        <v>0</v>
      </c>
      <c r="M609" s="1091">
        <v>626454.34738913213</v>
      </c>
    </row>
    <row r="610" spans="1:13" x14ac:dyDescent="0.25">
      <c r="A610" s="173" t="s">
        <v>406</v>
      </c>
      <c r="B610" s="43">
        <v>0</v>
      </c>
      <c r="C610" s="1071">
        <v>0</v>
      </c>
      <c r="D610" s="155">
        <v>0</v>
      </c>
      <c r="E610" s="1071">
        <v>1410.08</v>
      </c>
      <c r="F610" s="155">
        <v>0</v>
      </c>
      <c r="G610" s="1071">
        <v>0</v>
      </c>
      <c r="H610" s="155">
        <v>0</v>
      </c>
      <c r="I610" s="1071">
        <v>0</v>
      </c>
      <c r="J610" s="694">
        <v>0</v>
      </c>
      <c r="K610" s="1091">
        <v>0</v>
      </c>
      <c r="L610" s="694">
        <v>0</v>
      </c>
      <c r="M610" s="1091">
        <v>0</v>
      </c>
    </row>
    <row r="611" spans="1:13" x14ac:dyDescent="0.25">
      <c r="A611" s="173" t="s">
        <v>408</v>
      </c>
      <c r="B611" s="43">
        <v>0</v>
      </c>
      <c r="C611" s="1071">
        <v>0</v>
      </c>
      <c r="D611" s="155">
        <v>0</v>
      </c>
      <c r="E611" s="1071">
        <v>0</v>
      </c>
      <c r="F611" s="155">
        <v>0</v>
      </c>
      <c r="G611" s="1071">
        <v>0</v>
      </c>
      <c r="H611" s="155">
        <v>0</v>
      </c>
      <c r="I611" s="1071">
        <v>0</v>
      </c>
      <c r="J611" s="694">
        <v>0</v>
      </c>
      <c r="K611" s="1091">
        <v>0</v>
      </c>
      <c r="L611" s="694">
        <v>0</v>
      </c>
      <c r="M611" s="1091">
        <v>0</v>
      </c>
    </row>
    <row r="612" spans="1:13" x14ac:dyDescent="0.25">
      <c r="A612" s="173" t="s">
        <v>409</v>
      </c>
      <c r="B612" s="43">
        <v>0</v>
      </c>
      <c r="C612" s="1071">
        <v>0</v>
      </c>
      <c r="D612" s="155">
        <v>0</v>
      </c>
      <c r="E612" s="1071">
        <v>0</v>
      </c>
      <c r="F612" s="155">
        <v>0</v>
      </c>
      <c r="G612" s="1071">
        <v>0</v>
      </c>
      <c r="H612" s="155">
        <v>0</v>
      </c>
      <c r="I612" s="1071">
        <v>0</v>
      </c>
      <c r="J612" s="694">
        <v>0</v>
      </c>
      <c r="K612" s="1091">
        <v>0</v>
      </c>
      <c r="L612" s="694">
        <v>0</v>
      </c>
      <c r="M612" s="1091">
        <v>0</v>
      </c>
    </row>
    <row r="613" spans="1:13" x14ac:dyDescent="0.25">
      <c r="A613" s="173" t="s">
        <v>410</v>
      </c>
      <c r="B613" s="43">
        <v>0</v>
      </c>
      <c r="C613" s="1071">
        <v>0</v>
      </c>
      <c r="D613" s="155">
        <v>0</v>
      </c>
      <c r="E613" s="1071">
        <v>0</v>
      </c>
      <c r="F613" s="155">
        <v>0</v>
      </c>
      <c r="G613" s="1071">
        <v>0</v>
      </c>
      <c r="H613" s="155">
        <v>0</v>
      </c>
      <c r="I613" s="1071">
        <v>0</v>
      </c>
      <c r="J613" s="694">
        <v>0</v>
      </c>
      <c r="K613" s="1091">
        <v>0</v>
      </c>
      <c r="L613" s="694">
        <v>0</v>
      </c>
      <c r="M613" s="1091">
        <v>0</v>
      </c>
    </row>
    <row r="614" spans="1:13" x14ac:dyDescent="0.25">
      <c r="A614" s="173" t="s">
        <v>411</v>
      </c>
      <c r="B614" s="43">
        <v>0</v>
      </c>
      <c r="C614" s="1071">
        <v>0</v>
      </c>
      <c r="D614" s="155">
        <v>0</v>
      </c>
      <c r="E614" s="1071">
        <v>0</v>
      </c>
      <c r="F614" s="155">
        <v>0</v>
      </c>
      <c r="G614" s="1071">
        <v>0</v>
      </c>
      <c r="H614" s="155">
        <v>0</v>
      </c>
      <c r="I614" s="1071">
        <v>0</v>
      </c>
      <c r="J614" s="694">
        <v>0</v>
      </c>
      <c r="K614" s="1091">
        <v>0</v>
      </c>
      <c r="L614" s="694">
        <v>0</v>
      </c>
      <c r="M614" s="1091">
        <v>0</v>
      </c>
    </row>
    <row r="615" spans="1:13" x14ac:dyDescent="0.25">
      <c r="A615" s="173" t="s">
        <v>412</v>
      </c>
      <c r="B615" s="43">
        <v>0</v>
      </c>
      <c r="C615" s="1071">
        <v>0</v>
      </c>
      <c r="D615" s="155">
        <v>0</v>
      </c>
      <c r="E615" s="1071">
        <v>0</v>
      </c>
      <c r="F615" s="155">
        <v>0</v>
      </c>
      <c r="G615" s="1071">
        <v>0</v>
      </c>
      <c r="H615" s="155">
        <v>0</v>
      </c>
      <c r="I615" s="1071">
        <v>0</v>
      </c>
      <c r="J615" s="694">
        <v>0</v>
      </c>
      <c r="K615" s="1091">
        <v>0</v>
      </c>
      <c r="L615" s="694">
        <v>0</v>
      </c>
      <c r="M615" s="1091">
        <v>0</v>
      </c>
    </row>
    <row r="616" spans="1:13" x14ac:dyDescent="0.25">
      <c r="A616" s="173" t="s">
        <v>413</v>
      </c>
      <c r="B616" s="167">
        <v>0</v>
      </c>
      <c r="C616" s="1072">
        <v>0</v>
      </c>
      <c r="D616" s="167">
        <v>0</v>
      </c>
      <c r="E616" s="1072">
        <v>0</v>
      </c>
      <c r="F616" s="167">
        <v>0</v>
      </c>
      <c r="G616" s="1072">
        <v>0</v>
      </c>
      <c r="H616" s="167">
        <v>0</v>
      </c>
      <c r="I616" s="1072">
        <v>0</v>
      </c>
      <c r="J616" s="709">
        <v>0</v>
      </c>
      <c r="K616" s="1092">
        <v>0</v>
      </c>
      <c r="L616" s="695">
        <v>0</v>
      </c>
      <c r="M616" s="1092">
        <v>0</v>
      </c>
    </row>
    <row r="617" spans="1:13" x14ac:dyDescent="0.25">
      <c r="A617" s="172" t="s">
        <v>418</v>
      </c>
      <c r="B617" s="157">
        <v>0</v>
      </c>
      <c r="C617" s="1073">
        <v>1170496.4700000002</v>
      </c>
      <c r="D617" s="157">
        <v>0</v>
      </c>
      <c r="E617" s="1073">
        <v>1161845.1499999973</v>
      </c>
      <c r="F617" s="156">
        <v>0</v>
      </c>
      <c r="G617" s="1073">
        <v>1532980.7099999958</v>
      </c>
      <c r="H617" s="157">
        <v>0</v>
      </c>
      <c r="I617" s="1084">
        <v>1824507.2008735107</v>
      </c>
      <c r="J617" s="696">
        <v>0</v>
      </c>
      <c r="K617" s="1093">
        <v>1850074.6712854952</v>
      </c>
      <c r="L617" s="697">
        <v>0</v>
      </c>
      <c r="M617" s="1101">
        <v>1898543.6724216114</v>
      </c>
    </row>
    <row r="618" spans="1:13" x14ac:dyDescent="0.25">
      <c r="A618" s="173"/>
      <c r="B618" s="40"/>
      <c r="C618" s="1074"/>
      <c r="D618" s="40"/>
      <c r="E618" s="1074"/>
      <c r="F618" s="166"/>
      <c r="G618" s="1074"/>
      <c r="H618" s="40"/>
      <c r="I618" s="1079"/>
      <c r="J618" s="705"/>
      <c r="K618" s="1094"/>
      <c r="L618" s="706"/>
      <c r="M618" s="1102"/>
    </row>
    <row r="619" spans="1:13" x14ac:dyDescent="0.25">
      <c r="A619" s="174" t="s">
        <v>419</v>
      </c>
      <c r="B619" s="165"/>
      <c r="C619" s="1076"/>
      <c r="D619" s="165"/>
      <c r="E619" s="1076"/>
      <c r="F619" s="164"/>
      <c r="G619" s="1076"/>
      <c r="H619" s="165"/>
      <c r="I619" s="1087"/>
      <c r="J619" s="704"/>
      <c r="K619" s="1096"/>
      <c r="L619" s="701"/>
      <c r="M619" s="1103"/>
    </row>
    <row r="620" spans="1:13" x14ac:dyDescent="0.25">
      <c r="A620" s="173" t="s">
        <v>403</v>
      </c>
      <c r="B620" s="155">
        <v>0</v>
      </c>
      <c r="C620" s="1071">
        <v>0</v>
      </c>
      <c r="D620" s="155">
        <v>0</v>
      </c>
      <c r="E620" s="1071">
        <v>0</v>
      </c>
      <c r="F620" s="155">
        <v>0</v>
      </c>
      <c r="G620" s="1071">
        <v>0</v>
      </c>
      <c r="H620" s="155">
        <v>0</v>
      </c>
      <c r="I620" s="1071">
        <v>0</v>
      </c>
      <c r="J620" s="694">
        <v>0</v>
      </c>
      <c r="K620" s="1091">
        <v>0</v>
      </c>
      <c r="L620" s="694">
        <v>0</v>
      </c>
      <c r="M620" s="1091">
        <v>0</v>
      </c>
    </row>
    <row r="621" spans="1:13" s="183" customFormat="1" x14ac:dyDescent="0.25">
      <c r="A621" s="181" t="s">
        <v>427</v>
      </c>
      <c r="B621" s="1106">
        <v>0</v>
      </c>
      <c r="C621" s="1078">
        <v>0</v>
      </c>
      <c r="D621" s="182">
        <v>0</v>
      </c>
      <c r="E621" s="1078">
        <v>0</v>
      </c>
      <c r="F621" s="182">
        <v>0</v>
      </c>
      <c r="G621" s="1078">
        <v>0</v>
      </c>
      <c r="H621" s="182">
        <v>0</v>
      </c>
      <c r="I621" s="1078">
        <v>0</v>
      </c>
      <c r="J621" s="711">
        <v>0</v>
      </c>
      <c r="K621" s="1098">
        <v>0</v>
      </c>
      <c r="L621" s="710">
        <v>0</v>
      </c>
      <c r="M621" s="1098">
        <v>0</v>
      </c>
    </row>
    <row r="622" spans="1:13" s="183" customFormat="1" x14ac:dyDescent="0.25">
      <c r="A622" s="181" t="s">
        <v>428</v>
      </c>
      <c r="B622" s="182">
        <v>0</v>
      </c>
      <c r="C622" s="1078">
        <v>0</v>
      </c>
      <c r="D622" s="182">
        <v>0</v>
      </c>
      <c r="E622" s="1078">
        <v>0</v>
      </c>
      <c r="F622" s="182">
        <v>0</v>
      </c>
      <c r="G622" s="1078">
        <v>0</v>
      </c>
      <c r="H622" s="182">
        <v>0</v>
      </c>
      <c r="I622" s="1078">
        <v>0</v>
      </c>
      <c r="J622" s="711">
        <v>0</v>
      </c>
      <c r="K622" s="1098">
        <v>0</v>
      </c>
      <c r="L622" s="710">
        <v>0</v>
      </c>
      <c r="M622" s="1098">
        <v>0</v>
      </c>
    </row>
    <row r="623" spans="1:13" s="183" customFormat="1" x14ac:dyDescent="0.25">
      <c r="A623" s="181" t="s">
        <v>429</v>
      </c>
      <c r="B623" s="182">
        <v>0</v>
      </c>
      <c r="C623" s="1078">
        <v>0</v>
      </c>
      <c r="D623" s="182">
        <v>0</v>
      </c>
      <c r="E623" s="1078">
        <v>0</v>
      </c>
      <c r="F623" s="182">
        <v>0</v>
      </c>
      <c r="G623" s="1078">
        <v>0</v>
      </c>
      <c r="H623" s="182">
        <v>0</v>
      </c>
      <c r="I623" s="1078">
        <v>0</v>
      </c>
      <c r="J623" s="711">
        <v>0</v>
      </c>
      <c r="K623" s="1098">
        <v>0</v>
      </c>
      <c r="L623" s="710">
        <v>0</v>
      </c>
      <c r="M623" s="1098">
        <v>0</v>
      </c>
    </row>
    <row r="624" spans="1:13" s="183" customFormat="1" x14ac:dyDescent="0.25">
      <c r="A624" s="181" t="s">
        <v>430</v>
      </c>
      <c r="B624" s="182">
        <v>0</v>
      </c>
      <c r="C624" s="1078">
        <v>0</v>
      </c>
      <c r="D624" s="182">
        <v>0</v>
      </c>
      <c r="E624" s="1078">
        <v>0</v>
      </c>
      <c r="F624" s="182">
        <v>0</v>
      </c>
      <c r="G624" s="1078">
        <v>0</v>
      </c>
      <c r="H624" s="182">
        <v>0</v>
      </c>
      <c r="I624" s="1078">
        <v>0</v>
      </c>
      <c r="J624" s="711">
        <v>0</v>
      </c>
      <c r="K624" s="1098">
        <v>0</v>
      </c>
      <c r="L624" s="710">
        <v>0</v>
      </c>
      <c r="M624" s="1098">
        <v>0</v>
      </c>
    </row>
    <row r="625" spans="1:13" s="183" customFormat="1" x14ac:dyDescent="0.25">
      <c r="A625" s="181" t="s">
        <v>431</v>
      </c>
      <c r="B625" s="182">
        <v>0</v>
      </c>
      <c r="C625" s="1078">
        <v>0</v>
      </c>
      <c r="D625" s="182">
        <v>0</v>
      </c>
      <c r="E625" s="1078">
        <v>0</v>
      </c>
      <c r="F625" s="182">
        <v>0</v>
      </c>
      <c r="G625" s="1078">
        <v>0</v>
      </c>
      <c r="H625" s="182">
        <v>0</v>
      </c>
      <c r="I625" s="1078">
        <v>0</v>
      </c>
      <c r="J625" s="711">
        <v>0</v>
      </c>
      <c r="K625" s="1098">
        <v>0</v>
      </c>
      <c r="L625" s="710">
        <v>0</v>
      </c>
      <c r="M625" s="1098">
        <v>0</v>
      </c>
    </row>
    <row r="626" spans="1:13" s="183" customFormat="1" x14ac:dyDescent="0.25">
      <c r="A626" s="181" t="s">
        <v>432</v>
      </c>
      <c r="B626" s="182">
        <v>0</v>
      </c>
      <c r="C626" s="1078">
        <v>0</v>
      </c>
      <c r="D626" s="182">
        <v>0</v>
      </c>
      <c r="E626" s="1078">
        <v>0</v>
      </c>
      <c r="F626" s="182">
        <v>0</v>
      </c>
      <c r="G626" s="1078">
        <v>0</v>
      </c>
      <c r="H626" s="182">
        <v>0</v>
      </c>
      <c r="I626" s="1078">
        <v>0</v>
      </c>
      <c r="J626" s="711">
        <v>0</v>
      </c>
      <c r="K626" s="1098">
        <v>0</v>
      </c>
      <c r="L626" s="710">
        <v>0</v>
      </c>
      <c r="M626" s="1098">
        <v>0</v>
      </c>
    </row>
    <row r="627" spans="1:13" s="183" customFormat="1" x14ac:dyDescent="0.25">
      <c r="A627" s="181" t="s">
        <v>433</v>
      </c>
      <c r="B627" s="182">
        <v>0</v>
      </c>
      <c r="C627" s="1078">
        <v>0</v>
      </c>
      <c r="D627" s="182">
        <v>0</v>
      </c>
      <c r="E627" s="1078">
        <v>0</v>
      </c>
      <c r="F627" s="182">
        <v>0</v>
      </c>
      <c r="G627" s="1078">
        <v>0</v>
      </c>
      <c r="H627" s="182">
        <v>0</v>
      </c>
      <c r="I627" s="1078">
        <v>0</v>
      </c>
      <c r="J627" s="711">
        <v>0</v>
      </c>
      <c r="K627" s="1098">
        <v>0</v>
      </c>
      <c r="L627" s="710">
        <v>0</v>
      </c>
      <c r="M627" s="1098">
        <v>0</v>
      </c>
    </row>
    <row r="628" spans="1:13" s="183" customFormat="1" x14ac:dyDescent="0.25">
      <c r="A628" s="181" t="s">
        <v>434</v>
      </c>
      <c r="B628" s="182">
        <v>0</v>
      </c>
      <c r="C628" s="1078">
        <v>0</v>
      </c>
      <c r="D628" s="182">
        <v>0</v>
      </c>
      <c r="E628" s="1078">
        <v>0</v>
      </c>
      <c r="F628" s="182">
        <v>0</v>
      </c>
      <c r="G628" s="1078">
        <v>0</v>
      </c>
      <c r="H628" s="182">
        <v>0</v>
      </c>
      <c r="I628" s="1078">
        <v>0</v>
      </c>
      <c r="J628" s="711">
        <v>0</v>
      </c>
      <c r="K628" s="1098">
        <v>0</v>
      </c>
      <c r="L628" s="710">
        <v>0</v>
      </c>
      <c r="M628" s="1098">
        <v>0</v>
      </c>
    </row>
    <row r="629" spans="1:13" x14ac:dyDescent="0.25">
      <c r="A629" s="173" t="s">
        <v>404</v>
      </c>
      <c r="B629" s="155">
        <v>0</v>
      </c>
      <c r="C629" s="1071">
        <v>124037.16000000003</v>
      </c>
      <c r="D629" s="155">
        <v>0</v>
      </c>
      <c r="E629" s="1071">
        <v>54617.749999999993</v>
      </c>
      <c r="F629" s="155">
        <v>0</v>
      </c>
      <c r="G629" s="1071">
        <v>23034.82</v>
      </c>
      <c r="H629" s="155">
        <v>0</v>
      </c>
      <c r="I629" s="1071">
        <v>30887.67916</v>
      </c>
      <c r="J629" s="694">
        <v>0</v>
      </c>
      <c r="K629" s="1091">
        <v>31698.480737950002</v>
      </c>
      <c r="L629" s="694">
        <v>0</v>
      </c>
      <c r="M629" s="1091">
        <v>32530.565857321195</v>
      </c>
    </row>
    <row r="630" spans="1:13" s="183" customFormat="1" x14ac:dyDescent="0.25">
      <c r="A630" s="181" t="s">
        <v>427</v>
      </c>
      <c r="B630" s="1106">
        <v>0</v>
      </c>
      <c r="C630" s="1078">
        <v>0</v>
      </c>
      <c r="D630" s="182">
        <v>0</v>
      </c>
      <c r="E630" s="1078">
        <v>0</v>
      </c>
      <c r="F630" s="182">
        <v>0</v>
      </c>
      <c r="G630" s="1078">
        <v>0</v>
      </c>
      <c r="H630" s="182">
        <v>0</v>
      </c>
      <c r="I630" s="1078">
        <v>0</v>
      </c>
      <c r="J630" s="711">
        <v>0</v>
      </c>
      <c r="K630" s="1098">
        <v>0</v>
      </c>
      <c r="L630" s="710">
        <v>0</v>
      </c>
      <c r="M630" s="1098">
        <v>0</v>
      </c>
    </row>
    <row r="631" spans="1:13" s="183" customFormat="1" x14ac:dyDescent="0.25">
      <c r="A631" s="181" t="s">
        <v>428</v>
      </c>
      <c r="B631" s="182">
        <v>0</v>
      </c>
      <c r="C631" s="1078">
        <v>0</v>
      </c>
      <c r="D631" s="182">
        <v>0</v>
      </c>
      <c r="E631" s="1078">
        <v>0</v>
      </c>
      <c r="F631" s="182">
        <v>0</v>
      </c>
      <c r="G631" s="1078">
        <v>0</v>
      </c>
      <c r="H631" s="182">
        <v>0</v>
      </c>
      <c r="I631" s="1078">
        <v>0</v>
      </c>
      <c r="J631" s="711">
        <v>0</v>
      </c>
      <c r="K631" s="1098">
        <v>0</v>
      </c>
      <c r="L631" s="710">
        <v>0</v>
      </c>
      <c r="M631" s="1098">
        <v>0</v>
      </c>
    </row>
    <row r="632" spans="1:13" s="183" customFormat="1" x14ac:dyDescent="0.25">
      <c r="A632" s="181" t="s">
        <v>429</v>
      </c>
      <c r="B632" s="182">
        <v>0</v>
      </c>
      <c r="C632" s="1078">
        <v>0</v>
      </c>
      <c r="D632" s="182">
        <v>0</v>
      </c>
      <c r="E632" s="1078">
        <v>0</v>
      </c>
      <c r="F632" s="182">
        <v>0</v>
      </c>
      <c r="G632" s="1078">
        <v>0</v>
      </c>
      <c r="H632" s="182">
        <v>0</v>
      </c>
      <c r="I632" s="1078">
        <v>0</v>
      </c>
      <c r="J632" s="711">
        <v>0</v>
      </c>
      <c r="K632" s="1098">
        <v>0</v>
      </c>
      <c r="L632" s="710">
        <v>0</v>
      </c>
      <c r="M632" s="1098">
        <v>0</v>
      </c>
    </row>
    <row r="633" spans="1:13" s="183" customFormat="1" x14ac:dyDescent="0.25">
      <c r="A633" s="181" t="s">
        <v>430</v>
      </c>
      <c r="B633" s="182">
        <v>0</v>
      </c>
      <c r="C633" s="1078">
        <v>0</v>
      </c>
      <c r="D633" s="182">
        <v>0</v>
      </c>
      <c r="E633" s="1078">
        <v>0</v>
      </c>
      <c r="F633" s="182">
        <v>0</v>
      </c>
      <c r="G633" s="1078">
        <v>0</v>
      </c>
      <c r="H633" s="182">
        <v>0</v>
      </c>
      <c r="I633" s="1078">
        <v>0</v>
      </c>
      <c r="J633" s="711">
        <v>0</v>
      </c>
      <c r="K633" s="1098">
        <v>0</v>
      </c>
      <c r="L633" s="710">
        <v>0</v>
      </c>
      <c r="M633" s="1098">
        <v>0</v>
      </c>
    </row>
    <row r="634" spans="1:13" s="183" customFormat="1" x14ac:dyDescent="0.25">
      <c r="A634" s="181" t="s">
        <v>431</v>
      </c>
      <c r="B634" s="182">
        <v>0</v>
      </c>
      <c r="C634" s="1078">
        <v>0</v>
      </c>
      <c r="D634" s="182">
        <v>0</v>
      </c>
      <c r="E634" s="1078">
        <v>0</v>
      </c>
      <c r="F634" s="182">
        <v>0</v>
      </c>
      <c r="G634" s="1078">
        <v>0</v>
      </c>
      <c r="H634" s="182">
        <v>0</v>
      </c>
      <c r="I634" s="1078">
        <v>0</v>
      </c>
      <c r="J634" s="711">
        <v>0</v>
      </c>
      <c r="K634" s="1098">
        <v>0</v>
      </c>
      <c r="L634" s="710">
        <v>0</v>
      </c>
      <c r="M634" s="1098">
        <v>0</v>
      </c>
    </row>
    <row r="635" spans="1:13" s="183" customFormat="1" x14ac:dyDescent="0.25">
      <c r="A635" s="181" t="s">
        <v>432</v>
      </c>
      <c r="B635" s="182">
        <v>0</v>
      </c>
      <c r="C635" s="1078">
        <v>0</v>
      </c>
      <c r="D635" s="182">
        <v>0</v>
      </c>
      <c r="E635" s="1078">
        <v>0</v>
      </c>
      <c r="F635" s="182">
        <v>0</v>
      </c>
      <c r="G635" s="1078">
        <v>0</v>
      </c>
      <c r="H635" s="182">
        <v>0</v>
      </c>
      <c r="I635" s="1078">
        <v>0</v>
      </c>
      <c r="J635" s="711">
        <v>0</v>
      </c>
      <c r="K635" s="1098">
        <v>0</v>
      </c>
      <c r="L635" s="710">
        <v>0</v>
      </c>
      <c r="M635" s="1098">
        <v>0</v>
      </c>
    </row>
    <row r="636" spans="1:13" s="183" customFormat="1" x14ac:dyDescent="0.25">
      <c r="A636" s="181" t="s">
        <v>433</v>
      </c>
      <c r="B636" s="182">
        <v>0</v>
      </c>
      <c r="C636" s="1078">
        <v>0</v>
      </c>
      <c r="D636" s="182">
        <v>0</v>
      </c>
      <c r="E636" s="1078">
        <v>0</v>
      </c>
      <c r="F636" s="182">
        <v>0</v>
      </c>
      <c r="G636" s="1078">
        <v>0</v>
      </c>
      <c r="H636" s="182">
        <v>0</v>
      </c>
      <c r="I636" s="1078">
        <v>0</v>
      </c>
      <c r="J636" s="711">
        <v>0</v>
      </c>
      <c r="K636" s="1098">
        <v>0</v>
      </c>
      <c r="L636" s="710">
        <v>0</v>
      </c>
      <c r="M636" s="1098">
        <v>0</v>
      </c>
    </row>
    <row r="637" spans="1:13" s="183" customFormat="1" x14ac:dyDescent="0.25">
      <c r="A637" s="181" t="s">
        <v>434</v>
      </c>
      <c r="B637" s="182">
        <v>0</v>
      </c>
      <c r="C637" s="1078">
        <v>0</v>
      </c>
      <c r="D637" s="182">
        <v>0</v>
      </c>
      <c r="E637" s="1078">
        <v>0</v>
      </c>
      <c r="F637" s="182">
        <v>0</v>
      </c>
      <c r="G637" s="1078">
        <v>0</v>
      </c>
      <c r="H637" s="182">
        <v>0</v>
      </c>
      <c r="I637" s="1078">
        <v>0</v>
      </c>
      <c r="J637" s="711">
        <v>0</v>
      </c>
      <c r="K637" s="1098">
        <v>0</v>
      </c>
      <c r="L637" s="710">
        <v>0</v>
      </c>
      <c r="M637" s="1098">
        <v>0</v>
      </c>
    </row>
    <row r="638" spans="1:13" x14ac:dyDescent="0.25">
      <c r="A638" s="173" t="s">
        <v>405</v>
      </c>
      <c r="B638" s="43">
        <v>0</v>
      </c>
      <c r="C638" s="1071">
        <v>107891.96000000008</v>
      </c>
      <c r="D638" s="155">
        <v>0</v>
      </c>
      <c r="E638" s="1071">
        <v>243614.01000000004</v>
      </c>
      <c r="F638" s="155">
        <v>0</v>
      </c>
      <c r="G638" s="1071">
        <v>81012.469999999987</v>
      </c>
      <c r="H638" s="155">
        <v>0</v>
      </c>
      <c r="I638" s="1071">
        <v>85463.200293057234</v>
      </c>
      <c r="J638" s="694">
        <v>0</v>
      </c>
      <c r="K638" s="1091">
        <v>87706.609300750002</v>
      </c>
      <c r="L638" s="694">
        <v>0</v>
      </c>
      <c r="M638" s="1091">
        <v>90008.907794894694</v>
      </c>
    </row>
    <row r="639" spans="1:13" x14ac:dyDescent="0.25">
      <c r="A639" s="173" t="s">
        <v>406</v>
      </c>
      <c r="B639" s="43">
        <v>0</v>
      </c>
      <c r="C639" s="1071">
        <v>0</v>
      </c>
      <c r="D639" s="155">
        <v>0</v>
      </c>
      <c r="E639" s="1071">
        <v>0</v>
      </c>
      <c r="F639" s="155">
        <v>0</v>
      </c>
      <c r="G639" s="1071">
        <v>0</v>
      </c>
      <c r="H639" s="155">
        <v>0</v>
      </c>
      <c r="I639" s="1071">
        <v>0</v>
      </c>
      <c r="J639" s="694">
        <v>0</v>
      </c>
      <c r="K639" s="1091">
        <v>0</v>
      </c>
      <c r="L639" s="694">
        <v>0</v>
      </c>
      <c r="M639" s="1091">
        <v>0</v>
      </c>
    </row>
    <row r="640" spans="1:13" x14ac:dyDescent="0.25">
      <c r="A640" s="173" t="s">
        <v>408</v>
      </c>
      <c r="B640" s="43">
        <v>0</v>
      </c>
      <c r="C640" s="1071">
        <v>0</v>
      </c>
      <c r="D640" s="155">
        <v>0</v>
      </c>
      <c r="E640" s="1071">
        <v>0</v>
      </c>
      <c r="F640" s="155">
        <v>0</v>
      </c>
      <c r="G640" s="1071">
        <v>0</v>
      </c>
      <c r="H640" s="155">
        <v>0</v>
      </c>
      <c r="I640" s="1071">
        <v>0</v>
      </c>
      <c r="J640" s="694">
        <v>0</v>
      </c>
      <c r="K640" s="1091">
        <v>0</v>
      </c>
      <c r="L640" s="694">
        <v>0</v>
      </c>
      <c r="M640" s="1091">
        <v>0</v>
      </c>
    </row>
    <row r="641" spans="1:13" x14ac:dyDescent="0.25">
      <c r="A641" s="173" t="s">
        <v>409</v>
      </c>
      <c r="B641" s="43">
        <v>0</v>
      </c>
      <c r="C641" s="1071">
        <v>0</v>
      </c>
      <c r="D641" s="155">
        <v>0</v>
      </c>
      <c r="E641" s="1071">
        <v>0</v>
      </c>
      <c r="F641" s="155">
        <v>0</v>
      </c>
      <c r="G641" s="1071">
        <v>0</v>
      </c>
      <c r="H641" s="155">
        <v>0</v>
      </c>
      <c r="I641" s="1071">
        <v>0</v>
      </c>
      <c r="J641" s="694">
        <v>0</v>
      </c>
      <c r="K641" s="1091">
        <v>0</v>
      </c>
      <c r="L641" s="694">
        <v>0</v>
      </c>
      <c r="M641" s="1091">
        <v>0</v>
      </c>
    </row>
    <row r="642" spans="1:13" x14ac:dyDescent="0.25">
      <c r="A642" s="173" t="s">
        <v>410</v>
      </c>
      <c r="B642" s="43">
        <v>0</v>
      </c>
      <c r="C642" s="1071">
        <v>0</v>
      </c>
      <c r="D642" s="155">
        <v>0</v>
      </c>
      <c r="E642" s="1071">
        <v>0</v>
      </c>
      <c r="F642" s="155">
        <v>0</v>
      </c>
      <c r="G642" s="1071">
        <v>0</v>
      </c>
      <c r="H642" s="155">
        <v>0</v>
      </c>
      <c r="I642" s="1071">
        <v>0</v>
      </c>
      <c r="J642" s="694">
        <v>0</v>
      </c>
      <c r="K642" s="1091">
        <v>0</v>
      </c>
      <c r="L642" s="694">
        <v>0</v>
      </c>
      <c r="M642" s="1091">
        <v>0</v>
      </c>
    </row>
    <row r="643" spans="1:13" x14ac:dyDescent="0.25">
      <c r="A643" s="173" t="s">
        <v>411</v>
      </c>
      <c r="B643" s="43">
        <v>0</v>
      </c>
      <c r="C643" s="1071">
        <v>0</v>
      </c>
      <c r="D643" s="155">
        <v>0</v>
      </c>
      <c r="E643" s="1071">
        <v>0</v>
      </c>
      <c r="F643" s="155">
        <v>0</v>
      </c>
      <c r="G643" s="1071">
        <v>0</v>
      </c>
      <c r="H643" s="155">
        <v>0</v>
      </c>
      <c r="I643" s="1071">
        <v>0</v>
      </c>
      <c r="J643" s="694">
        <v>0</v>
      </c>
      <c r="K643" s="1091">
        <v>0</v>
      </c>
      <c r="L643" s="694">
        <v>0</v>
      </c>
      <c r="M643" s="1091">
        <v>0</v>
      </c>
    </row>
    <row r="644" spans="1:13" x14ac:dyDescent="0.25">
      <c r="A644" s="173" t="s">
        <v>412</v>
      </c>
      <c r="B644" s="43">
        <v>0</v>
      </c>
      <c r="C644" s="1071">
        <v>0</v>
      </c>
      <c r="D644" s="155">
        <v>0</v>
      </c>
      <c r="E644" s="1071">
        <v>0</v>
      </c>
      <c r="F644" s="155">
        <v>0</v>
      </c>
      <c r="G644" s="1071">
        <v>0</v>
      </c>
      <c r="H644" s="155">
        <v>0</v>
      </c>
      <c r="I644" s="1071">
        <v>0</v>
      </c>
      <c r="J644" s="694">
        <v>0</v>
      </c>
      <c r="K644" s="1091">
        <v>0</v>
      </c>
      <c r="L644" s="694">
        <v>0</v>
      </c>
      <c r="M644" s="1091">
        <v>0</v>
      </c>
    </row>
    <row r="645" spans="1:13" x14ac:dyDescent="0.25">
      <c r="A645" s="173" t="s">
        <v>413</v>
      </c>
      <c r="B645" s="167">
        <v>0</v>
      </c>
      <c r="C645" s="1072">
        <v>0</v>
      </c>
      <c r="D645" s="167">
        <v>0</v>
      </c>
      <c r="E645" s="1072">
        <v>0</v>
      </c>
      <c r="F645" s="167">
        <v>0</v>
      </c>
      <c r="G645" s="1072">
        <v>0</v>
      </c>
      <c r="H645" s="167">
        <v>0</v>
      </c>
      <c r="I645" s="1072">
        <v>0</v>
      </c>
      <c r="J645" s="709">
        <v>0</v>
      </c>
      <c r="K645" s="1092">
        <v>0</v>
      </c>
      <c r="L645" s="695">
        <v>0</v>
      </c>
      <c r="M645" s="1092">
        <v>0</v>
      </c>
    </row>
    <row r="646" spans="1:13" x14ac:dyDescent="0.25">
      <c r="A646" s="172" t="s">
        <v>420</v>
      </c>
      <c r="B646" s="157">
        <v>0</v>
      </c>
      <c r="C646" s="1073">
        <v>231929.12000000011</v>
      </c>
      <c r="D646" s="157">
        <v>0</v>
      </c>
      <c r="E646" s="1073">
        <v>298231.76</v>
      </c>
      <c r="F646" s="156">
        <v>0</v>
      </c>
      <c r="G646" s="1073">
        <v>104047.28999999998</v>
      </c>
      <c r="H646" s="157">
        <v>0</v>
      </c>
      <c r="I646" s="1084">
        <v>116350.87945305723</v>
      </c>
      <c r="J646" s="696">
        <v>0</v>
      </c>
      <c r="K646" s="1093">
        <v>119405.0900387</v>
      </c>
      <c r="L646" s="697">
        <v>0</v>
      </c>
      <c r="M646" s="1101">
        <v>122539.47365221589</v>
      </c>
    </row>
    <row r="647" spans="1:13" x14ac:dyDescent="0.25">
      <c r="A647" s="173"/>
      <c r="B647" s="40"/>
      <c r="C647" s="1074"/>
      <c r="D647" s="40"/>
      <c r="E647" s="1074"/>
      <c r="F647" s="166"/>
      <c r="G647" s="1074"/>
      <c r="H647" s="40"/>
      <c r="I647" s="1079"/>
      <c r="J647" s="705"/>
      <c r="K647" s="1094"/>
      <c r="L647" s="706"/>
      <c r="M647" s="1102"/>
    </row>
    <row r="648" spans="1:13" x14ac:dyDescent="0.25">
      <c r="A648" s="174" t="s">
        <v>421</v>
      </c>
      <c r="B648" s="161"/>
      <c r="C648" s="1075"/>
      <c r="D648" s="161"/>
      <c r="E648" s="1075"/>
      <c r="F648" s="160"/>
      <c r="G648" s="1075"/>
      <c r="H648" s="161"/>
      <c r="I648" s="1085"/>
      <c r="J648" s="700"/>
      <c r="K648" s="1095"/>
      <c r="L648" s="701"/>
      <c r="M648" s="1103"/>
    </row>
    <row r="649" spans="1:13" x14ac:dyDescent="0.25">
      <c r="A649" s="173" t="s">
        <v>403</v>
      </c>
      <c r="B649" s="155">
        <v>0</v>
      </c>
      <c r="C649" s="1071">
        <v>0</v>
      </c>
      <c r="D649" s="155">
        <v>0</v>
      </c>
      <c r="E649" s="1071">
        <v>0</v>
      </c>
      <c r="F649" s="155">
        <v>0</v>
      </c>
      <c r="G649" s="1071">
        <v>0</v>
      </c>
      <c r="H649" s="155">
        <v>0</v>
      </c>
      <c r="I649" s="1071">
        <v>0</v>
      </c>
      <c r="J649" s="694">
        <v>0</v>
      </c>
      <c r="K649" s="1091">
        <v>0</v>
      </c>
      <c r="L649" s="694">
        <v>0</v>
      </c>
      <c r="M649" s="1091">
        <v>0</v>
      </c>
    </row>
    <row r="650" spans="1:13" s="183" customFormat="1" x14ac:dyDescent="0.25">
      <c r="A650" s="181" t="s">
        <v>427</v>
      </c>
      <c r="B650" s="1106">
        <v>0</v>
      </c>
      <c r="C650" s="1078">
        <v>0</v>
      </c>
      <c r="D650" s="182">
        <v>0</v>
      </c>
      <c r="E650" s="1078">
        <v>0</v>
      </c>
      <c r="F650" s="182">
        <v>0</v>
      </c>
      <c r="G650" s="1078">
        <v>0</v>
      </c>
      <c r="H650" s="182">
        <v>0</v>
      </c>
      <c r="I650" s="1078">
        <v>0</v>
      </c>
      <c r="J650" s="711">
        <v>0</v>
      </c>
      <c r="K650" s="1098">
        <v>0</v>
      </c>
      <c r="L650" s="710">
        <v>0</v>
      </c>
      <c r="M650" s="1098">
        <v>0</v>
      </c>
    </row>
    <row r="651" spans="1:13" s="183" customFormat="1" x14ac:dyDescent="0.25">
      <c r="A651" s="181" t="s">
        <v>428</v>
      </c>
      <c r="B651" s="182">
        <v>0</v>
      </c>
      <c r="C651" s="1078">
        <v>0</v>
      </c>
      <c r="D651" s="182">
        <v>0</v>
      </c>
      <c r="E651" s="1078">
        <v>0</v>
      </c>
      <c r="F651" s="182">
        <v>0</v>
      </c>
      <c r="G651" s="1078">
        <v>0</v>
      </c>
      <c r="H651" s="182">
        <v>0</v>
      </c>
      <c r="I651" s="1078">
        <v>0</v>
      </c>
      <c r="J651" s="711">
        <v>0</v>
      </c>
      <c r="K651" s="1098">
        <v>0</v>
      </c>
      <c r="L651" s="710">
        <v>0</v>
      </c>
      <c r="M651" s="1098">
        <v>0</v>
      </c>
    </row>
    <row r="652" spans="1:13" s="183" customFormat="1" x14ac:dyDescent="0.25">
      <c r="A652" s="181" t="s">
        <v>429</v>
      </c>
      <c r="B652" s="182">
        <v>0</v>
      </c>
      <c r="C652" s="1078">
        <v>0</v>
      </c>
      <c r="D652" s="182">
        <v>0</v>
      </c>
      <c r="E652" s="1078">
        <v>0</v>
      </c>
      <c r="F652" s="182">
        <v>0</v>
      </c>
      <c r="G652" s="1078">
        <v>0</v>
      </c>
      <c r="H652" s="182">
        <v>0</v>
      </c>
      <c r="I652" s="1078">
        <v>0</v>
      </c>
      <c r="J652" s="711">
        <v>0</v>
      </c>
      <c r="K652" s="1098">
        <v>0</v>
      </c>
      <c r="L652" s="710">
        <v>0</v>
      </c>
      <c r="M652" s="1098">
        <v>0</v>
      </c>
    </row>
    <row r="653" spans="1:13" s="183" customFormat="1" x14ac:dyDescent="0.25">
      <c r="A653" s="181" t="s">
        <v>430</v>
      </c>
      <c r="B653" s="182">
        <v>0</v>
      </c>
      <c r="C653" s="1078">
        <v>0</v>
      </c>
      <c r="D653" s="182">
        <v>0</v>
      </c>
      <c r="E653" s="1078">
        <v>0</v>
      </c>
      <c r="F653" s="182">
        <v>0</v>
      </c>
      <c r="G653" s="1078">
        <v>0</v>
      </c>
      <c r="H653" s="182">
        <v>0</v>
      </c>
      <c r="I653" s="1078">
        <v>0</v>
      </c>
      <c r="J653" s="711">
        <v>0</v>
      </c>
      <c r="K653" s="1098">
        <v>0</v>
      </c>
      <c r="L653" s="710">
        <v>0</v>
      </c>
      <c r="M653" s="1098">
        <v>0</v>
      </c>
    </row>
    <row r="654" spans="1:13" s="183" customFormat="1" x14ac:dyDescent="0.25">
      <c r="A654" s="181" t="s">
        <v>431</v>
      </c>
      <c r="B654" s="182">
        <v>0</v>
      </c>
      <c r="C654" s="1078">
        <v>0</v>
      </c>
      <c r="D654" s="182">
        <v>0</v>
      </c>
      <c r="E654" s="1078">
        <v>0</v>
      </c>
      <c r="F654" s="182">
        <v>0</v>
      </c>
      <c r="G654" s="1078">
        <v>0</v>
      </c>
      <c r="H654" s="182">
        <v>0</v>
      </c>
      <c r="I654" s="1078">
        <v>0</v>
      </c>
      <c r="J654" s="711">
        <v>0</v>
      </c>
      <c r="K654" s="1098">
        <v>0</v>
      </c>
      <c r="L654" s="710">
        <v>0</v>
      </c>
      <c r="M654" s="1098">
        <v>0</v>
      </c>
    </row>
    <row r="655" spans="1:13" s="183" customFormat="1" x14ac:dyDescent="0.25">
      <c r="A655" s="181" t="s">
        <v>432</v>
      </c>
      <c r="B655" s="182">
        <v>0</v>
      </c>
      <c r="C655" s="1078">
        <v>0</v>
      </c>
      <c r="D655" s="182">
        <v>0</v>
      </c>
      <c r="E655" s="1078">
        <v>0</v>
      </c>
      <c r="F655" s="182">
        <v>0</v>
      </c>
      <c r="G655" s="1078">
        <v>0</v>
      </c>
      <c r="H655" s="182">
        <v>0</v>
      </c>
      <c r="I655" s="1078">
        <v>0</v>
      </c>
      <c r="J655" s="711">
        <v>0</v>
      </c>
      <c r="K655" s="1098">
        <v>0</v>
      </c>
      <c r="L655" s="710">
        <v>0</v>
      </c>
      <c r="M655" s="1098">
        <v>0</v>
      </c>
    </row>
    <row r="656" spans="1:13" s="183" customFormat="1" x14ac:dyDescent="0.25">
      <c r="A656" s="181" t="s">
        <v>433</v>
      </c>
      <c r="B656" s="182">
        <v>0</v>
      </c>
      <c r="C656" s="1078">
        <v>0</v>
      </c>
      <c r="D656" s="182">
        <v>0</v>
      </c>
      <c r="E656" s="1078">
        <v>0</v>
      </c>
      <c r="F656" s="182">
        <v>0</v>
      </c>
      <c r="G656" s="1078">
        <v>0</v>
      </c>
      <c r="H656" s="182">
        <v>0</v>
      </c>
      <c r="I656" s="1078">
        <v>0</v>
      </c>
      <c r="J656" s="711">
        <v>0</v>
      </c>
      <c r="K656" s="1098">
        <v>0</v>
      </c>
      <c r="L656" s="710">
        <v>0</v>
      </c>
      <c r="M656" s="1098">
        <v>0</v>
      </c>
    </row>
    <row r="657" spans="1:13" s="183" customFormat="1" x14ac:dyDescent="0.25">
      <c r="A657" s="181" t="s">
        <v>434</v>
      </c>
      <c r="B657" s="182">
        <v>0</v>
      </c>
      <c r="C657" s="1078">
        <v>0</v>
      </c>
      <c r="D657" s="182">
        <v>0</v>
      </c>
      <c r="E657" s="1078">
        <v>0</v>
      </c>
      <c r="F657" s="182">
        <v>0</v>
      </c>
      <c r="G657" s="1078">
        <v>0</v>
      </c>
      <c r="H657" s="182">
        <v>0</v>
      </c>
      <c r="I657" s="1078">
        <v>0</v>
      </c>
      <c r="J657" s="711">
        <v>0</v>
      </c>
      <c r="K657" s="1098">
        <v>0</v>
      </c>
      <c r="L657" s="710">
        <v>0</v>
      </c>
      <c r="M657" s="1098">
        <v>0</v>
      </c>
    </row>
    <row r="658" spans="1:13" x14ac:dyDescent="0.25">
      <c r="A658" s="173" t="s">
        <v>404</v>
      </c>
      <c r="B658" s="155">
        <v>0</v>
      </c>
      <c r="C658" s="1071">
        <v>0</v>
      </c>
      <c r="D658" s="155">
        <v>0</v>
      </c>
      <c r="E658" s="1071">
        <v>0</v>
      </c>
      <c r="F658" s="155">
        <v>0</v>
      </c>
      <c r="G658" s="1071">
        <v>0</v>
      </c>
      <c r="H658" s="155">
        <v>0</v>
      </c>
      <c r="I658" s="1071">
        <v>0</v>
      </c>
      <c r="J658" s="694">
        <v>0</v>
      </c>
      <c r="K658" s="1091">
        <v>0</v>
      </c>
      <c r="L658" s="694">
        <v>0</v>
      </c>
      <c r="M658" s="1091">
        <v>0</v>
      </c>
    </row>
    <row r="659" spans="1:13" s="183" customFormat="1" x14ac:dyDescent="0.25">
      <c r="A659" s="181" t="s">
        <v>427</v>
      </c>
      <c r="B659" s="1106">
        <v>0</v>
      </c>
      <c r="C659" s="1078">
        <v>0</v>
      </c>
      <c r="D659" s="182">
        <v>0</v>
      </c>
      <c r="E659" s="1078">
        <v>0</v>
      </c>
      <c r="F659" s="182">
        <v>0</v>
      </c>
      <c r="G659" s="1078">
        <v>0</v>
      </c>
      <c r="H659" s="182">
        <v>0</v>
      </c>
      <c r="I659" s="1078">
        <v>0</v>
      </c>
      <c r="J659" s="711">
        <v>0</v>
      </c>
      <c r="K659" s="1098">
        <v>0</v>
      </c>
      <c r="L659" s="710">
        <v>0</v>
      </c>
      <c r="M659" s="1098">
        <v>0</v>
      </c>
    </row>
    <row r="660" spans="1:13" s="183" customFormat="1" x14ac:dyDescent="0.25">
      <c r="A660" s="181" t="s">
        <v>428</v>
      </c>
      <c r="B660" s="182">
        <v>0</v>
      </c>
      <c r="C660" s="1078">
        <v>0</v>
      </c>
      <c r="D660" s="182">
        <v>0</v>
      </c>
      <c r="E660" s="1078">
        <v>0</v>
      </c>
      <c r="F660" s="182">
        <v>0</v>
      </c>
      <c r="G660" s="1078">
        <v>0</v>
      </c>
      <c r="H660" s="182">
        <v>0</v>
      </c>
      <c r="I660" s="1078">
        <v>0</v>
      </c>
      <c r="J660" s="711">
        <v>0</v>
      </c>
      <c r="K660" s="1098">
        <v>0</v>
      </c>
      <c r="L660" s="710">
        <v>0</v>
      </c>
      <c r="M660" s="1098">
        <v>0</v>
      </c>
    </row>
    <row r="661" spans="1:13" s="183" customFormat="1" x14ac:dyDescent="0.25">
      <c r="A661" s="181" t="s">
        <v>429</v>
      </c>
      <c r="B661" s="182">
        <v>0</v>
      </c>
      <c r="C661" s="1078">
        <v>0</v>
      </c>
      <c r="D661" s="182">
        <v>0</v>
      </c>
      <c r="E661" s="1078">
        <v>0</v>
      </c>
      <c r="F661" s="182">
        <v>0</v>
      </c>
      <c r="G661" s="1078">
        <v>0</v>
      </c>
      <c r="H661" s="182">
        <v>0</v>
      </c>
      <c r="I661" s="1078">
        <v>0</v>
      </c>
      <c r="J661" s="711">
        <v>0</v>
      </c>
      <c r="K661" s="1098">
        <v>0</v>
      </c>
      <c r="L661" s="710">
        <v>0</v>
      </c>
      <c r="M661" s="1098">
        <v>0</v>
      </c>
    </row>
    <row r="662" spans="1:13" s="183" customFormat="1" x14ac:dyDescent="0.25">
      <c r="A662" s="181" t="s">
        <v>430</v>
      </c>
      <c r="B662" s="182">
        <v>0</v>
      </c>
      <c r="C662" s="1078">
        <v>0</v>
      </c>
      <c r="D662" s="182">
        <v>0</v>
      </c>
      <c r="E662" s="1078">
        <v>0</v>
      </c>
      <c r="F662" s="182">
        <v>0</v>
      </c>
      <c r="G662" s="1078">
        <v>0</v>
      </c>
      <c r="H662" s="182">
        <v>0</v>
      </c>
      <c r="I662" s="1078">
        <v>0</v>
      </c>
      <c r="J662" s="711">
        <v>0</v>
      </c>
      <c r="K662" s="1098">
        <v>0</v>
      </c>
      <c r="L662" s="710">
        <v>0</v>
      </c>
      <c r="M662" s="1098">
        <v>0</v>
      </c>
    </row>
    <row r="663" spans="1:13" s="183" customFormat="1" x14ac:dyDescent="0.25">
      <c r="A663" s="181" t="s">
        <v>431</v>
      </c>
      <c r="B663" s="182">
        <v>0</v>
      </c>
      <c r="C663" s="1078">
        <v>0</v>
      </c>
      <c r="D663" s="182">
        <v>0</v>
      </c>
      <c r="E663" s="1078">
        <v>0</v>
      </c>
      <c r="F663" s="182">
        <v>0</v>
      </c>
      <c r="G663" s="1078">
        <v>0</v>
      </c>
      <c r="H663" s="182">
        <v>0</v>
      </c>
      <c r="I663" s="1078">
        <v>0</v>
      </c>
      <c r="J663" s="711">
        <v>0</v>
      </c>
      <c r="K663" s="1098">
        <v>0</v>
      </c>
      <c r="L663" s="710">
        <v>0</v>
      </c>
      <c r="M663" s="1098">
        <v>0</v>
      </c>
    </row>
    <row r="664" spans="1:13" s="183" customFormat="1" x14ac:dyDescent="0.25">
      <c r="A664" s="181" t="s">
        <v>432</v>
      </c>
      <c r="B664" s="182">
        <v>0</v>
      </c>
      <c r="C664" s="1078">
        <v>0</v>
      </c>
      <c r="D664" s="182">
        <v>0</v>
      </c>
      <c r="E664" s="1078">
        <v>0</v>
      </c>
      <c r="F664" s="182">
        <v>0</v>
      </c>
      <c r="G664" s="1078">
        <v>0</v>
      </c>
      <c r="H664" s="182">
        <v>0</v>
      </c>
      <c r="I664" s="1078">
        <v>0</v>
      </c>
      <c r="J664" s="711">
        <v>0</v>
      </c>
      <c r="K664" s="1098">
        <v>0</v>
      </c>
      <c r="L664" s="710">
        <v>0</v>
      </c>
      <c r="M664" s="1098">
        <v>0</v>
      </c>
    </row>
    <row r="665" spans="1:13" s="183" customFormat="1" x14ac:dyDescent="0.25">
      <c r="A665" s="181" t="s">
        <v>433</v>
      </c>
      <c r="B665" s="182">
        <v>0</v>
      </c>
      <c r="C665" s="1078">
        <v>0</v>
      </c>
      <c r="D665" s="182">
        <v>0</v>
      </c>
      <c r="E665" s="1078">
        <v>0</v>
      </c>
      <c r="F665" s="182">
        <v>0</v>
      </c>
      <c r="G665" s="1078">
        <v>0</v>
      </c>
      <c r="H665" s="182">
        <v>0</v>
      </c>
      <c r="I665" s="1078">
        <v>0</v>
      </c>
      <c r="J665" s="711">
        <v>0</v>
      </c>
      <c r="K665" s="1098">
        <v>0</v>
      </c>
      <c r="L665" s="710">
        <v>0</v>
      </c>
      <c r="M665" s="1098">
        <v>0</v>
      </c>
    </row>
    <row r="666" spans="1:13" s="183" customFormat="1" x14ac:dyDescent="0.25">
      <c r="A666" s="181" t="s">
        <v>434</v>
      </c>
      <c r="B666" s="182">
        <v>0</v>
      </c>
      <c r="C666" s="1078">
        <v>0</v>
      </c>
      <c r="D666" s="182">
        <v>0</v>
      </c>
      <c r="E666" s="1078">
        <v>0</v>
      </c>
      <c r="F666" s="182">
        <v>0</v>
      </c>
      <c r="G666" s="1078">
        <v>0</v>
      </c>
      <c r="H666" s="182">
        <v>0</v>
      </c>
      <c r="I666" s="1078">
        <v>0</v>
      </c>
      <c r="J666" s="711">
        <v>0</v>
      </c>
      <c r="K666" s="1098">
        <v>0</v>
      </c>
      <c r="L666" s="710">
        <v>0</v>
      </c>
      <c r="M666" s="1098">
        <v>0</v>
      </c>
    </row>
    <row r="667" spans="1:13" x14ac:dyDescent="0.25">
      <c r="A667" s="173" t="s">
        <v>405</v>
      </c>
      <c r="B667" s="43">
        <v>0</v>
      </c>
      <c r="C667" s="1071">
        <v>56673.72000000003</v>
      </c>
      <c r="D667" s="155">
        <v>0</v>
      </c>
      <c r="E667" s="1071">
        <v>160776.87999999983</v>
      </c>
      <c r="F667" s="155">
        <v>0</v>
      </c>
      <c r="G667" s="1071">
        <v>101241.29000000017</v>
      </c>
      <c r="H667" s="155">
        <v>0</v>
      </c>
      <c r="I667" s="1071">
        <v>105290.94160000017</v>
      </c>
      <c r="J667" s="694">
        <v>0</v>
      </c>
      <c r="K667" s="1091">
        <v>108054.82881700019</v>
      </c>
      <c r="L667" s="694">
        <v>0</v>
      </c>
      <c r="M667" s="1091">
        <v>110891.26807344645</v>
      </c>
    </row>
    <row r="668" spans="1:13" x14ac:dyDescent="0.25">
      <c r="A668" s="173" t="s">
        <v>406</v>
      </c>
      <c r="B668" s="43">
        <v>0</v>
      </c>
      <c r="C668" s="1071">
        <v>0</v>
      </c>
      <c r="D668" s="155">
        <v>0</v>
      </c>
      <c r="E668" s="1071">
        <v>0</v>
      </c>
      <c r="F668" s="155">
        <v>0</v>
      </c>
      <c r="G668" s="1071">
        <v>0</v>
      </c>
      <c r="H668" s="155">
        <v>0</v>
      </c>
      <c r="I668" s="1071">
        <v>0</v>
      </c>
      <c r="J668" s="694">
        <v>0</v>
      </c>
      <c r="K668" s="1091">
        <v>0</v>
      </c>
      <c r="L668" s="694">
        <v>0</v>
      </c>
      <c r="M668" s="1091">
        <v>0</v>
      </c>
    </row>
    <row r="669" spans="1:13" x14ac:dyDescent="0.25">
      <c r="A669" s="173" t="s">
        <v>408</v>
      </c>
      <c r="B669" s="43">
        <v>0</v>
      </c>
      <c r="C669" s="1071">
        <v>0</v>
      </c>
      <c r="D669" s="155">
        <v>0</v>
      </c>
      <c r="E669" s="1071">
        <v>0</v>
      </c>
      <c r="F669" s="155">
        <v>0</v>
      </c>
      <c r="G669" s="1071">
        <v>0</v>
      </c>
      <c r="H669" s="155">
        <v>0</v>
      </c>
      <c r="I669" s="1071">
        <v>0</v>
      </c>
      <c r="J669" s="694">
        <v>0</v>
      </c>
      <c r="K669" s="1091">
        <v>0</v>
      </c>
      <c r="L669" s="694">
        <v>0</v>
      </c>
      <c r="M669" s="1091">
        <v>0</v>
      </c>
    </row>
    <row r="670" spans="1:13" x14ac:dyDescent="0.25">
      <c r="A670" s="173" t="s">
        <v>409</v>
      </c>
      <c r="B670" s="43">
        <v>0</v>
      </c>
      <c r="C670" s="1071">
        <v>0</v>
      </c>
      <c r="D670" s="155">
        <v>0</v>
      </c>
      <c r="E670" s="1071">
        <v>0</v>
      </c>
      <c r="F670" s="155">
        <v>0</v>
      </c>
      <c r="G670" s="1071">
        <v>0</v>
      </c>
      <c r="H670" s="155">
        <v>0</v>
      </c>
      <c r="I670" s="1071">
        <v>0</v>
      </c>
      <c r="J670" s="694">
        <v>0</v>
      </c>
      <c r="K670" s="1091">
        <v>0</v>
      </c>
      <c r="L670" s="694">
        <v>0</v>
      </c>
      <c r="M670" s="1091">
        <v>0</v>
      </c>
    </row>
    <row r="671" spans="1:13" x14ac:dyDescent="0.25">
      <c r="A671" s="173" t="s">
        <v>410</v>
      </c>
      <c r="B671" s="43">
        <v>0</v>
      </c>
      <c r="C671" s="1071">
        <v>0</v>
      </c>
      <c r="D671" s="155">
        <v>0</v>
      </c>
      <c r="E671" s="1071">
        <v>0</v>
      </c>
      <c r="F671" s="155">
        <v>0</v>
      </c>
      <c r="G671" s="1071">
        <v>0</v>
      </c>
      <c r="H671" s="155">
        <v>0</v>
      </c>
      <c r="I671" s="1071">
        <v>0</v>
      </c>
      <c r="J671" s="694">
        <v>0</v>
      </c>
      <c r="K671" s="1091">
        <v>0</v>
      </c>
      <c r="L671" s="694">
        <v>0</v>
      </c>
      <c r="M671" s="1091">
        <v>0</v>
      </c>
    </row>
    <row r="672" spans="1:13" x14ac:dyDescent="0.25">
      <c r="A672" s="173" t="s">
        <v>411</v>
      </c>
      <c r="B672" s="43">
        <v>0</v>
      </c>
      <c r="C672" s="1071">
        <v>0</v>
      </c>
      <c r="D672" s="155">
        <v>0</v>
      </c>
      <c r="E672" s="1071">
        <v>0</v>
      </c>
      <c r="F672" s="155">
        <v>0</v>
      </c>
      <c r="G672" s="1071">
        <v>0</v>
      </c>
      <c r="H672" s="155">
        <v>0</v>
      </c>
      <c r="I672" s="1071">
        <v>0</v>
      </c>
      <c r="J672" s="694">
        <v>0</v>
      </c>
      <c r="K672" s="1091">
        <v>0</v>
      </c>
      <c r="L672" s="694">
        <v>0</v>
      </c>
      <c r="M672" s="1091">
        <v>0</v>
      </c>
    </row>
    <row r="673" spans="1:17" x14ac:dyDescent="0.25">
      <c r="A673" s="173" t="s">
        <v>412</v>
      </c>
      <c r="B673" s="43">
        <v>0</v>
      </c>
      <c r="C673" s="1071">
        <v>0</v>
      </c>
      <c r="D673" s="155">
        <v>0</v>
      </c>
      <c r="E673" s="1071">
        <v>0</v>
      </c>
      <c r="F673" s="155">
        <v>0</v>
      </c>
      <c r="G673" s="1071">
        <v>0</v>
      </c>
      <c r="H673" s="155">
        <v>0</v>
      </c>
      <c r="I673" s="1071">
        <v>0</v>
      </c>
      <c r="J673" s="694">
        <v>0</v>
      </c>
      <c r="K673" s="1091">
        <v>0</v>
      </c>
      <c r="L673" s="694">
        <v>0</v>
      </c>
      <c r="M673" s="1091">
        <v>0</v>
      </c>
    </row>
    <row r="674" spans="1:17" x14ac:dyDescent="0.25">
      <c r="A674" s="173" t="s">
        <v>413</v>
      </c>
      <c r="B674" s="167">
        <v>0</v>
      </c>
      <c r="C674" s="1072">
        <v>0</v>
      </c>
      <c r="D674" s="167">
        <v>0</v>
      </c>
      <c r="E674" s="1072">
        <v>0</v>
      </c>
      <c r="F674" s="167">
        <v>0</v>
      </c>
      <c r="G674" s="1072">
        <v>0</v>
      </c>
      <c r="H674" s="167">
        <v>0</v>
      </c>
      <c r="I674" s="1072">
        <v>0</v>
      </c>
      <c r="J674" s="709">
        <v>0</v>
      </c>
      <c r="K674" s="1092">
        <v>0</v>
      </c>
      <c r="L674" s="695">
        <v>0</v>
      </c>
      <c r="M674" s="1092">
        <v>0</v>
      </c>
    </row>
    <row r="675" spans="1:17" x14ac:dyDescent="0.25">
      <c r="A675" s="866" t="s">
        <v>422</v>
      </c>
      <c r="B675" s="175">
        <v>0</v>
      </c>
      <c r="C675" s="1077">
        <v>56673.72000000003</v>
      </c>
      <c r="D675" s="175">
        <v>0</v>
      </c>
      <c r="E675" s="1077">
        <v>160776.87999999983</v>
      </c>
      <c r="F675" s="176">
        <v>0</v>
      </c>
      <c r="G675" s="1077">
        <v>101241.29000000017</v>
      </c>
      <c r="H675" s="175">
        <v>0</v>
      </c>
      <c r="I675" s="1088">
        <v>105290.94160000017</v>
      </c>
      <c r="J675" s="707">
        <v>0</v>
      </c>
      <c r="K675" s="1097">
        <v>108054.82881700019</v>
      </c>
      <c r="L675" s="708">
        <v>0</v>
      </c>
      <c r="M675" s="1104">
        <v>110891.26807344645</v>
      </c>
    </row>
    <row r="676" spans="1:17" x14ac:dyDescent="0.25">
      <c r="B676" s="40"/>
      <c r="C676" s="1079"/>
      <c r="D676" s="40"/>
      <c r="E676" s="1079"/>
      <c r="F676" s="40"/>
      <c r="G676" s="1079"/>
      <c r="H676" s="40"/>
      <c r="I676" s="1079"/>
      <c r="J676" s="40"/>
      <c r="K676" s="1079"/>
      <c r="L676" s="83"/>
    </row>
    <row r="677" spans="1:17" s="42" customFormat="1" x14ac:dyDescent="0.25">
      <c r="A677" s="45"/>
      <c r="C677" s="1080"/>
      <c r="E677" s="1080"/>
      <c r="F677" s="44"/>
      <c r="G677" s="1080"/>
      <c r="H677" s="44"/>
      <c r="I677" s="1080"/>
      <c r="J677" s="43"/>
      <c r="K677" s="1080"/>
      <c r="L677" s="83"/>
      <c r="M677" s="1105"/>
      <c r="N677" s="41"/>
      <c r="O677" s="41"/>
      <c r="P677" s="41"/>
      <c r="Q677" s="41"/>
    </row>
    <row r="678" spans="1:17" s="42" customFormat="1" x14ac:dyDescent="0.25">
      <c r="A678" s="45"/>
      <c r="C678" s="1080"/>
      <c r="E678" s="1080"/>
      <c r="F678" s="44"/>
      <c r="G678" s="1080"/>
      <c r="H678" s="44"/>
      <c r="I678" s="1080"/>
      <c r="J678" s="43"/>
      <c r="K678" s="1080"/>
      <c r="L678" s="83"/>
      <c r="M678" s="1105"/>
      <c r="N678" s="41"/>
      <c r="O678" s="41"/>
      <c r="P678" s="41"/>
      <c r="Q678" s="41"/>
    </row>
    <row r="679" spans="1:17" s="42" customFormat="1" x14ac:dyDescent="0.25">
      <c r="A679" s="45"/>
      <c r="C679" s="1080"/>
      <c r="E679" s="1080"/>
      <c r="F679" s="44"/>
      <c r="G679" s="1080"/>
      <c r="H679" s="44"/>
      <c r="I679" s="1080"/>
      <c r="J679" s="43"/>
      <c r="K679" s="1080"/>
      <c r="L679" s="83"/>
      <c r="M679" s="1105"/>
      <c r="N679" s="41"/>
      <c r="O679" s="41"/>
      <c r="P679" s="41"/>
      <c r="Q679" s="41"/>
    </row>
    <row r="680" spans="1:17" s="42" customFormat="1" x14ac:dyDescent="0.25">
      <c r="A680" s="45"/>
      <c r="C680" s="1080"/>
      <c r="E680" s="1080"/>
      <c r="F680" s="44"/>
      <c r="G680" s="1080"/>
      <c r="H680" s="44"/>
      <c r="I680" s="1080"/>
      <c r="J680" s="43"/>
      <c r="K680" s="1080"/>
      <c r="L680" s="83"/>
      <c r="M680" s="1105"/>
      <c r="N680" s="41"/>
      <c r="O680" s="41"/>
      <c r="P680" s="41"/>
      <c r="Q680" s="41"/>
    </row>
    <row r="681" spans="1:17" s="42" customFormat="1" x14ac:dyDescent="0.25">
      <c r="A681" s="45"/>
      <c r="C681" s="1080"/>
      <c r="E681" s="1080"/>
      <c r="F681" s="44"/>
      <c r="G681" s="1080"/>
      <c r="H681" s="44"/>
      <c r="I681" s="1080"/>
      <c r="J681" s="43"/>
      <c r="K681" s="1080"/>
      <c r="L681" s="83"/>
      <c r="M681" s="1105"/>
      <c r="N681" s="41"/>
      <c r="O681" s="41"/>
      <c r="P681" s="41"/>
      <c r="Q681" s="41"/>
    </row>
    <row r="682" spans="1:17" s="42" customFormat="1" x14ac:dyDescent="0.25">
      <c r="A682" s="45"/>
      <c r="C682" s="1080"/>
      <c r="E682" s="1080"/>
      <c r="F682" s="44"/>
      <c r="G682" s="1080"/>
      <c r="H682" s="44"/>
      <c r="I682" s="1080"/>
      <c r="J682" s="43"/>
      <c r="K682" s="1080"/>
      <c r="L682" s="83"/>
      <c r="M682" s="1105"/>
      <c r="N682" s="41"/>
      <c r="O682" s="41"/>
      <c r="P682" s="41"/>
      <c r="Q682" s="41"/>
    </row>
    <row r="683" spans="1:17" s="42" customFormat="1" x14ac:dyDescent="0.25">
      <c r="A683" s="45"/>
      <c r="C683" s="1080"/>
      <c r="E683" s="1080"/>
      <c r="F683" s="44"/>
      <c r="G683" s="1080"/>
      <c r="H683" s="44"/>
      <c r="I683" s="1080"/>
      <c r="J683" s="43"/>
      <c r="K683" s="1080"/>
      <c r="L683" s="83"/>
      <c r="M683" s="1105"/>
      <c r="N683" s="41"/>
      <c r="O683" s="41"/>
      <c r="P683" s="41"/>
      <c r="Q683" s="41"/>
    </row>
    <row r="684" spans="1:17" s="42" customFormat="1" x14ac:dyDescent="0.25">
      <c r="A684" s="45"/>
      <c r="C684" s="1080"/>
      <c r="E684" s="1080"/>
      <c r="F684" s="44"/>
      <c r="G684" s="1080"/>
      <c r="H684" s="44"/>
      <c r="I684" s="1080"/>
      <c r="J684" s="43"/>
      <c r="K684" s="1080"/>
      <c r="L684" s="83"/>
      <c r="M684" s="1105"/>
      <c r="N684" s="41"/>
      <c r="O684" s="41"/>
      <c r="P684" s="41"/>
      <c r="Q684" s="41"/>
    </row>
    <row r="685" spans="1:17" s="42" customFormat="1" x14ac:dyDescent="0.25">
      <c r="A685" s="45"/>
      <c r="C685" s="1080"/>
      <c r="E685" s="1080"/>
      <c r="F685" s="44"/>
      <c r="G685" s="1080"/>
      <c r="H685" s="44"/>
      <c r="I685" s="1080"/>
      <c r="J685" s="43"/>
      <c r="K685" s="1080"/>
      <c r="L685" s="83"/>
      <c r="M685" s="1105"/>
      <c r="N685" s="41"/>
      <c r="O685" s="41"/>
      <c r="P685" s="41"/>
      <c r="Q685" s="41"/>
    </row>
    <row r="686" spans="1:17" s="42" customFormat="1" x14ac:dyDescent="0.25">
      <c r="A686" s="45"/>
      <c r="C686" s="1080"/>
      <c r="E686" s="1080"/>
      <c r="F686" s="44"/>
      <c r="G686" s="1080"/>
      <c r="H686" s="44"/>
      <c r="I686" s="1080"/>
      <c r="J686" s="43"/>
      <c r="K686" s="1080"/>
      <c r="L686" s="83"/>
      <c r="M686" s="1105"/>
      <c r="N686" s="41"/>
      <c r="O686" s="41"/>
      <c r="P686" s="41"/>
      <c r="Q686" s="41"/>
    </row>
    <row r="687" spans="1:17" s="42" customFormat="1" x14ac:dyDescent="0.25">
      <c r="A687" s="45"/>
      <c r="C687" s="1080"/>
      <c r="E687" s="1080"/>
      <c r="F687" s="44"/>
      <c r="G687" s="1080"/>
      <c r="H687" s="44"/>
      <c r="I687" s="1080"/>
      <c r="J687" s="43"/>
      <c r="K687" s="1080"/>
      <c r="L687" s="83"/>
      <c r="M687" s="1105"/>
      <c r="N687" s="41"/>
      <c r="O687" s="41"/>
      <c r="P687" s="41"/>
      <c r="Q687" s="41"/>
    </row>
    <row r="688" spans="1:17" s="42" customFormat="1" x14ac:dyDescent="0.25">
      <c r="A688" s="45"/>
      <c r="C688" s="1080"/>
      <c r="E688" s="1080"/>
      <c r="F688" s="44"/>
      <c r="G688" s="1080"/>
      <c r="H688" s="44"/>
      <c r="I688" s="1080"/>
      <c r="J688" s="43"/>
      <c r="K688" s="1080"/>
      <c r="L688" s="83"/>
      <c r="M688" s="1105"/>
      <c r="N688" s="41"/>
      <c r="O688" s="41"/>
      <c r="P688" s="41"/>
      <c r="Q688" s="41"/>
    </row>
  </sheetData>
  <mergeCells count="6">
    <mergeCell ref="L1:M1"/>
    <mergeCell ref="B1:C1"/>
    <mergeCell ref="D1:E1"/>
    <mergeCell ref="F1:G1"/>
    <mergeCell ref="H1:I1"/>
    <mergeCell ref="J1:K1"/>
  </mergeCells>
  <pageMargins left="1" right="0.75" top="0.75" bottom="0.5" header="0.5" footer="0.5"/>
  <pageSetup scale="85" orientation="landscape" r:id="rId1"/>
  <headerFooter>
    <oddFooter>&amp;L&amp;KFF0000Final Rate Application&amp;CPage &amp;P of &amp;N&amp;R02/10/2017</oddFooter>
  </headerFooter>
  <rowBreaks count="5" manualBreakCount="5">
    <brk id="28" max="9" man="1"/>
    <brk id="133" max="9" man="1"/>
    <brk id="331" max="17" man="1"/>
    <brk id="397" max="9" man="1"/>
    <brk id="529"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87B2-51AB-44B3-817A-AD77B72573B6}">
  <sheetPr>
    <tabColor rgb="FF002060"/>
  </sheetPr>
  <dimension ref="A1:I218"/>
  <sheetViews>
    <sheetView workbookViewId="0">
      <selection activeCell="B15" sqref="B15:G33"/>
    </sheetView>
  </sheetViews>
  <sheetFormatPr defaultColWidth="9.140625" defaultRowHeight="15" x14ac:dyDescent="0.25"/>
  <cols>
    <col min="1" max="1" width="58.140625" style="1" bestFit="1" customWidth="1"/>
    <col min="2" max="2" width="20.42578125" style="1" customWidth="1"/>
    <col min="3" max="6" width="20.7109375" style="1" customWidth="1"/>
    <col min="7" max="7" width="21" style="1" customWidth="1"/>
    <col min="8" max="10" width="12.28515625" style="1" bestFit="1" customWidth="1"/>
    <col min="11" max="16384" width="9.140625" style="1"/>
  </cols>
  <sheetData>
    <row r="1" spans="1:8" x14ac:dyDescent="0.25">
      <c r="A1" s="105" t="s">
        <v>435</v>
      </c>
      <c r="B1" s="107"/>
      <c r="C1" s="119"/>
      <c r="D1" s="119"/>
      <c r="E1" s="104"/>
      <c r="F1" s="233"/>
      <c r="G1" s="233"/>
    </row>
    <row r="2" spans="1:8" ht="31.5" customHeight="1" thickBot="1" x14ac:dyDescent="0.3">
      <c r="A2" s="121" t="s">
        <v>436</v>
      </c>
      <c r="B2" s="609" t="s">
        <v>132</v>
      </c>
      <c r="C2" s="352" t="s">
        <v>133</v>
      </c>
      <c r="D2" s="433" t="s">
        <v>135</v>
      </c>
      <c r="E2" s="352" t="s">
        <v>136</v>
      </c>
      <c r="F2" s="353" t="s">
        <v>97</v>
      </c>
      <c r="G2" s="353" t="s">
        <v>98</v>
      </c>
    </row>
    <row r="3" spans="1:8" x14ac:dyDescent="0.25">
      <c r="A3" s="5"/>
      <c r="B3" s="610"/>
      <c r="C3" s="607"/>
      <c r="D3" s="607"/>
      <c r="E3" s="606"/>
      <c r="F3" s="435"/>
      <c r="G3" s="435"/>
    </row>
    <row r="4" spans="1:8" ht="15.75" thickBot="1" x14ac:dyDescent="0.3">
      <c r="A4" s="5"/>
      <c r="B4" s="815"/>
      <c r="C4" s="108"/>
      <c r="E4" s="606"/>
      <c r="F4" s="435"/>
      <c r="G4" s="435"/>
    </row>
    <row r="5" spans="1:8" x14ac:dyDescent="0.25">
      <c r="A5" s="593" t="s">
        <v>145</v>
      </c>
      <c r="B5" s="67"/>
      <c r="C5" s="67"/>
      <c r="D5" s="67"/>
      <c r="E5" s="68"/>
      <c r="F5" s="66"/>
      <c r="G5" s="66"/>
    </row>
    <row r="6" spans="1:8" ht="15.75" thickBot="1" x14ac:dyDescent="0.3">
      <c r="A6" s="594" t="s">
        <v>437</v>
      </c>
      <c r="B6" s="13"/>
      <c r="C6" s="7"/>
      <c r="D6" s="7"/>
      <c r="E6" s="8"/>
      <c r="F6" s="436"/>
      <c r="G6" s="436"/>
    </row>
    <row r="7" spans="1:8" ht="15.75" thickTop="1" x14ac:dyDescent="0.25">
      <c r="A7" s="5" t="s">
        <v>438</v>
      </c>
      <c r="B7" s="1115"/>
      <c r="C7" s="1054"/>
      <c r="D7" s="1054"/>
      <c r="E7" s="1116"/>
      <c r="F7" s="1117"/>
      <c r="G7" s="1117"/>
    </row>
    <row r="8" spans="1:8" x14ac:dyDescent="0.25">
      <c r="A8" s="5" t="s">
        <v>439</v>
      </c>
      <c r="B8" s="1115"/>
      <c r="C8" s="1054"/>
      <c r="D8" s="1054"/>
      <c r="E8" s="1116"/>
      <c r="F8" s="1117"/>
      <c r="G8" s="1117"/>
    </row>
    <row r="9" spans="1:8" x14ac:dyDescent="0.25">
      <c r="A9" s="5" t="s">
        <v>440</v>
      </c>
      <c r="B9" s="1117"/>
      <c r="C9" s="1054"/>
      <c r="D9" s="1054"/>
      <c r="E9" s="1116"/>
      <c r="F9" s="1117"/>
      <c r="G9" s="1117"/>
    </row>
    <row r="10" spans="1:8" x14ac:dyDescent="0.25">
      <c r="A10" s="5" t="s">
        <v>441</v>
      </c>
      <c r="B10" s="1117"/>
      <c r="C10" s="1054"/>
      <c r="D10" s="1054"/>
      <c r="E10" s="1116"/>
      <c r="F10" s="1117"/>
      <c r="G10" s="1117"/>
      <c r="H10" s="1" t="s">
        <v>407</v>
      </c>
    </row>
    <row r="11" spans="1:8" x14ac:dyDescent="0.25">
      <c r="A11" s="5" t="s">
        <v>442</v>
      </c>
      <c r="B11" s="1117"/>
      <c r="C11" s="1054"/>
      <c r="D11" s="1054"/>
      <c r="E11" s="1116"/>
      <c r="F11" s="1117"/>
      <c r="G11" s="1117"/>
    </row>
    <row r="12" spans="1:8" x14ac:dyDescent="0.25">
      <c r="A12" s="5" t="s">
        <v>443</v>
      </c>
      <c r="B12" s="1117"/>
      <c r="C12" s="1054"/>
      <c r="D12" s="1054"/>
      <c r="E12" s="1116"/>
      <c r="F12" s="1117"/>
      <c r="G12" s="1117"/>
    </row>
    <row r="13" spans="1:8" x14ac:dyDescent="0.25">
      <c r="A13" s="5" t="s">
        <v>444</v>
      </c>
      <c r="B13" s="1117"/>
      <c r="C13" s="1054"/>
      <c r="D13" s="1054"/>
      <c r="E13" s="1116"/>
      <c r="F13" s="1117"/>
      <c r="G13" s="1117"/>
    </row>
    <row r="14" spans="1:8" x14ac:dyDescent="0.25">
      <c r="A14" s="5" t="s">
        <v>445</v>
      </c>
      <c r="B14" s="1117"/>
      <c r="C14" s="1054"/>
      <c r="D14" s="1054"/>
      <c r="E14" s="1116"/>
      <c r="F14" s="1117"/>
      <c r="G14" s="1117"/>
    </row>
    <row r="15" spans="1:8" x14ac:dyDescent="0.25">
      <c r="A15" s="5" t="s">
        <v>446</v>
      </c>
      <c r="B15" s="1441">
        <v>1133131.4500000002</v>
      </c>
      <c r="C15" s="1441">
        <v>1051510.8500000001</v>
      </c>
      <c r="D15" s="1441">
        <v>1079053.44</v>
      </c>
      <c r="E15" s="1441">
        <v>1079657.1300000001</v>
      </c>
      <c r="F15" s="1442">
        <v>1079657.1300000001</v>
      </c>
      <c r="G15" s="1442">
        <v>1079657.1300000001</v>
      </c>
    </row>
    <row r="16" spans="1:8" x14ac:dyDescent="0.25">
      <c r="A16" s="5" t="s">
        <v>447</v>
      </c>
      <c r="B16" s="1441">
        <v>21986748.681655802</v>
      </c>
      <c r="C16" s="1441">
        <v>22983735.919885702</v>
      </c>
      <c r="D16" s="1441">
        <v>22936420.371909514</v>
      </c>
      <c r="E16" s="1441">
        <v>23225812.640321851</v>
      </c>
      <c r="F16" s="1442">
        <v>11295572</v>
      </c>
      <c r="G16" s="1442">
        <v>11408511</v>
      </c>
    </row>
    <row r="17" spans="1:9" x14ac:dyDescent="0.25">
      <c r="A17" s="5" t="s">
        <v>448</v>
      </c>
      <c r="B17" s="1441">
        <v>334673.80000000005</v>
      </c>
      <c r="C17" s="1441">
        <v>337017.14</v>
      </c>
      <c r="D17" s="1441">
        <v>298662.98</v>
      </c>
      <c r="E17" s="1441">
        <v>324644.30609643389</v>
      </c>
      <c r="F17" s="1442">
        <v>328296.46849613701</v>
      </c>
      <c r="G17" s="1442">
        <v>328296.46849613701</v>
      </c>
    </row>
    <row r="18" spans="1:9" x14ac:dyDescent="0.25">
      <c r="A18" s="109" t="s">
        <v>449</v>
      </c>
      <c r="B18" s="1443">
        <f t="shared" ref="B18:G18" si="0">SUM(B15:B17)</f>
        <v>23454553.931655802</v>
      </c>
      <c r="C18" s="1443">
        <f t="shared" si="0"/>
        <v>24372263.909885705</v>
      </c>
      <c r="D18" s="1443">
        <f t="shared" si="0"/>
        <v>24314136.791909516</v>
      </c>
      <c r="E18" s="1443">
        <f t="shared" si="0"/>
        <v>24630114.076418284</v>
      </c>
      <c r="F18" s="1444">
        <f t="shared" si="0"/>
        <v>12703525.598496137</v>
      </c>
      <c r="G18" s="1444">
        <f t="shared" si="0"/>
        <v>12816464.598496137</v>
      </c>
      <c r="I18" s="9"/>
    </row>
    <row r="19" spans="1:9" x14ac:dyDescent="0.25">
      <c r="A19" s="5"/>
      <c r="B19" s="4"/>
      <c r="E19" s="5"/>
      <c r="F19" s="434"/>
      <c r="G19" s="434"/>
    </row>
    <row r="20" spans="1:9" x14ac:dyDescent="0.25">
      <c r="A20" s="109" t="s">
        <v>450</v>
      </c>
      <c r="B20" s="4"/>
      <c r="E20" s="5"/>
      <c r="F20" s="434"/>
      <c r="G20" s="434"/>
    </row>
    <row r="21" spans="1:9" x14ac:dyDescent="0.25">
      <c r="A21" s="5" t="s">
        <v>451</v>
      </c>
      <c r="B21" s="1111"/>
      <c r="C21" s="1111"/>
      <c r="D21" s="1054"/>
      <c r="E21" s="1112"/>
      <c r="F21" s="1111"/>
      <c r="G21" s="1111"/>
    </row>
    <row r="22" spans="1:9" ht="15.75" thickBot="1" x14ac:dyDescent="0.3">
      <c r="A22" s="8" t="s">
        <v>452</v>
      </c>
      <c r="B22" s="1445">
        <v>26023021.690000001</v>
      </c>
      <c r="C22" s="1445">
        <v>27780789.509999998</v>
      </c>
      <c r="D22" s="1445">
        <v>25696039.840000004</v>
      </c>
      <c r="E22" s="1445">
        <v>27529102.754440352</v>
      </c>
      <c r="F22" s="1446">
        <v>28683083.580106206</v>
      </c>
      <c r="G22" s="1446">
        <v>30041148.403537713</v>
      </c>
    </row>
    <row r="23" spans="1:9" ht="15.75" thickTop="1" x14ac:dyDescent="0.25">
      <c r="A23" s="109" t="s">
        <v>453</v>
      </c>
      <c r="B23" s="1443">
        <f t="shared" ref="B23:G23" si="1">B22</f>
        <v>26023021.690000001</v>
      </c>
      <c r="C23" s="1443">
        <f t="shared" si="1"/>
        <v>27780789.509999998</v>
      </c>
      <c r="D23" s="1443">
        <f t="shared" si="1"/>
        <v>25696039.840000004</v>
      </c>
      <c r="E23" s="1443">
        <f t="shared" si="1"/>
        <v>27529102.754440352</v>
      </c>
      <c r="F23" s="1444">
        <f t="shared" si="1"/>
        <v>28683083.580106206</v>
      </c>
      <c r="G23" s="1444">
        <f t="shared" si="1"/>
        <v>30041148.403537713</v>
      </c>
    </row>
    <row r="24" spans="1:9" x14ac:dyDescent="0.25">
      <c r="A24" s="5"/>
      <c r="B24" s="4"/>
      <c r="C24" s="4"/>
      <c r="D24" s="4"/>
      <c r="E24" s="4"/>
      <c r="F24" s="434"/>
      <c r="G24" s="434"/>
    </row>
    <row r="25" spans="1:9" x14ac:dyDescent="0.25">
      <c r="A25" s="109" t="s">
        <v>454</v>
      </c>
      <c r="B25" s="4"/>
      <c r="C25" s="4"/>
      <c r="D25" s="4"/>
      <c r="E25" s="4"/>
      <c r="F25" s="434"/>
      <c r="G25" s="434"/>
    </row>
    <row r="26" spans="1:9" x14ac:dyDescent="0.25">
      <c r="A26" s="4" t="s">
        <v>455</v>
      </c>
      <c r="B26" s="1110"/>
      <c r="C26" s="1110"/>
      <c r="D26" s="1110"/>
      <c r="E26" s="1110"/>
      <c r="F26" s="1111"/>
      <c r="G26" s="1111"/>
    </row>
    <row r="27" spans="1:9" ht="15.75" thickBot="1" x14ac:dyDescent="0.3">
      <c r="A27" s="8" t="s">
        <v>456</v>
      </c>
      <c r="B27" s="1447">
        <v>8864173.0099999998</v>
      </c>
      <c r="C27" s="1447">
        <v>9319336.9300000016</v>
      </c>
      <c r="D27" s="1447">
        <v>9433765.9000000004</v>
      </c>
      <c r="E27" s="1447">
        <v>10071233.630000001</v>
      </c>
      <c r="F27" s="1448">
        <v>10071233.630000001</v>
      </c>
      <c r="G27" s="1448">
        <v>10362292.281907</v>
      </c>
    </row>
    <row r="28" spans="1:9" ht="15.75" thickTop="1" x14ac:dyDescent="0.25">
      <c r="A28" s="109" t="s">
        <v>457</v>
      </c>
      <c r="B28" s="1443">
        <f t="shared" ref="B28:G28" si="2">B27</f>
        <v>8864173.0099999998</v>
      </c>
      <c r="C28" s="1443">
        <f t="shared" si="2"/>
        <v>9319336.9300000016</v>
      </c>
      <c r="D28" s="1443">
        <f t="shared" si="2"/>
        <v>9433765.9000000004</v>
      </c>
      <c r="E28" s="1443">
        <f t="shared" si="2"/>
        <v>10071233.630000001</v>
      </c>
      <c r="F28" s="1444">
        <f t="shared" si="2"/>
        <v>10071233.630000001</v>
      </c>
      <c r="G28" s="1444">
        <f t="shared" si="2"/>
        <v>10362292.281907</v>
      </c>
    </row>
    <row r="29" spans="1:9" x14ac:dyDescent="0.25">
      <c r="A29" s="5"/>
      <c r="B29" s="4"/>
      <c r="C29" s="4"/>
      <c r="D29" s="4"/>
      <c r="E29" s="4"/>
      <c r="F29" s="434"/>
      <c r="G29" s="434"/>
    </row>
    <row r="30" spans="1:9" x14ac:dyDescent="0.25">
      <c r="A30" s="109" t="s">
        <v>458</v>
      </c>
      <c r="B30" s="4"/>
      <c r="C30" s="4"/>
      <c r="D30" s="4"/>
      <c r="E30" s="4"/>
      <c r="F30" s="434"/>
      <c r="G30" s="434"/>
    </row>
    <row r="31" spans="1:9" x14ac:dyDescent="0.25">
      <c r="A31" s="5" t="s">
        <v>459</v>
      </c>
      <c r="B31" s="1441">
        <v>129604946.57616901</v>
      </c>
      <c r="C31" s="1441">
        <v>122138059.27</v>
      </c>
      <c r="D31" s="1441">
        <v>131421968</v>
      </c>
      <c r="E31" s="1441">
        <v>138029176.92713296</v>
      </c>
      <c r="F31" s="1442">
        <v>141811833.43434876</v>
      </c>
      <c r="G31" s="1442">
        <v>145745739.0470891</v>
      </c>
    </row>
    <row r="32" spans="1:9" ht="15.75" thickBot="1" x14ac:dyDescent="0.3">
      <c r="A32" s="5" t="s">
        <v>460</v>
      </c>
      <c r="B32" s="1113">
        <v>8.5160661606573443E-2</v>
      </c>
      <c r="C32" s="1113">
        <v>8.0177832925541953E-2</v>
      </c>
      <c r="D32" s="1113">
        <v>8.8291397903887722E-2</v>
      </c>
      <c r="E32" s="1113">
        <v>9.3303973778454646E-2</v>
      </c>
      <c r="F32" s="1114">
        <v>9.5760523833065242E-2</v>
      </c>
      <c r="G32" s="1114">
        <v>9.8314526282377523E-2</v>
      </c>
    </row>
    <row r="33" spans="1:7" ht="15.75" thickTop="1" x14ac:dyDescent="0.25">
      <c r="A33" s="590" t="s">
        <v>461</v>
      </c>
      <c r="B33" s="1449">
        <v>11037242.997911159</v>
      </c>
      <c r="C33" s="1449">
        <v>9792764.9100000001</v>
      </c>
      <c r="D33" s="1449">
        <v>11603429.27</v>
      </c>
      <c r="E33" s="1449">
        <v>12878670.704670891</v>
      </c>
      <c r="F33" s="1450">
        <v>13579975.455400633</v>
      </c>
      <c r="G33" s="1450">
        <v>14328923.292089578</v>
      </c>
    </row>
    <row r="34" spans="1:7" hidden="1" x14ac:dyDescent="0.25">
      <c r="A34" s="109"/>
      <c r="B34" s="12"/>
      <c r="C34" s="12"/>
      <c r="D34" s="12"/>
      <c r="E34" s="12"/>
      <c r="F34" s="437"/>
      <c r="G34" s="437"/>
    </row>
    <row r="35" spans="1:7" hidden="1" x14ac:dyDescent="0.25">
      <c r="A35" s="593" t="s">
        <v>334</v>
      </c>
      <c r="B35" s="67"/>
      <c r="C35" s="67"/>
      <c r="D35" s="67"/>
      <c r="E35" s="68"/>
      <c r="F35" s="66"/>
      <c r="G35" s="66"/>
    </row>
    <row r="36" spans="1:7" ht="15.75" hidden="1" thickBot="1" x14ac:dyDescent="0.3">
      <c r="A36" s="594" t="s">
        <v>437</v>
      </c>
      <c r="B36" s="6"/>
      <c r="C36" s="7"/>
      <c r="D36" s="7"/>
      <c r="E36" s="8"/>
      <c r="F36" s="436"/>
      <c r="G36" s="436"/>
    </row>
    <row r="37" spans="1:7" hidden="1" x14ac:dyDescent="0.25">
      <c r="A37" s="109" t="s">
        <v>462</v>
      </c>
      <c r="B37" s="12">
        <v>0</v>
      </c>
      <c r="C37" s="12">
        <v>0</v>
      </c>
      <c r="D37" s="12">
        <v>0</v>
      </c>
      <c r="E37" s="12">
        <v>0</v>
      </c>
      <c r="F37" s="437">
        <v>0</v>
      </c>
      <c r="G37" s="437">
        <v>0</v>
      </c>
    </row>
    <row r="38" spans="1:7" hidden="1" x14ac:dyDescent="0.25">
      <c r="A38" s="5"/>
      <c r="B38" s="4"/>
      <c r="C38" s="4"/>
      <c r="D38" s="4"/>
      <c r="E38" s="4"/>
      <c r="F38" s="434"/>
      <c r="G38" s="434"/>
    </row>
    <row r="39" spans="1:7" hidden="1" x14ac:dyDescent="0.25">
      <c r="A39" s="109" t="s">
        <v>463</v>
      </c>
      <c r="B39" s="4"/>
      <c r="C39" s="4"/>
      <c r="D39" s="4"/>
      <c r="E39" s="4"/>
      <c r="F39" s="434"/>
      <c r="G39" s="434"/>
    </row>
    <row r="40" spans="1:7" ht="15.75" hidden="1" thickBot="1" x14ac:dyDescent="0.3">
      <c r="A40" s="8" t="s">
        <v>451</v>
      </c>
      <c r="B40" s="431"/>
      <c r="C40" s="431"/>
      <c r="D40" s="431"/>
      <c r="E40" s="431"/>
      <c r="F40" s="438"/>
      <c r="G40" s="438"/>
    </row>
    <row r="41" spans="1:7" hidden="1" x14ac:dyDescent="0.25">
      <c r="A41" s="109" t="s">
        <v>453</v>
      </c>
      <c r="B41" s="12">
        <f t="shared" ref="B41:G41" si="3">B$3*B40</f>
        <v>0</v>
      </c>
      <c r="C41" s="12">
        <f t="shared" si="3"/>
        <v>0</v>
      </c>
      <c r="D41" s="12">
        <f t="shared" si="3"/>
        <v>0</v>
      </c>
      <c r="E41" s="12">
        <f t="shared" si="3"/>
        <v>0</v>
      </c>
      <c r="F41" s="437">
        <f t="shared" si="3"/>
        <v>0</v>
      </c>
      <c r="G41" s="437">
        <f t="shared" si="3"/>
        <v>0</v>
      </c>
    </row>
    <row r="42" spans="1:7" hidden="1" x14ac:dyDescent="0.25">
      <c r="A42" s="5"/>
      <c r="B42" s="4"/>
      <c r="C42" s="4"/>
      <c r="D42" s="4"/>
      <c r="E42" s="4"/>
      <c r="F42" s="434"/>
      <c r="G42" s="434"/>
    </row>
    <row r="43" spans="1:7" hidden="1" x14ac:dyDescent="0.25">
      <c r="A43" s="109" t="s">
        <v>464</v>
      </c>
      <c r="B43" s="4"/>
      <c r="C43" s="4"/>
      <c r="D43" s="4"/>
      <c r="E43" s="4"/>
      <c r="F43" s="434"/>
      <c r="G43" s="434"/>
    </row>
    <row r="44" spans="1:7" ht="15.75" hidden="1" thickBot="1" x14ac:dyDescent="0.3">
      <c r="A44" s="8" t="s">
        <v>455</v>
      </c>
      <c r="B44" s="431"/>
      <c r="C44" s="431"/>
      <c r="D44" s="431"/>
      <c r="E44" s="431"/>
      <c r="F44" s="438"/>
      <c r="G44" s="438"/>
    </row>
    <row r="45" spans="1:7" hidden="1" x14ac:dyDescent="0.25">
      <c r="A45" s="109" t="s">
        <v>457</v>
      </c>
      <c r="B45" s="12">
        <f t="shared" ref="B45:G45" si="4">B$27*B44</f>
        <v>0</v>
      </c>
      <c r="C45" s="12">
        <f t="shared" si="4"/>
        <v>0</v>
      </c>
      <c r="D45" s="12">
        <f t="shared" si="4"/>
        <v>0</v>
      </c>
      <c r="E45" s="12">
        <f t="shared" si="4"/>
        <v>0</v>
      </c>
      <c r="F45" s="437">
        <f t="shared" si="4"/>
        <v>0</v>
      </c>
      <c r="G45" s="437">
        <f t="shared" si="4"/>
        <v>0</v>
      </c>
    </row>
    <row r="46" spans="1:7" hidden="1" x14ac:dyDescent="0.25">
      <c r="A46" s="5"/>
      <c r="B46" s="4"/>
      <c r="C46" s="4"/>
      <c r="D46" s="4"/>
      <c r="E46" s="4"/>
      <c r="F46" s="434"/>
      <c r="G46" s="434"/>
    </row>
    <row r="47" spans="1:7" hidden="1" x14ac:dyDescent="0.25">
      <c r="A47" s="109" t="s">
        <v>458</v>
      </c>
      <c r="B47" s="4"/>
      <c r="C47" s="4"/>
      <c r="D47" s="4"/>
      <c r="E47" s="4"/>
      <c r="F47" s="434"/>
      <c r="G47" s="434"/>
    </row>
    <row r="48" spans="1:7" hidden="1" x14ac:dyDescent="0.25">
      <c r="A48" s="5" t="s">
        <v>459</v>
      </c>
      <c r="B48" s="11">
        <v>0</v>
      </c>
      <c r="C48" s="11">
        <v>0</v>
      </c>
      <c r="D48" s="11">
        <v>0</v>
      </c>
      <c r="E48" s="11">
        <v>0</v>
      </c>
      <c r="F48" s="439">
        <v>0</v>
      </c>
      <c r="G48" s="439">
        <v>0</v>
      </c>
    </row>
    <row r="49" spans="1:7" ht="15.75" hidden="1" thickBot="1" x14ac:dyDescent="0.3">
      <c r="A49" s="8" t="s">
        <v>460</v>
      </c>
      <c r="B49" s="432"/>
      <c r="C49" s="432"/>
      <c r="D49" s="432"/>
      <c r="E49" s="432"/>
      <c r="F49" s="440"/>
      <c r="G49" s="440"/>
    </row>
    <row r="50" spans="1:7" hidden="1" x14ac:dyDescent="0.25">
      <c r="A50" s="109" t="s">
        <v>461</v>
      </c>
      <c r="B50" s="12">
        <v>0</v>
      </c>
      <c r="C50" s="12">
        <v>0</v>
      </c>
      <c r="D50" s="12">
        <v>0</v>
      </c>
      <c r="E50" s="12">
        <v>0</v>
      </c>
      <c r="F50" s="437">
        <v>0</v>
      </c>
      <c r="G50" s="437">
        <v>0</v>
      </c>
    </row>
    <row r="51" spans="1:7" hidden="1" x14ac:dyDescent="0.25">
      <c r="A51" s="109"/>
      <c r="B51" s="12"/>
      <c r="C51" s="12"/>
      <c r="D51" s="12"/>
      <c r="E51" s="12"/>
      <c r="F51" s="437"/>
      <c r="G51" s="437"/>
    </row>
    <row r="52" spans="1:7" hidden="1" x14ac:dyDescent="0.25">
      <c r="A52" s="593" t="s">
        <v>425</v>
      </c>
      <c r="B52" s="67"/>
      <c r="C52" s="67"/>
      <c r="D52" s="67"/>
      <c r="E52" s="68"/>
      <c r="F52" s="66"/>
      <c r="G52" s="66"/>
    </row>
    <row r="53" spans="1:7" ht="15.75" hidden="1" thickBot="1" x14ac:dyDescent="0.3">
      <c r="A53" s="594" t="s">
        <v>437</v>
      </c>
      <c r="B53" s="6"/>
      <c r="C53" s="7"/>
      <c r="D53" s="7"/>
      <c r="E53" s="8"/>
      <c r="F53" s="436"/>
      <c r="G53" s="436"/>
    </row>
    <row r="54" spans="1:7" hidden="1" x14ac:dyDescent="0.25">
      <c r="A54" s="109" t="s">
        <v>462</v>
      </c>
      <c r="B54" s="12">
        <v>0</v>
      </c>
      <c r="C54" s="12">
        <v>0</v>
      </c>
      <c r="D54" s="12">
        <v>0</v>
      </c>
      <c r="E54" s="12">
        <v>0</v>
      </c>
      <c r="F54" s="437">
        <v>0</v>
      </c>
      <c r="G54" s="437">
        <v>0</v>
      </c>
    </row>
    <row r="55" spans="1:7" hidden="1" x14ac:dyDescent="0.25">
      <c r="A55" s="5"/>
      <c r="B55" s="4"/>
      <c r="C55" s="4"/>
      <c r="D55" s="4"/>
      <c r="E55" s="4"/>
      <c r="F55" s="434"/>
      <c r="G55" s="434"/>
    </row>
    <row r="56" spans="1:7" hidden="1" x14ac:dyDescent="0.25">
      <c r="A56" s="109" t="s">
        <v>463</v>
      </c>
      <c r="B56" s="4"/>
      <c r="C56" s="4"/>
      <c r="D56" s="4"/>
      <c r="E56" s="4"/>
      <c r="F56" s="434"/>
      <c r="G56" s="434"/>
    </row>
    <row r="57" spans="1:7" ht="15.75" hidden="1" thickBot="1" x14ac:dyDescent="0.3">
      <c r="A57" s="8" t="s">
        <v>451</v>
      </c>
      <c r="B57" s="431"/>
      <c r="C57" s="431"/>
      <c r="D57" s="431"/>
      <c r="E57" s="431"/>
      <c r="F57" s="438"/>
      <c r="G57" s="438"/>
    </row>
    <row r="58" spans="1:7" hidden="1" x14ac:dyDescent="0.25">
      <c r="A58" s="109" t="s">
        <v>453</v>
      </c>
      <c r="B58" s="12">
        <f t="shared" ref="B58:G58" si="5">B$3*B57</f>
        <v>0</v>
      </c>
      <c r="C58" s="12">
        <f t="shared" si="5"/>
        <v>0</v>
      </c>
      <c r="D58" s="12">
        <f t="shared" si="5"/>
        <v>0</v>
      </c>
      <c r="E58" s="12">
        <f t="shared" si="5"/>
        <v>0</v>
      </c>
      <c r="F58" s="437">
        <f t="shared" si="5"/>
        <v>0</v>
      </c>
      <c r="G58" s="437">
        <f t="shared" si="5"/>
        <v>0</v>
      </c>
    </row>
    <row r="59" spans="1:7" hidden="1" x14ac:dyDescent="0.25">
      <c r="A59" s="5"/>
      <c r="B59" s="4"/>
      <c r="C59" s="4"/>
      <c r="D59" s="4"/>
      <c r="E59" s="4"/>
      <c r="F59" s="434"/>
      <c r="G59" s="434"/>
    </row>
    <row r="60" spans="1:7" hidden="1" x14ac:dyDescent="0.25">
      <c r="A60" s="109" t="s">
        <v>464</v>
      </c>
      <c r="B60" s="4"/>
      <c r="C60" s="4"/>
      <c r="D60" s="4"/>
      <c r="E60" s="4"/>
      <c r="F60" s="434"/>
      <c r="G60" s="434"/>
    </row>
    <row r="61" spans="1:7" ht="15.75" hidden="1" thickBot="1" x14ac:dyDescent="0.3">
      <c r="A61" s="8" t="s">
        <v>455</v>
      </c>
      <c r="B61" s="431"/>
      <c r="C61" s="431"/>
      <c r="D61" s="431"/>
      <c r="E61" s="431"/>
      <c r="F61" s="438"/>
      <c r="G61" s="438"/>
    </row>
    <row r="62" spans="1:7" hidden="1" x14ac:dyDescent="0.25">
      <c r="A62" s="109" t="s">
        <v>457</v>
      </c>
      <c r="B62" s="12">
        <f t="shared" ref="B62:G62" si="6">B$27*B61</f>
        <v>0</v>
      </c>
      <c r="C62" s="12">
        <f t="shared" si="6"/>
        <v>0</v>
      </c>
      <c r="D62" s="12">
        <f t="shared" si="6"/>
        <v>0</v>
      </c>
      <c r="E62" s="12">
        <f t="shared" si="6"/>
        <v>0</v>
      </c>
      <c r="F62" s="437">
        <f t="shared" si="6"/>
        <v>0</v>
      </c>
      <c r="G62" s="437">
        <f t="shared" si="6"/>
        <v>0</v>
      </c>
    </row>
    <row r="63" spans="1:7" hidden="1" x14ac:dyDescent="0.25">
      <c r="A63" s="5"/>
      <c r="B63" s="4"/>
      <c r="C63" s="4"/>
      <c r="D63" s="4"/>
      <c r="E63" s="4"/>
      <c r="F63" s="434"/>
      <c r="G63" s="434"/>
    </row>
    <row r="64" spans="1:7" hidden="1" x14ac:dyDescent="0.25">
      <c r="A64" s="109" t="s">
        <v>458</v>
      </c>
      <c r="B64" s="4"/>
      <c r="C64" s="4"/>
      <c r="D64" s="4"/>
      <c r="E64" s="4"/>
      <c r="F64" s="434"/>
      <c r="G64" s="434"/>
    </row>
    <row r="65" spans="1:7" hidden="1" x14ac:dyDescent="0.25">
      <c r="A65" s="5" t="s">
        <v>459</v>
      </c>
      <c r="B65" s="11">
        <v>0</v>
      </c>
      <c r="C65" s="11">
        <v>0</v>
      </c>
      <c r="D65" s="11">
        <v>0</v>
      </c>
      <c r="E65" s="11">
        <v>0</v>
      </c>
      <c r="F65" s="439">
        <v>0</v>
      </c>
      <c r="G65" s="439">
        <v>0</v>
      </c>
    </row>
    <row r="66" spans="1:7" ht="15.75" hidden="1" thickBot="1" x14ac:dyDescent="0.3">
      <c r="A66" s="8" t="s">
        <v>460</v>
      </c>
      <c r="B66" s="432"/>
      <c r="C66" s="432"/>
      <c r="D66" s="432"/>
      <c r="E66" s="432"/>
      <c r="F66" s="440"/>
      <c r="G66" s="440"/>
    </row>
    <row r="67" spans="1:7" hidden="1" x14ac:dyDescent="0.25">
      <c r="A67" s="109" t="s">
        <v>461</v>
      </c>
      <c r="B67" s="12">
        <v>0</v>
      </c>
      <c r="C67" s="12">
        <v>0</v>
      </c>
      <c r="D67" s="12">
        <v>0</v>
      </c>
      <c r="E67" s="12">
        <v>0</v>
      </c>
      <c r="F67" s="437">
        <v>0</v>
      </c>
      <c r="G67" s="437">
        <v>0</v>
      </c>
    </row>
    <row r="68" spans="1:7" hidden="1" x14ac:dyDescent="0.25">
      <c r="A68" s="109"/>
      <c r="B68" s="12"/>
      <c r="C68" s="12"/>
      <c r="D68" s="12"/>
      <c r="E68" s="12"/>
      <c r="F68" s="437"/>
      <c r="G68" s="437"/>
    </row>
    <row r="69" spans="1:7" hidden="1" x14ac:dyDescent="0.25">
      <c r="A69" s="593" t="s">
        <v>166</v>
      </c>
      <c r="B69" s="67"/>
      <c r="C69" s="67"/>
      <c r="D69" s="67"/>
      <c r="E69" s="68"/>
      <c r="F69" s="66"/>
      <c r="G69" s="66"/>
    </row>
    <row r="70" spans="1:7" ht="15.75" hidden="1" thickBot="1" x14ac:dyDescent="0.3">
      <c r="A70" s="594" t="s">
        <v>437</v>
      </c>
      <c r="B70" s="6"/>
      <c r="C70" s="7"/>
      <c r="D70" s="7"/>
      <c r="E70" s="8"/>
      <c r="F70" s="436"/>
      <c r="G70" s="436"/>
    </row>
    <row r="71" spans="1:7" hidden="1" x14ac:dyDescent="0.25">
      <c r="A71" s="109" t="s">
        <v>462</v>
      </c>
      <c r="B71" s="12">
        <v>0</v>
      </c>
      <c r="C71" s="12">
        <v>0</v>
      </c>
      <c r="D71" s="12">
        <v>0</v>
      </c>
      <c r="E71" s="12">
        <v>0</v>
      </c>
      <c r="F71" s="437">
        <v>0</v>
      </c>
      <c r="G71" s="437">
        <v>0</v>
      </c>
    </row>
    <row r="72" spans="1:7" hidden="1" x14ac:dyDescent="0.25">
      <c r="A72" s="5"/>
      <c r="B72" s="4"/>
      <c r="C72" s="4"/>
      <c r="D72" s="4"/>
      <c r="E72" s="4"/>
      <c r="F72" s="434"/>
      <c r="G72" s="434"/>
    </row>
    <row r="73" spans="1:7" hidden="1" x14ac:dyDescent="0.25">
      <c r="A73" s="109" t="s">
        <v>463</v>
      </c>
      <c r="B73" s="4"/>
      <c r="C73" s="4"/>
      <c r="D73" s="4"/>
      <c r="E73" s="4"/>
      <c r="F73" s="434"/>
      <c r="G73" s="434"/>
    </row>
    <row r="74" spans="1:7" ht="15.75" hidden="1" thickBot="1" x14ac:dyDescent="0.3">
      <c r="A74" s="8" t="s">
        <v>451</v>
      </c>
      <c r="B74" s="431"/>
      <c r="C74" s="431"/>
      <c r="D74" s="431"/>
      <c r="E74" s="431"/>
      <c r="F74" s="438"/>
      <c r="G74" s="438"/>
    </row>
    <row r="75" spans="1:7" hidden="1" x14ac:dyDescent="0.25">
      <c r="A75" s="109" t="s">
        <v>453</v>
      </c>
      <c r="B75" s="12">
        <f t="shared" ref="B75:G75" si="7">B$3*B74</f>
        <v>0</v>
      </c>
      <c r="C75" s="12">
        <f t="shared" si="7"/>
        <v>0</v>
      </c>
      <c r="D75" s="12">
        <f t="shared" si="7"/>
        <v>0</v>
      </c>
      <c r="E75" s="12">
        <f t="shared" si="7"/>
        <v>0</v>
      </c>
      <c r="F75" s="437">
        <f t="shared" si="7"/>
        <v>0</v>
      </c>
      <c r="G75" s="437">
        <f t="shared" si="7"/>
        <v>0</v>
      </c>
    </row>
    <row r="76" spans="1:7" hidden="1" x14ac:dyDescent="0.25">
      <c r="A76" s="5"/>
      <c r="B76" s="4"/>
      <c r="C76" s="4"/>
      <c r="D76" s="4"/>
      <c r="E76" s="4"/>
      <c r="F76" s="434"/>
      <c r="G76" s="434"/>
    </row>
    <row r="77" spans="1:7" hidden="1" x14ac:dyDescent="0.25">
      <c r="A77" s="109" t="s">
        <v>464</v>
      </c>
      <c r="B77" s="4"/>
      <c r="C77" s="4"/>
      <c r="D77" s="4"/>
      <c r="E77" s="4"/>
      <c r="F77" s="434"/>
      <c r="G77" s="434"/>
    </row>
    <row r="78" spans="1:7" ht="15.75" hidden="1" thickBot="1" x14ac:dyDescent="0.3">
      <c r="A78" s="8" t="s">
        <v>455</v>
      </c>
      <c r="B78" s="431"/>
      <c r="C78" s="431"/>
      <c r="D78" s="431"/>
      <c r="E78" s="431"/>
      <c r="F78" s="438"/>
      <c r="G78" s="438"/>
    </row>
    <row r="79" spans="1:7" hidden="1" x14ac:dyDescent="0.25">
      <c r="A79" s="109" t="s">
        <v>457</v>
      </c>
      <c r="B79" s="12">
        <f t="shared" ref="B79:G79" si="8">B$27*B78</f>
        <v>0</v>
      </c>
      <c r="C79" s="12">
        <f t="shared" si="8"/>
        <v>0</v>
      </c>
      <c r="D79" s="12">
        <f t="shared" si="8"/>
        <v>0</v>
      </c>
      <c r="E79" s="12">
        <f t="shared" si="8"/>
        <v>0</v>
      </c>
      <c r="F79" s="437">
        <f t="shared" si="8"/>
        <v>0</v>
      </c>
      <c r="G79" s="437">
        <f t="shared" si="8"/>
        <v>0</v>
      </c>
    </row>
    <row r="80" spans="1:7" hidden="1" x14ac:dyDescent="0.25">
      <c r="A80" s="5"/>
      <c r="B80" s="4"/>
      <c r="C80" s="4"/>
      <c r="D80" s="4"/>
      <c r="E80" s="4"/>
      <c r="F80" s="434"/>
      <c r="G80" s="434"/>
    </row>
    <row r="81" spans="1:7" hidden="1" x14ac:dyDescent="0.25">
      <c r="A81" s="109" t="s">
        <v>458</v>
      </c>
      <c r="B81" s="4"/>
      <c r="C81" s="4"/>
      <c r="D81" s="4"/>
      <c r="E81" s="4"/>
      <c r="F81" s="434"/>
      <c r="G81" s="434"/>
    </row>
    <row r="82" spans="1:7" hidden="1" x14ac:dyDescent="0.25">
      <c r="A82" s="5" t="s">
        <v>459</v>
      </c>
      <c r="B82" s="11">
        <v>0</v>
      </c>
      <c r="C82" s="11">
        <v>0</v>
      </c>
      <c r="D82" s="11">
        <v>0</v>
      </c>
      <c r="E82" s="11">
        <v>0</v>
      </c>
      <c r="F82" s="439">
        <v>0</v>
      </c>
      <c r="G82" s="439">
        <v>0</v>
      </c>
    </row>
    <row r="83" spans="1:7" ht="15.75" hidden="1" thickBot="1" x14ac:dyDescent="0.3">
      <c r="A83" s="8" t="s">
        <v>460</v>
      </c>
      <c r="B83" s="432"/>
      <c r="C83" s="432"/>
      <c r="D83" s="432"/>
      <c r="E83" s="432"/>
      <c r="F83" s="440"/>
      <c r="G83" s="440"/>
    </row>
    <row r="84" spans="1:7" hidden="1" x14ac:dyDescent="0.25">
      <c r="A84" s="109" t="s">
        <v>461</v>
      </c>
      <c r="B84" s="12">
        <v>0</v>
      </c>
      <c r="C84" s="12">
        <v>0</v>
      </c>
      <c r="D84" s="12">
        <v>0</v>
      </c>
      <c r="E84" s="12">
        <v>0</v>
      </c>
      <c r="F84" s="437">
        <v>0</v>
      </c>
      <c r="G84" s="437">
        <v>0</v>
      </c>
    </row>
    <row r="85" spans="1:7" hidden="1" x14ac:dyDescent="0.25">
      <c r="A85" s="109"/>
      <c r="B85" s="12"/>
      <c r="C85" s="12"/>
      <c r="D85" s="12"/>
      <c r="E85" s="12"/>
      <c r="F85" s="437"/>
      <c r="G85" s="437"/>
    </row>
    <row r="86" spans="1:7" hidden="1" x14ac:dyDescent="0.25">
      <c r="A86" s="593" t="s">
        <v>426</v>
      </c>
      <c r="B86" s="67"/>
      <c r="C86" s="67"/>
      <c r="D86" s="67"/>
      <c r="E86" s="68"/>
      <c r="F86" s="66"/>
      <c r="G86" s="66"/>
    </row>
    <row r="87" spans="1:7" ht="15.75" hidden="1" thickBot="1" x14ac:dyDescent="0.3">
      <c r="A87" s="594" t="s">
        <v>437</v>
      </c>
      <c r="B87" s="6"/>
      <c r="C87" s="7"/>
      <c r="D87" s="7"/>
      <c r="E87" s="8"/>
      <c r="F87" s="436"/>
      <c r="G87" s="436"/>
    </row>
    <row r="88" spans="1:7" hidden="1" x14ac:dyDescent="0.25">
      <c r="A88" s="109" t="s">
        <v>462</v>
      </c>
      <c r="B88" s="12">
        <v>0</v>
      </c>
      <c r="C88" s="12">
        <v>0</v>
      </c>
      <c r="D88" s="12">
        <v>0</v>
      </c>
      <c r="E88" s="12">
        <v>0</v>
      </c>
      <c r="F88" s="437">
        <v>0</v>
      </c>
      <c r="G88" s="437">
        <v>0</v>
      </c>
    </row>
    <row r="89" spans="1:7" hidden="1" x14ac:dyDescent="0.25">
      <c r="A89" s="5"/>
      <c r="B89" s="4"/>
      <c r="C89" s="4"/>
      <c r="D89" s="4"/>
      <c r="E89" s="4"/>
      <c r="F89" s="434"/>
      <c r="G89" s="434"/>
    </row>
    <row r="90" spans="1:7" hidden="1" x14ac:dyDescent="0.25">
      <c r="A90" s="109" t="s">
        <v>463</v>
      </c>
      <c r="B90" s="4"/>
      <c r="C90" s="4"/>
      <c r="D90" s="4"/>
      <c r="E90" s="4"/>
      <c r="F90" s="434"/>
      <c r="G90" s="434"/>
    </row>
    <row r="91" spans="1:7" ht="15.75" hidden="1" thickBot="1" x14ac:dyDescent="0.3">
      <c r="A91" s="8" t="s">
        <v>451</v>
      </c>
      <c r="B91" s="431"/>
      <c r="C91" s="431"/>
      <c r="D91" s="431"/>
      <c r="E91" s="431"/>
      <c r="F91" s="438"/>
      <c r="G91" s="438"/>
    </row>
    <row r="92" spans="1:7" hidden="1" x14ac:dyDescent="0.25">
      <c r="A92" s="109" t="s">
        <v>453</v>
      </c>
      <c r="B92" s="12">
        <f t="shared" ref="B92:G92" si="9">B$3*B91</f>
        <v>0</v>
      </c>
      <c r="C92" s="12">
        <f t="shared" si="9"/>
        <v>0</v>
      </c>
      <c r="D92" s="12">
        <f t="shared" si="9"/>
        <v>0</v>
      </c>
      <c r="E92" s="12">
        <f t="shared" si="9"/>
        <v>0</v>
      </c>
      <c r="F92" s="437">
        <f t="shared" si="9"/>
        <v>0</v>
      </c>
      <c r="G92" s="437">
        <f t="shared" si="9"/>
        <v>0</v>
      </c>
    </row>
    <row r="93" spans="1:7" hidden="1" x14ac:dyDescent="0.25">
      <c r="A93" s="5"/>
      <c r="B93" s="4"/>
      <c r="C93" s="4"/>
      <c r="D93" s="4"/>
      <c r="E93" s="4"/>
      <c r="F93" s="434"/>
      <c r="G93" s="434"/>
    </row>
    <row r="94" spans="1:7" hidden="1" x14ac:dyDescent="0.25">
      <c r="A94" s="109" t="s">
        <v>464</v>
      </c>
      <c r="B94" s="4"/>
      <c r="C94" s="4"/>
      <c r="D94" s="4"/>
      <c r="E94" s="4"/>
      <c r="F94" s="434"/>
      <c r="G94" s="434"/>
    </row>
    <row r="95" spans="1:7" ht="15.75" hidden="1" thickBot="1" x14ac:dyDescent="0.3">
      <c r="A95" s="8" t="s">
        <v>455</v>
      </c>
      <c r="B95" s="431"/>
      <c r="C95" s="431"/>
      <c r="D95" s="431"/>
      <c r="E95" s="431"/>
      <c r="F95" s="438"/>
      <c r="G95" s="438"/>
    </row>
    <row r="96" spans="1:7" hidden="1" x14ac:dyDescent="0.25">
      <c r="A96" s="109" t="s">
        <v>457</v>
      </c>
      <c r="B96" s="12">
        <f t="shared" ref="B96:G96" si="10">B$27*B95</f>
        <v>0</v>
      </c>
      <c r="C96" s="12">
        <f t="shared" si="10"/>
        <v>0</v>
      </c>
      <c r="D96" s="12">
        <f t="shared" si="10"/>
        <v>0</v>
      </c>
      <c r="E96" s="12">
        <f t="shared" si="10"/>
        <v>0</v>
      </c>
      <c r="F96" s="437">
        <f t="shared" si="10"/>
        <v>0</v>
      </c>
      <c r="G96" s="437">
        <f t="shared" si="10"/>
        <v>0</v>
      </c>
    </row>
    <row r="97" spans="1:7" hidden="1" x14ac:dyDescent="0.25">
      <c r="A97" s="5"/>
      <c r="B97" s="4"/>
      <c r="C97" s="4"/>
      <c r="D97" s="4"/>
      <c r="E97" s="4"/>
      <c r="F97" s="434"/>
      <c r="G97" s="434"/>
    </row>
    <row r="98" spans="1:7" hidden="1" x14ac:dyDescent="0.25">
      <c r="A98" s="109" t="s">
        <v>458</v>
      </c>
      <c r="B98" s="4"/>
      <c r="C98" s="4"/>
      <c r="D98" s="4"/>
      <c r="E98" s="4"/>
      <c r="F98" s="434"/>
      <c r="G98" s="434"/>
    </row>
    <row r="99" spans="1:7" hidden="1" x14ac:dyDescent="0.25">
      <c r="A99" s="5" t="s">
        <v>459</v>
      </c>
      <c r="B99" s="11">
        <v>0</v>
      </c>
      <c r="C99" s="11">
        <v>0</v>
      </c>
      <c r="D99" s="11">
        <v>0</v>
      </c>
      <c r="E99" s="11">
        <v>0</v>
      </c>
      <c r="F99" s="439">
        <v>0</v>
      </c>
      <c r="G99" s="439">
        <v>0</v>
      </c>
    </row>
    <row r="100" spans="1:7" ht="15.75" hidden="1" thickBot="1" x14ac:dyDescent="0.3">
      <c r="A100" s="8" t="s">
        <v>460</v>
      </c>
      <c r="B100" s="432"/>
      <c r="C100" s="432"/>
      <c r="D100" s="432"/>
      <c r="E100" s="432"/>
      <c r="F100" s="440"/>
      <c r="G100" s="440"/>
    </row>
    <row r="101" spans="1:7" hidden="1" x14ac:dyDescent="0.25">
      <c r="A101" s="109" t="s">
        <v>461</v>
      </c>
      <c r="B101" s="12">
        <v>0</v>
      </c>
      <c r="C101" s="12">
        <v>0</v>
      </c>
      <c r="D101" s="12">
        <v>0</v>
      </c>
      <c r="E101" s="12">
        <v>0</v>
      </c>
      <c r="F101" s="437">
        <v>0</v>
      </c>
      <c r="G101" s="437">
        <v>0</v>
      </c>
    </row>
    <row r="102" spans="1:7" hidden="1" x14ac:dyDescent="0.25">
      <c r="A102" s="109"/>
      <c r="B102" s="12"/>
      <c r="C102" s="12"/>
      <c r="D102" s="12"/>
      <c r="E102" s="12"/>
      <c r="F102" s="437"/>
      <c r="G102" s="437"/>
    </row>
    <row r="103" spans="1:7" hidden="1" x14ac:dyDescent="0.25">
      <c r="A103" s="593" t="s">
        <v>169</v>
      </c>
      <c r="B103" s="67"/>
      <c r="C103" s="67"/>
      <c r="D103" s="67"/>
      <c r="E103" s="68"/>
      <c r="F103" s="66"/>
      <c r="G103" s="66"/>
    </row>
    <row r="104" spans="1:7" ht="15.75" hidden="1" thickBot="1" x14ac:dyDescent="0.3">
      <c r="A104" s="594" t="s">
        <v>437</v>
      </c>
      <c r="B104" s="6"/>
      <c r="C104" s="7"/>
      <c r="D104" s="7"/>
      <c r="E104" s="8"/>
      <c r="F104" s="436"/>
      <c r="G104" s="436"/>
    </row>
    <row r="105" spans="1:7" hidden="1" x14ac:dyDescent="0.25">
      <c r="A105" s="109" t="s">
        <v>462</v>
      </c>
      <c r="B105" s="12">
        <v>0</v>
      </c>
      <c r="C105" s="12">
        <v>0</v>
      </c>
      <c r="D105" s="12">
        <v>0</v>
      </c>
      <c r="E105" s="12">
        <v>0</v>
      </c>
      <c r="F105" s="437">
        <v>0</v>
      </c>
      <c r="G105" s="437">
        <v>0</v>
      </c>
    </row>
    <row r="106" spans="1:7" hidden="1" x14ac:dyDescent="0.25">
      <c r="A106" s="5"/>
      <c r="B106" s="4"/>
      <c r="C106" s="4"/>
      <c r="D106" s="4"/>
      <c r="E106" s="4"/>
      <c r="F106" s="434"/>
      <c r="G106" s="434"/>
    </row>
    <row r="107" spans="1:7" hidden="1" x14ac:dyDescent="0.25">
      <c r="A107" s="109" t="s">
        <v>463</v>
      </c>
      <c r="B107" s="4"/>
      <c r="C107" s="4"/>
      <c r="D107" s="4"/>
      <c r="E107" s="4"/>
      <c r="F107" s="434"/>
      <c r="G107" s="434"/>
    </row>
    <row r="108" spans="1:7" ht="15.75" hidden="1" thickBot="1" x14ac:dyDescent="0.3">
      <c r="A108" s="8" t="s">
        <v>451</v>
      </c>
      <c r="B108" s="431"/>
      <c r="C108" s="431"/>
      <c r="D108" s="431"/>
      <c r="E108" s="431"/>
      <c r="F108" s="438"/>
      <c r="G108" s="438"/>
    </row>
    <row r="109" spans="1:7" hidden="1" x14ac:dyDescent="0.25">
      <c r="A109" s="109" t="s">
        <v>453</v>
      </c>
      <c r="B109" s="12">
        <f t="shared" ref="B109:G109" si="11">B$3*B108</f>
        <v>0</v>
      </c>
      <c r="C109" s="12">
        <f t="shared" si="11"/>
        <v>0</v>
      </c>
      <c r="D109" s="12">
        <f t="shared" si="11"/>
        <v>0</v>
      </c>
      <c r="E109" s="12">
        <f t="shared" si="11"/>
        <v>0</v>
      </c>
      <c r="F109" s="437">
        <f t="shared" si="11"/>
        <v>0</v>
      </c>
      <c r="G109" s="437">
        <f t="shared" si="11"/>
        <v>0</v>
      </c>
    </row>
    <row r="110" spans="1:7" hidden="1" x14ac:dyDescent="0.25">
      <c r="A110" s="5"/>
      <c r="B110" s="4"/>
      <c r="C110" s="4"/>
      <c r="D110" s="4"/>
      <c r="E110" s="4"/>
      <c r="F110" s="434"/>
      <c r="G110" s="434"/>
    </row>
    <row r="111" spans="1:7" hidden="1" x14ac:dyDescent="0.25">
      <c r="A111" s="109" t="s">
        <v>464</v>
      </c>
      <c r="B111" s="4"/>
      <c r="C111" s="4"/>
      <c r="D111" s="4"/>
      <c r="E111" s="4"/>
      <c r="F111" s="434"/>
      <c r="G111" s="434"/>
    </row>
    <row r="112" spans="1:7" ht="15.75" hidden="1" thickBot="1" x14ac:dyDescent="0.3">
      <c r="A112" s="8" t="s">
        <v>455</v>
      </c>
      <c r="B112" s="431"/>
      <c r="C112" s="431"/>
      <c r="D112" s="431"/>
      <c r="E112" s="431"/>
      <c r="F112" s="438"/>
      <c r="G112" s="438"/>
    </row>
    <row r="113" spans="1:7" hidden="1" x14ac:dyDescent="0.25">
      <c r="A113" s="109" t="s">
        <v>457</v>
      </c>
      <c r="B113" s="12">
        <f t="shared" ref="B113:G113" si="12">B$27*B112</f>
        <v>0</v>
      </c>
      <c r="C113" s="12">
        <f t="shared" si="12"/>
        <v>0</v>
      </c>
      <c r="D113" s="12">
        <f t="shared" si="12"/>
        <v>0</v>
      </c>
      <c r="E113" s="12">
        <f t="shared" si="12"/>
        <v>0</v>
      </c>
      <c r="F113" s="437">
        <f t="shared" si="12"/>
        <v>0</v>
      </c>
      <c r="G113" s="437">
        <f t="shared" si="12"/>
        <v>0</v>
      </c>
    </row>
    <row r="114" spans="1:7" hidden="1" x14ac:dyDescent="0.25">
      <c r="A114" s="5"/>
      <c r="B114" s="4"/>
      <c r="C114" s="4"/>
      <c r="D114" s="4"/>
      <c r="E114" s="4"/>
      <c r="F114" s="434"/>
      <c r="G114" s="434"/>
    </row>
    <row r="115" spans="1:7" hidden="1" x14ac:dyDescent="0.25">
      <c r="A115" s="109" t="s">
        <v>458</v>
      </c>
      <c r="B115" s="4"/>
      <c r="C115" s="4"/>
      <c r="D115" s="4"/>
      <c r="E115" s="4"/>
      <c r="F115" s="434"/>
      <c r="G115" s="434"/>
    </row>
    <row r="116" spans="1:7" hidden="1" x14ac:dyDescent="0.25">
      <c r="A116" s="5" t="s">
        <v>459</v>
      </c>
      <c r="B116" s="11">
        <v>0</v>
      </c>
      <c r="C116" s="11">
        <v>0</v>
      </c>
      <c r="D116" s="11">
        <v>0</v>
      </c>
      <c r="E116" s="11">
        <v>0</v>
      </c>
      <c r="F116" s="439">
        <v>0</v>
      </c>
      <c r="G116" s="439">
        <v>0</v>
      </c>
    </row>
    <row r="117" spans="1:7" ht="15.75" hidden="1" thickBot="1" x14ac:dyDescent="0.3">
      <c r="A117" s="8" t="s">
        <v>460</v>
      </c>
      <c r="B117" s="432"/>
      <c r="C117" s="432"/>
      <c r="D117" s="432"/>
      <c r="E117" s="432"/>
      <c r="F117" s="440"/>
      <c r="G117" s="440"/>
    </row>
    <row r="118" spans="1:7" hidden="1" x14ac:dyDescent="0.25">
      <c r="A118" s="109" t="s">
        <v>461</v>
      </c>
      <c r="B118" s="12">
        <v>0</v>
      </c>
      <c r="C118" s="12">
        <v>0</v>
      </c>
      <c r="D118" s="12">
        <v>0</v>
      </c>
      <c r="E118" s="12">
        <v>0</v>
      </c>
      <c r="F118" s="437">
        <v>0</v>
      </c>
      <c r="G118" s="437">
        <v>0</v>
      </c>
    </row>
    <row r="119" spans="1:7" hidden="1" x14ac:dyDescent="0.25">
      <c r="A119" s="109"/>
      <c r="B119" s="12"/>
      <c r="C119" s="12"/>
      <c r="D119" s="12"/>
      <c r="E119" s="12"/>
      <c r="F119" s="437"/>
      <c r="G119" s="437"/>
    </row>
    <row r="120" spans="1:7" hidden="1" x14ac:dyDescent="0.25">
      <c r="A120" s="593" t="s">
        <v>170</v>
      </c>
      <c r="B120" s="68"/>
      <c r="C120" s="68"/>
      <c r="D120" s="68"/>
      <c r="E120" s="68"/>
      <c r="F120" s="66"/>
      <c r="G120" s="66"/>
    </row>
    <row r="121" spans="1:7" ht="15.75" hidden="1" thickBot="1" x14ac:dyDescent="0.3">
      <c r="A121" s="594" t="s">
        <v>437</v>
      </c>
      <c r="B121" s="6"/>
      <c r="C121" s="7"/>
      <c r="D121" s="7"/>
      <c r="E121" s="8"/>
      <c r="F121" s="436"/>
      <c r="G121" s="436"/>
    </row>
    <row r="122" spans="1:7" hidden="1" x14ac:dyDescent="0.25">
      <c r="A122" s="109" t="s">
        <v>462</v>
      </c>
      <c r="B122" s="12">
        <v>0</v>
      </c>
      <c r="C122" s="12">
        <v>0</v>
      </c>
      <c r="D122" s="12">
        <v>0</v>
      </c>
      <c r="E122" s="12">
        <v>0</v>
      </c>
      <c r="F122" s="437">
        <v>0</v>
      </c>
      <c r="G122" s="437">
        <v>0</v>
      </c>
    </row>
    <row r="123" spans="1:7" hidden="1" x14ac:dyDescent="0.25">
      <c r="A123" s="5"/>
      <c r="B123" s="4"/>
      <c r="C123" s="4"/>
      <c r="D123" s="4"/>
      <c r="E123" s="4"/>
      <c r="F123" s="434"/>
      <c r="G123" s="434"/>
    </row>
    <row r="124" spans="1:7" hidden="1" x14ac:dyDescent="0.25">
      <c r="A124" s="109" t="s">
        <v>463</v>
      </c>
      <c r="B124" s="4"/>
      <c r="C124" s="4"/>
      <c r="D124" s="4"/>
      <c r="E124" s="4"/>
      <c r="F124" s="434"/>
      <c r="G124" s="434"/>
    </row>
    <row r="125" spans="1:7" ht="15.75" hidden="1" thickBot="1" x14ac:dyDescent="0.3">
      <c r="A125" s="8" t="s">
        <v>451</v>
      </c>
      <c r="B125" s="431"/>
      <c r="C125" s="431"/>
      <c r="D125" s="431"/>
      <c r="E125" s="431"/>
      <c r="F125" s="438"/>
      <c r="G125" s="438"/>
    </row>
    <row r="126" spans="1:7" hidden="1" x14ac:dyDescent="0.25">
      <c r="A126" s="109" t="s">
        <v>453</v>
      </c>
      <c r="B126" s="12">
        <f t="shared" ref="B126:G126" si="13">B$3*B125</f>
        <v>0</v>
      </c>
      <c r="C126" s="12">
        <f t="shared" si="13"/>
        <v>0</v>
      </c>
      <c r="D126" s="12">
        <f t="shared" si="13"/>
        <v>0</v>
      </c>
      <c r="E126" s="12">
        <f t="shared" si="13"/>
        <v>0</v>
      </c>
      <c r="F126" s="437">
        <f t="shared" si="13"/>
        <v>0</v>
      </c>
      <c r="G126" s="437">
        <f t="shared" si="13"/>
        <v>0</v>
      </c>
    </row>
    <row r="127" spans="1:7" hidden="1" x14ac:dyDescent="0.25">
      <c r="A127" s="5"/>
      <c r="B127" s="4"/>
      <c r="C127" s="4"/>
      <c r="D127" s="4"/>
      <c r="E127" s="4"/>
      <c r="F127" s="434"/>
      <c r="G127" s="434"/>
    </row>
    <row r="128" spans="1:7" hidden="1" x14ac:dyDescent="0.25">
      <c r="A128" s="109" t="s">
        <v>464</v>
      </c>
      <c r="B128" s="4"/>
      <c r="C128" s="4"/>
      <c r="D128" s="4"/>
      <c r="E128" s="4"/>
      <c r="F128" s="434"/>
      <c r="G128" s="434"/>
    </row>
    <row r="129" spans="1:7" ht="15.75" hidden="1" thickBot="1" x14ac:dyDescent="0.3">
      <c r="A129" s="8" t="s">
        <v>455</v>
      </c>
      <c r="B129" s="431"/>
      <c r="C129" s="431"/>
      <c r="D129" s="431"/>
      <c r="E129" s="431"/>
      <c r="F129" s="438"/>
      <c r="G129" s="438"/>
    </row>
    <row r="130" spans="1:7" hidden="1" x14ac:dyDescent="0.25">
      <c r="A130" s="109" t="s">
        <v>457</v>
      </c>
      <c r="B130" s="12">
        <f t="shared" ref="B130:G130" si="14">B$27*B129</f>
        <v>0</v>
      </c>
      <c r="C130" s="12">
        <f t="shared" si="14"/>
        <v>0</v>
      </c>
      <c r="D130" s="12">
        <f t="shared" si="14"/>
        <v>0</v>
      </c>
      <c r="E130" s="12">
        <f t="shared" si="14"/>
        <v>0</v>
      </c>
      <c r="F130" s="437">
        <f t="shared" si="14"/>
        <v>0</v>
      </c>
      <c r="G130" s="437">
        <f t="shared" si="14"/>
        <v>0</v>
      </c>
    </row>
    <row r="131" spans="1:7" hidden="1" x14ac:dyDescent="0.25">
      <c r="A131" s="5"/>
      <c r="B131" s="4"/>
      <c r="C131" s="4"/>
      <c r="D131" s="4"/>
      <c r="E131" s="4"/>
      <c r="F131" s="434"/>
      <c r="G131" s="434"/>
    </row>
    <row r="132" spans="1:7" hidden="1" x14ac:dyDescent="0.25">
      <c r="A132" s="109" t="s">
        <v>458</v>
      </c>
      <c r="B132" s="4"/>
      <c r="C132" s="4"/>
      <c r="D132" s="4"/>
      <c r="E132" s="4"/>
      <c r="F132" s="434"/>
      <c r="G132" s="434"/>
    </row>
    <row r="133" spans="1:7" hidden="1" x14ac:dyDescent="0.25">
      <c r="A133" s="5" t="s">
        <v>459</v>
      </c>
      <c r="B133" s="11">
        <v>0</v>
      </c>
      <c r="C133" s="11">
        <v>0</v>
      </c>
      <c r="D133" s="11">
        <v>0</v>
      </c>
      <c r="E133" s="11">
        <v>0</v>
      </c>
      <c r="F133" s="439">
        <v>0</v>
      </c>
      <c r="G133" s="439">
        <v>0</v>
      </c>
    </row>
    <row r="134" spans="1:7" ht="15.75" hidden="1" thickBot="1" x14ac:dyDescent="0.3">
      <c r="A134" s="8" t="s">
        <v>460</v>
      </c>
      <c r="B134" s="432"/>
      <c r="C134" s="432"/>
      <c r="D134" s="432"/>
      <c r="E134" s="432"/>
      <c r="F134" s="440"/>
      <c r="G134" s="440"/>
    </row>
    <row r="135" spans="1:7" hidden="1" x14ac:dyDescent="0.25">
      <c r="A135" s="109" t="s">
        <v>461</v>
      </c>
      <c r="B135" s="12">
        <v>0</v>
      </c>
      <c r="C135" s="12">
        <v>0</v>
      </c>
      <c r="D135" s="12">
        <v>0</v>
      </c>
      <c r="E135" s="12">
        <v>0</v>
      </c>
      <c r="F135" s="437">
        <v>0</v>
      </c>
      <c r="G135" s="437">
        <v>0</v>
      </c>
    </row>
    <row r="136" spans="1:7" hidden="1" x14ac:dyDescent="0.25">
      <c r="A136" s="109"/>
      <c r="B136" s="12"/>
      <c r="C136" s="12"/>
      <c r="D136" s="12"/>
      <c r="E136" s="12"/>
      <c r="F136" s="437"/>
      <c r="G136" s="437"/>
    </row>
    <row r="137" spans="1:7" hidden="1" x14ac:dyDescent="0.25">
      <c r="A137" s="593" t="s">
        <v>171</v>
      </c>
      <c r="B137" s="68"/>
      <c r="C137" s="68"/>
      <c r="D137" s="68"/>
      <c r="E137" s="68"/>
      <c r="F137" s="66"/>
      <c r="G137" s="66"/>
    </row>
    <row r="138" spans="1:7" ht="15.75" hidden="1" thickBot="1" x14ac:dyDescent="0.3">
      <c r="A138" s="594" t="s">
        <v>437</v>
      </c>
      <c r="B138" s="6"/>
      <c r="C138" s="7"/>
      <c r="D138" s="7"/>
      <c r="E138" s="8"/>
      <c r="F138" s="436"/>
      <c r="G138" s="436"/>
    </row>
    <row r="139" spans="1:7" hidden="1" x14ac:dyDescent="0.25">
      <c r="A139" s="109" t="s">
        <v>462</v>
      </c>
      <c r="B139" s="12">
        <v>0</v>
      </c>
      <c r="C139" s="12">
        <v>0</v>
      </c>
      <c r="D139" s="12">
        <v>0</v>
      </c>
      <c r="E139" s="12">
        <v>0</v>
      </c>
      <c r="F139" s="437">
        <v>0</v>
      </c>
      <c r="G139" s="437">
        <v>0</v>
      </c>
    </row>
    <row r="140" spans="1:7" hidden="1" x14ac:dyDescent="0.25">
      <c r="A140" s="5"/>
      <c r="B140" s="4"/>
      <c r="C140" s="4"/>
      <c r="D140" s="4"/>
      <c r="E140" s="4"/>
      <c r="F140" s="434"/>
      <c r="G140" s="434"/>
    </row>
    <row r="141" spans="1:7" hidden="1" x14ac:dyDescent="0.25">
      <c r="A141" s="109" t="s">
        <v>463</v>
      </c>
      <c r="B141" s="4"/>
      <c r="C141" s="4"/>
      <c r="D141" s="4"/>
      <c r="E141" s="4"/>
      <c r="F141" s="434"/>
      <c r="G141" s="434"/>
    </row>
    <row r="142" spans="1:7" ht="15.75" hidden="1" thickBot="1" x14ac:dyDescent="0.3">
      <c r="A142" s="8" t="s">
        <v>451</v>
      </c>
      <c r="B142" s="431"/>
      <c r="C142" s="431"/>
      <c r="D142" s="431"/>
      <c r="E142" s="431"/>
      <c r="F142" s="438"/>
      <c r="G142" s="438"/>
    </row>
    <row r="143" spans="1:7" hidden="1" x14ac:dyDescent="0.25">
      <c r="A143" s="109" t="s">
        <v>453</v>
      </c>
      <c r="B143" s="12">
        <f t="shared" ref="B143:G143" si="15">B$3*B142</f>
        <v>0</v>
      </c>
      <c r="C143" s="12">
        <f t="shared" si="15"/>
        <v>0</v>
      </c>
      <c r="D143" s="12">
        <f t="shared" si="15"/>
        <v>0</v>
      </c>
      <c r="E143" s="12">
        <f t="shared" si="15"/>
        <v>0</v>
      </c>
      <c r="F143" s="437">
        <f t="shared" si="15"/>
        <v>0</v>
      </c>
      <c r="G143" s="437">
        <f t="shared" si="15"/>
        <v>0</v>
      </c>
    </row>
    <row r="144" spans="1:7" hidden="1" x14ac:dyDescent="0.25">
      <c r="A144" s="5"/>
      <c r="B144" s="4"/>
      <c r="C144" s="4"/>
      <c r="D144" s="4"/>
      <c r="E144" s="4"/>
      <c r="F144" s="434"/>
      <c r="G144" s="434"/>
    </row>
    <row r="145" spans="1:7" hidden="1" x14ac:dyDescent="0.25">
      <c r="A145" s="109" t="s">
        <v>464</v>
      </c>
      <c r="B145" s="4"/>
      <c r="C145" s="4"/>
      <c r="D145" s="4"/>
      <c r="E145" s="4"/>
      <c r="F145" s="434"/>
      <c r="G145" s="434"/>
    </row>
    <row r="146" spans="1:7" ht="15.75" hidden="1" thickBot="1" x14ac:dyDescent="0.3">
      <c r="A146" s="8" t="s">
        <v>455</v>
      </c>
      <c r="B146" s="431"/>
      <c r="C146" s="431"/>
      <c r="D146" s="431"/>
      <c r="E146" s="431"/>
      <c r="F146" s="438"/>
      <c r="G146" s="438"/>
    </row>
    <row r="147" spans="1:7" hidden="1" x14ac:dyDescent="0.25">
      <c r="A147" s="109" t="s">
        <v>457</v>
      </c>
      <c r="B147" s="12">
        <f t="shared" ref="B147:G147" si="16">B$27*B146</f>
        <v>0</v>
      </c>
      <c r="C147" s="12">
        <f t="shared" si="16"/>
        <v>0</v>
      </c>
      <c r="D147" s="12">
        <f t="shared" si="16"/>
        <v>0</v>
      </c>
      <c r="E147" s="12">
        <f t="shared" si="16"/>
        <v>0</v>
      </c>
      <c r="F147" s="437">
        <f t="shared" si="16"/>
        <v>0</v>
      </c>
      <c r="G147" s="437">
        <f t="shared" si="16"/>
        <v>0</v>
      </c>
    </row>
    <row r="148" spans="1:7" hidden="1" x14ac:dyDescent="0.25">
      <c r="A148" s="5"/>
      <c r="B148" s="4"/>
      <c r="C148" s="4"/>
      <c r="D148" s="4"/>
      <c r="E148" s="4"/>
      <c r="F148" s="434"/>
      <c r="G148" s="434"/>
    </row>
    <row r="149" spans="1:7" hidden="1" x14ac:dyDescent="0.25">
      <c r="A149" s="109" t="s">
        <v>458</v>
      </c>
      <c r="B149" s="4"/>
      <c r="C149" s="4"/>
      <c r="D149" s="4"/>
      <c r="E149" s="4"/>
      <c r="F149" s="434"/>
      <c r="G149" s="434"/>
    </row>
    <row r="150" spans="1:7" hidden="1" x14ac:dyDescent="0.25">
      <c r="A150" s="5" t="s">
        <v>459</v>
      </c>
      <c r="B150" s="11">
        <v>0</v>
      </c>
      <c r="C150" s="11">
        <v>0</v>
      </c>
      <c r="D150" s="11">
        <v>0</v>
      </c>
      <c r="E150" s="11">
        <v>0</v>
      </c>
      <c r="F150" s="439">
        <v>0</v>
      </c>
      <c r="G150" s="439">
        <v>0</v>
      </c>
    </row>
    <row r="151" spans="1:7" ht="15.75" hidden="1" thickBot="1" x14ac:dyDescent="0.3">
      <c r="A151" s="8" t="s">
        <v>460</v>
      </c>
      <c r="B151" s="432"/>
      <c r="C151" s="432"/>
      <c r="D151" s="432"/>
      <c r="E151" s="432"/>
      <c r="F151" s="440"/>
      <c r="G151" s="440"/>
    </row>
    <row r="152" spans="1:7" hidden="1" x14ac:dyDescent="0.25">
      <c r="A152" s="109" t="s">
        <v>461</v>
      </c>
      <c r="B152" s="12">
        <v>0</v>
      </c>
      <c r="C152" s="12">
        <v>0</v>
      </c>
      <c r="D152" s="12">
        <v>0</v>
      </c>
      <c r="E152" s="12">
        <v>0</v>
      </c>
      <c r="F152" s="437">
        <v>0</v>
      </c>
      <c r="G152" s="437">
        <v>0</v>
      </c>
    </row>
    <row r="153" spans="1:7" hidden="1" x14ac:dyDescent="0.25">
      <c r="A153" s="109"/>
      <c r="B153" s="12"/>
      <c r="C153" s="12"/>
      <c r="D153" s="12"/>
      <c r="E153" s="12"/>
      <c r="F153" s="437"/>
      <c r="G153" s="437"/>
    </row>
    <row r="154" spans="1:7" hidden="1" x14ac:dyDescent="0.25">
      <c r="A154" s="593" t="s">
        <v>465</v>
      </c>
      <c r="B154" s="68"/>
      <c r="C154" s="68"/>
      <c r="D154" s="68"/>
      <c r="E154" s="68"/>
      <c r="F154" s="66"/>
      <c r="G154" s="66"/>
    </row>
    <row r="155" spans="1:7" ht="15.75" hidden="1" thickBot="1" x14ac:dyDescent="0.3">
      <c r="A155" s="594" t="s">
        <v>437</v>
      </c>
      <c r="B155" s="6"/>
      <c r="C155" s="7"/>
      <c r="D155" s="7"/>
      <c r="E155" s="8"/>
      <c r="F155" s="436"/>
      <c r="G155" s="436"/>
    </row>
    <row r="156" spans="1:7" hidden="1" x14ac:dyDescent="0.25">
      <c r="A156" s="109" t="s">
        <v>462</v>
      </c>
      <c r="B156" s="12">
        <v>0</v>
      </c>
      <c r="C156" s="12">
        <v>0</v>
      </c>
      <c r="D156" s="12">
        <v>0</v>
      </c>
      <c r="E156" s="12">
        <v>0</v>
      </c>
      <c r="F156" s="437">
        <v>0</v>
      </c>
      <c r="G156" s="437">
        <v>0</v>
      </c>
    </row>
    <row r="157" spans="1:7" hidden="1" x14ac:dyDescent="0.25">
      <c r="A157" s="5"/>
      <c r="B157" s="4"/>
      <c r="C157" s="4"/>
      <c r="D157" s="4"/>
      <c r="E157" s="4"/>
      <c r="F157" s="434"/>
      <c r="G157" s="434"/>
    </row>
    <row r="158" spans="1:7" hidden="1" x14ac:dyDescent="0.25">
      <c r="A158" s="109" t="s">
        <v>463</v>
      </c>
      <c r="B158" s="4"/>
      <c r="C158" s="4"/>
      <c r="D158" s="4"/>
      <c r="E158" s="4"/>
      <c r="F158" s="434"/>
      <c r="G158" s="434"/>
    </row>
    <row r="159" spans="1:7" ht="15.75" hidden="1" thickBot="1" x14ac:dyDescent="0.3">
      <c r="A159" s="8" t="s">
        <v>451</v>
      </c>
      <c r="B159" s="431"/>
      <c r="C159" s="431"/>
      <c r="D159" s="431"/>
      <c r="E159" s="431"/>
      <c r="F159" s="438"/>
      <c r="G159" s="438"/>
    </row>
    <row r="160" spans="1:7" hidden="1" x14ac:dyDescent="0.25">
      <c r="A160" s="109" t="s">
        <v>453</v>
      </c>
      <c r="B160" s="12">
        <f t="shared" ref="B160:G160" si="17">B$3*B159</f>
        <v>0</v>
      </c>
      <c r="C160" s="12">
        <f t="shared" si="17"/>
        <v>0</v>
      </c>
      <c r="D160" s="12">
        <f t="shared" si="17"/>
        <v>0</v>
      </c>
      <c r="E160" s="12">
        <f t="shared" si="17"/>
        <v>0</v>
      </c>
      <c r="F160" s="437">
        <f t="shared" si="17"/>
        <v>0</v>
      </c>
      <c r="G160" s="437">
        <f t="shared" si="17"/>
        <v>0</v>
      </c>
    </row>
    <row r="161" spans="1:7" hidden="1" x14ac:dyDescent="0.25">
      <c r="A161" s="5"/>
      <c r="B161" s="4"/>
      <c r="C161" s="4"/>
      <c r="D161" s="4"/>
      <c r="E161" s="4"/>
      <c r="F161" s="434"/>
      <c r="G161" s="434"/>
    </row>
    <row r="162" spans="1:7" hidden="1" x14ac:dyDescent="0.25">
      <c r="A162" s="109" t="s">
        <v>464</v>
      </c>
      <c r="B162" s="4"/>
      <c r="C162" s="4"/>
      <c r="D162" s="4"/>
      <c r="E162" s="4"/>
      <c r="F162" s="434"/>
      <c r="G162" s="434"/>
    </row>
    <row r="163" spans="1:7" ht="15.75" hidden="1" thickBot="1" x14ac:dyDescent="0.3">
      <c r="A163" s="8" t="s">
        <v>455</v>
      </c>
      <c r="B163" s="431"/>
      <c r="C163" s="431"/>
      <c r="D163" s="431"/>
      <c r="E163" s="431"/>
      <c r="F163" s="438"/>
      <c r="G163" s="438"/>
    </row>
    <row r="164" spans="1:7" hidden="1" x14ac:dyDescent="0.25">
      <c r="A164" s="109" t="s">
        <v>457</v>
      </c>
      <c r="B164" s="12">
        <f t="shared" ref="B164:G164" si="18">B$27*B163</f>
        <v>0</v>
      </c>
      <c r="C164" s="12">
        <f t="shared" si="18"/>
        <v>0</v>
      </c>
      <c r="D164" s="12">
        <f t="shared" si="18"/>
        <v>0</v>
      </c>
      <c r="E164" s="12">
        <f t="shared" si="18"/>
        <v>0</v>
      </c>
      <c r="F164" s="437">
        <f t="shared" si="18"/>
        <v>0</v>
      </c>
      <c r="G164" s="437">
        <f t="shared" si="18"/>
        <v>0</v>
      </c>
    </row>
    <row r="165" spans="1:7" hidden="1" x14ac:dyDescent="0.25">
      <c r="A165" s="5"/>
      <c r="B165" s="4"/>
      <c r="C165" s="4"/>
      <c r="D165" s="4"/>
      <c r="E165" s="4"/>
      <c r="F165" s="434"/>
      <c r="G165" s="434"/>
    </row>
    <row r="166" spans="1:7" hidden="1" x14ac:dyDescent="0.25">
      <c r="A166" s="109" t="s">
        <v>458</v>
      </c>
      <c r="B166" s="4"/>
      <c r="C166" s="4"/>
      <c r="D166" s="4"/>
      <c r="E166" s="4"/>
      <c r="F166" s="434"/>
      <c r="G166" s="434"/>
    </row>
    <row r="167" spans="1:7" hidden="1" x14ac:dyDescent="0.25">
      <c r="A167" s="5" t="s">
        <v>459</v>
      </c>
      <c r="B167" s="11">
        <v>0</v>
      </c>
      <c r="C167" s="11">
        <v>0</v>
      </c>
      <c r="D167" s="11">
        <v>0</v>
      </c>
      <c r="E167" s="11">
        <v>0</v>
      </c>
      <c r="F167" s="439">
        <v>0</v>
      </c>
      <c r="G167" s="439">
        <v>0</v>
      </c>
    </row>
    <row r="168" spans="1:7" ht="15.75" hidden="1" thickBot="1" x14ac:dyDescent="0.3">
      <c r="A168" s="8" t="s">
        <v>460</v>
      </c>
      <c r="B168" s="432"/>
      <c r="C168" s="432"/>
      <c r="D168" s="432"/>
      <c r="E168" s="432"/>
      <c r="F168" s="440"/>
      <c r="G168" s="440"/>
    </row>
    <row r="169" spans="1:7" hidden="1" x14ac:dyDescent="0.25">
      <c r="A169" s="109" t="s">
        <v>461</v>
      </c>
      <c r="B169" s="12">
        <v>0</v>
      </c>
      <c r="C169" s="12">
        <v>0</v>
      </c>
      <c r="D169" s="12">
        <v>0</v>
      </c>
      <c r="E169" s="12">
        <v>0</v>
      </c>
      <c r="F169" s="437">
        <v>0</v>
      </c>
      <c r="G169" s="437">
        <v>0</v>
      </c>
    </row>
    <row r="170" spans="1:7" hidden="1" x14ac:dyDescent="0.25">
      <c r="A170" s="110"/>
      <c r="B170" s="136"/>
      <c r="C170" s="136"/>
      <c r="D170" s="136"/>
      <c r="E170" s="136"/>
      <c r="F170" s="595"/>
      <c r="G170" s="595"/>
    </row>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5A46-0844-4F5D-9BC3-53BC4F1C9B30}">
  <sheetPr>
    <tabColor rgb="FF002060"/>
  </sheetPr>
  <dimension ref="A1:I19"/>
  <sheetViews>
    <sheetView workbookViewId="0">
      <selection activeCell="I19" sqref="A4:I19"/>
    </sheetView>
  </sheetViews>
  <sheetFormatPr defaultColWidth="9.140625" defaultRowHeight="15" x14ac:dyDescent="0.25"/>
  <cols>
    <col min="1" max="1" width="35" style="1" bestFit="1" customWidth="1"/>
    <col min="2" max="2" width="21.7109375" style="1" bestFit="1" customWidth="1"/>
    <col min="3" max="3" width="49.7109375" style="1" bestFit="1" customWidth="1"/>
    <col min="4" max="6" width="18.5703125" style="90" customWidth="1"/>
    <col min="7" max="7" width="22.28515625" style="90" bestFit="1" customWidth="1"/>
    <col min="8" max="8" width="26.28515625" style="90" bestFit="1" customWidth="1"/>
    <col min="9" max="9" width="26.28515625" style="90" customWidth="1"/>
    <col min="10" max="10" width="2.85546875" style="1" customWidth="1"/>
    <col min="11" max="16384" width="9.140625" style="1"/>
  </cols>
  <sheetData>
    <row r="1" spans="1:9" x14ac:dyDescent="0.25">
      <c r="A1" s="105" t="s">
        <v>466</v>
      </c>
      <c r="B1" s="105"/>
      <c r="C1" s="105"/>
      <c r="D1" s="185"/>
      <c r="E1" s="186"/>
      <c r="F1" s="185"/>
      <c r="G1" s="185"/>
      <c r="H1" s="187"/>
      <c r="I1" s="187"/>
    </row>
    <row r="2" spans="1:9" x14ac:dyDescent="0.25">
      <c r="A2" s="106" t="s">
        <v>467</v>
      </c>
      <c r="B2" s="106"/>
      <c r="C2" s="106"/>
      <c r="D2" s="88"/>
      <c r="F2" s="88"/>
      <c r="G2" s="88"/>
      <c r="H2" s="188"/>
      <c r="I2" s="188"/>
    </row>
    <row r="3" spans="1:9" ht="15.75" thickBot="1" x14ac:dyDescent="0.3">
      <c r="A3" s="189" t="s">
        <v>468</v>
      </c>
      <c r="B3" s="189" t="s">
        <v>469</v>
      </c>
      <c r="C3" s="189" t="s">
        <v>470</v>
      </c>
      <c r="D3" s="137" t="s">
        <v>132</v>
      </c>
      <c r="E3" s="137" t="s">
        <v>133</v>
      </c>
      <c r="F3" s="137" t="s">
        <v>135</v>
      </c>
      <c r="G3" s="137" t="s">
        <v>136</v>
      </c>
      <c r="H3" s="190" t="s">
        <v>97</v>
      </c>
      <c r="I3" s="190" t="s">
        <v>98</v>
      </c>
    </row>
    <row r="4" spans="1:9" x14ac:dyDescent="0.25">
      <c r="A4" s="5" t="s">
        <v>1081</v>
      </c>
      <c r="B4" s="5" t="s">
        <v>471</v>
      </c>
      <c r="C4" s="5" t="s">
        <v>343</v>
      </c>
      <c r="D4" s="88">
        <v>555420</v>
      </c>
      <c r="E4" s="88">
        <v>555420</v>
      </c>
      <c r="F4" s="88">
        <v>555420</v>
      </c>
      <c r="G4" s="88">
        <v>555420</v>
      </c>
      <c r="H4" s="188">
        <v>555420</v>
      </c>
      <c r="I4" s="188">
        <v>555420</v>
      </c>
    </row>
    <row r="5" spans="1:9" x14ac:dyDescent="0.25">
      <c r="A5" s="5" t="s">
        <v>1082</v>
      </c>
      <c r="B5" s="5" t="s">
        <v>471</v>
      </c>
      <c r="C5" s="5" t="s">
        <v>343</v>
      </c>
      <c r="D5" s="88">
        <v>19800</v>
      </c>
      <c r="E5" s="88">
        <v>19800</v>
      </c>
      <c r="F5" s="88">
        <v>19800</v>
      </c>
      <c r="G5" s="88">
        <v>19800</v>
      </c>
      <c r="H5" s="188">
        <v>19800</v>
      </c>
      <c r="I5" s="188">
        <v>19800</v>
      </c>
    </row>
    <row r="6" spans="1:9" x14ac:dyDescent="0.25">
      <c r="A6" s="5" t="s">
        <v>1083</v>
      </c>
      <c r="B6" s="5" t="s">
        <v>471</v>
      </c>
      <c r="C6" s="5" t="s">
        <v>343</v>
      </c>
      <c r="D6" s="88">
        <v>66246</v>
      </c>
      <c r="E6" s="88">
        <v>66246</v>
      </c>
      <c r="F6" s="88">
        <v>66246</v>
      </c>
      <c r="G6" s="88">
        <v>66246</v>
      </c>
      <c r="H6" s="188">
        <v>66246</v>
      </c>
      <c r="I6" s="188">
        <v>66246</v>
      </c>
    </row>
    <row r="7" spans="1:9" x14ac:dyDescent="0.25">
      <c r="A7" s="5" t="s">
        <v>1084</v>
      </c>
      <c r="B7" s="5" t="s">
        <v>471</v>
      </c>
      <c r="C7" s="5" t="s">
        <v>343</v>
      </c>
      <c r="D7" s="88">
        <v>148101.6</v>
      </c>
      <c r="E7" s="88">
        <v>148101.6</v>
      </c>
      <c r="F7" s="88">
        <v>148101.6</v>
      </c>
      <c r="G7" s="88">
        <v>148101.6</v>
      </c>
      <c r="H7" s="188">
        <v>148101.6</v>
      </c>
      <c r="I7" s="188">
        <v>148101.6</v>
      </c>
    </row>
    <row r="8" spans="1:9" x14ac:dyDescent="0.25">
      <c r="A8" s="5" t="s">
        <v>1085</v>
      </c>
      <c r="B8" s="5" t="s">
        <v>471</v>
      </c>
      <c r="C8" s="5" t="s">
        <v>343</v>
      </c>
      <c r="D8" s="88">
        <v>66246</v>
      </c>
      <c r="E8" s="88">
        <v>66246</v>
      </c>
      <c r="F8" s="88">
        <v>66246</v>
      </c>
      <c r="G8" s="88">
        <v>66246</v>
      </c>
      <c r="H8" s="188">
        <v>66246</v>
      </c>
      <c r="I8" s="188">
        <v>66246</v>
      </c>
    </row>
    <row r="9" spans="1:9" x14ac:dyDescent="0.25">
      <c r="A9" s="5" t="s">
        <v>1086</v>
      </c>
      <c r="B9" s="5" t="s">
        <v>471</v>
      </c>
      <c r="C9" s="5" t="s">
        <v>343</v>
      </c>
      <c r="D9" s="88">
        <v>1978332.84</v>
      </c>
      <c r="E9" s="88">
        <v>1318888.56</v>
      </c>
      <c r="F9" s="88">
        <v>1318888.56</v>
      </c>
      <c r="G9" s="88">
        <v>1318888.56</v>
      </c>
      <c r="H9" s="188">
        <v>1318888.56</v>
      </c>
      <c r="I9" s="188">
        <v>1318888.56</v>
      </c>
    </row>
    <row r="10" spans="1:9" x14ac:dyDescent="0.25">
      <c r="A10" s="5" t="s">
        <v>1202</v>
      </c>
      <c r="B10" s="5" t="s">
        <v>471</v>
      </c>
      <c r="C10" s="5" t="s">
        <v>472</v>
      </c>
      <c r="D10" s="88">
        <v>198372.23999999996</v>
      </c>
      <c r="E10" s="88">
        <v>198372.23999999996</v>
      </c>
      <c r="F10" s="88">
        <v>198372.23999999996</v>
      </c>
      <c r="G10" s="88">
        <v>198372.23999999996</v>
      </c>
      <c r="H10" s="188">
        <v>198372.23999999996</v>
      </c>
      <c r="I10" s="188">
        <v>198372.23999999996</v>
      </c>
    </row>
    <row r="11" spans="1:9" x14ac:dyDescent="0.25">
      <c r="A11" s="5" t="s">
        <v>1203</v>
      </c>
      <c r="B11" s="5" t="s">
        <v>471</v>
      </c>
      <c r="C11" s="5" t="s">
        <v>472</v>
      </c>
      <c r="D11" s="88">
        <v>848955</v>
      </c>
      <c r="E11" s="88">
        <v>353731.25</v>
      </c>
      <c r="F11" s="88">
        <v>0</v>
      </c>
      <c r="G11" s="88">
        <v>0</v>
      </c>
      <c r="H11" s="188">
        <v>0</v>
      </c>
      <c r="I11" s="188">
        <v>0</v>
      </c>
    </row>
    <row r="12" spans="1:9" ht="15.75" thickBot="1" x14ac:dyDescent="0.3">
      <c r="A12" s="8" t="s">
        <v>1204</v>
      </c>
      <c r="B12" s="8" t="s">
        <v>471</v>
      </c>
      <c r="C12" s="8" t="s">
        <v>472</v>
      </c>
      <c r="D12" s="93">
        <v>33574.92</v>
      </c>
      <c r="E12" s="93">
        <v>13989.55</v>
      </c>
      <c r="F12" s="93">
        <v>0</v>
      </c>
      <c r="G12" s="93">
        <v>0</v>
      </c>
      <c r="H12" s="712">
        <v>0</v>
      </c>
      <c r="I12" s="712">
        <v>0</v>
      </c>
    </row>
    <row r="13" spans="1:9" ht="15.75" hidden="1" thickTop="1" x14ac:dyDescent="0.25">
      <c r="A13" s="110" t="s">
        <v>473</v>
      </c>
      <c r="B13" s="110"/>
      <c r="C13" s="110"/>
      <c r="D13" s="111"/>
      <c r="E13" s="111"/>
      <c r="F13" s="111"/>
      <c r="G13" s="111"/>
      <c r="H13" s="1177"/>
      <c r="I13" s="1177"/>
    </row>
    <row r="14" spans="1:9" ht="15.75" hidden="1" thickTop="1" x14ac:dyDescent="0.25">
      <c r="A14" s="1116" t="s">
        <v>474</v>
      </c>
      <c r="B14" s="1116"/>
      <c r="C14" s="1116"/>
      <c r="D14" s="1122">
        <v>0</v>
      </c>
      <c r="E14" s="1122">
        <v>0</v>
      </c>
      <c r="F14" s="1122">
        <v>0</v>
      </c>
      <c r="G14" s="1122">
        <v>0</v>
      </c>
      <c r="H14" s="188">
        <v>0</v>
      </c>
      <c r="I14" s="188">
        <v>0</v>
      </c>
    </row>
    <row r="15" spans="1:9" ht="15.75" hidden="1" thickTop="1" x14ac:dyDescent="0.25">
      <c r="A15" s="1116" t="s">
        <v>475</v>
      </c>
      <c r="B15" s="1116"/>
      <c r="C15" s="1116"/>
      <c r="D15" s="1122">
        <v>0</v>
      </c>
      <c r="E15" s="1122">
        <v>0</v>
      </c>
      <c r="F15" s="1122">
        <v>0</v>
      </c>
      <c r="G15" s="1122">
        <v>0</v>
      </c>
      <c r="H15" s="188">
        <v>0</v>
      </c>
      <c r="I15" s="188">
        <v>0</v>
      </c>
    </row>
    <row r="16" spans="1:9" ht="15.75" hidden="1" thickTop="1" x14ac:dyDescent="0.25">
      <c r="A16" s="73" t="s">
        <v>476</v>
      </c>
      <c r="B16" s="73"/>
      <c r="C16" s="73"/>
      <c r="D16" s="101"/>
      <c r="E16" s="101"/>
      <c r="F16" s="101"/>
      <c r="G16" s="101"/>
      <c r="H16" s="1179"/>
      <c r="I16" s="1179"/>
    </row>
    <row r="17" spans="1:9" ht="15.75" hidden="1" thickTop="1" x14ac:dyDescent="0.25">
      <c r="A17" s="1116" t="s">
        <v>477</v>
      </c>
      <c r="B17" s="1116"/>
      <c r="C17" s="1116"/>
      <c r="D17" s="1122"/>
      <c r="E17" s="1122"/>
      <c r="F17" s="1122">
        <v>0</v>
      </c>
      <c r="G17" s="1122">
        <v>0</v>
      </c>
      <c r="H17" s="188">
        <v>0</v>
      </c>
      <c r="I17" s="188">
        <v>0</v>
      </c>
    </row>
    <row r="18" spans="1:9" ht="16.5" hidden="1" thickTop="1" thickBot="1" x14ac:dyDescent="0.3">
      <c r="A18" s="1119" t="s">
        <v>478</v>
      </c>
      <c r="B18" s="1119"/>
      <c r="C18" s="1119"/>
      <c r="D18" s="1123">
        <v>0</v>
      </c>
      <c r="E18" s="1123">
        <v>0</v>
      </c>
      <c r="F18" s="1123">
        <v>0</v>
      </c>
      <c r="G18" s="1123">
        <v>0</v>
      </c>
      <c r="H18" s="712">
        <v>0</v>
      </c>
      <c r="I18" s="712">
        <v>0</v>
      </c>
    </row>
    <row r="19" spans="1:9" ht="15.75" thickTop="1" x14ac:dyDescent="0.25">
      <c r="A19" s="110" t="s">
        <v>145</v>
      </c>
      <c r="B19" s="110"/>
      <c r="C19" s="110"/>
      <c r="D19" s="111">
        <f t="shared" ref="D19:I19" si="0">SUM(D4:D18)</f>
        <v>3915048.5999999996</v>
      </c>
      <c r="E19" s="111">
        <f t="shared" si="0"/>
        <v>2740795.1999999997</v>
      </c>
      <c r="F19" s="111">
        <f t="shared" si="0"/>
        <v>2373074.4</v>
      </c>
      <c r="G19" s="111">
        <f t="shared" si="0"/>
        <v>2373074.4</v>
      </c>
      <c r="H19" s="1177">
        <f t="shared" si="0"/>
        <v>2373074.4</v>
      </c>
      <c r="I19" s="1177">
        <f t="shared" si="0"/>
        <v>2373074.4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3578-756C-4AA3-8516-7A8BEDD4D92A}">
  <sheetPr>
    <tabColor rgb="FF002060"/>
  </sheetPr>
  <dimension ref="A1:F38"/>
  <sheetViews>
    <sheetView workbookViewId="0"/>
  </sheetViews>
  <sheetFormatPr defaultColWidth="9.140625" defaultRowHeight="15" x14ac:dyDescent="0.25"/>
  <cols>
    <col min="1" max="1" width="35" style="1" bestFit="1" customWidth="1"/>
    <col min="2" max="2" width="18.42578125" style="1" bestFit="1" customWidth="1"/>
    <col min="3" max="5" width="17.7109375" style="1" customWidth="1"/>
    <col min="6" max="6" width="29.5703125" style="1" customWidth="1"/>
    <col min="7" max="16384" width="9.140625" style="1"/>
  </cols>
  <sheetData>
    <row r="1" spans="1:6" x14ac:dyDescent="0.25">
      <c r="A1" s="105" t="s">
        <v>479</v>
      </c>
      <c r="B1" s="104"/>
      <c r="C1" s="107"/>
      <c r="D1" s="107"/>
      <c r="E1" s="119"/>
      <c r="F1" s="107"/>
    </row>
    <row r="2" spans="1:6" x14ac:dyDescent="0.25">
      <c r="A2" s="106" t="s">
        <v>480</v>
      </c>
      <c r="B2" s="5"/>
      <c r="C2" s="4"/>
      <c r="D2" s="4"/>
      <c r="F2" s="4"/>
    </row>
    <row r="3" spans="1:6" ht="15.75" thickBot="1" x14ac:dyDescent="0.3">
      <c r="A3" s="191" t="s">
        <v>481</v>
      </c>
      <c r="B3" s="191" t="s">
        <v>482</v>
      </c>
      <c r="C3" s="81" t="s">
        <v>483</v>
      </c>
      <c r="D3" s="81" t="s">
        <v>484</v>
      </c>
      <c r="E3" s="2" t="s">
        <v>485</v>
      </c>
      <c r="F3" s="81" t="s">
        <v>486</v>
      </c>
    </row>
    <row r="4" spans="1:6" ht="15.75" x14ac:dyDescent="0.25">
      <c r="A4" s="1606" t="s">
        <v>487</v>
      </c>
      <c r="B4" s="1124" t="s">
        <v>488</v>
      </c>
      <c r="C4" s="1606" t="s">
        <v>489</v>
      </c>
      <c r="D4" s="1606">
        <v>0.70199999999999996</v>
      </c>
      <c r="E4" s="1606" t="s">
        <v>490</v>
      </c>
      <c r="F4" s="1606" t="s">
        <v>491</v>
      </c>
    </row>
    <row r="5" spans="1:6" ht="16.5" thickBot="1" x14ac:dyDescent="0.3">
      <c r="A5" s="1607"/>
      <c r="B5" s="1125" t="s">
        <v>492</v>
      </c>
      <c r="C5" s="1607"/>
      <c r="D5" s="1607"/>
      <c r="E5" s="1607"/>
      <c r="F5" s="1607"/>
    </row>
    <row r="6" spans="1:6" ht="16.5" thickBot="1" x14ac:dyDescent="0.3">
      <c r="A6" s="1126" t="s">
        <v>487</v>
      </c>
      <c r="B6" s="1127" t="s">
        <v>493</v>
      </c>
      <c r="C6" s="1127" t="s">
        <v>493</v>
      </c>
      <c r="D6" s="1127">
        <v>5.68</v>
      </c>
      <c r="E6" s="1127" t="s">
        <v>494</v>
      </c>
      <c r="F6" s="1127" t="s">
        <v>491</v>
      </c>
    </row>
    <row r="7" spans="1:6" ht="15.75" thickBot="1" x14ac:dyDescent="0.3">
      <c r="A7" s="1594"/>
      <c r="B7" s="1595"/>
      <c r="C7" s="1595"/>
      <c r="D7" s="1595"/>
      <c r="E7" s="1595"/>
      <c r="F7" s="1596"/>
    </row>
    <row r="8" spans="1:6" ht="16.5" thickBot="1" x14ac:dyDescent="0.3">
      <c r="A8" s="1126" t="s">
        <v>487</v>
      </c>
      <c r="B8" s="1127" t="s">
        <v>495</v>
      </c>
      <c r="C8" s="1127" t="s">
        <v>495</v>
      </c>
      <c r="D8" s="1127">
        <v>1.0589999999999999</v>
      </c>
      <c r="E8" s="1127" t="s">
        <v>496</v>
      </c>
      <c r="F8" s="1127" t="s">
        <v>497</v>
      </c>
    </row>
    <row r="9" spans="1:6" ht="16.5" thickBot="1" x14ac:dyDescent="0.3">
      <c r="A9" s="1126" t="s">
        <v>487</v>
      </c>
      <c r="B9" s="1127" t="s">
        <v>498</v>
      </c>
      <c r="C9" s="1127" t="s">
        <v>498</v>
      </c>
      <c r="D9" s="1127">
        <v>2.1</v>
      </c>
      <c r="E9" s="1127" t="s">
        <v>426</v>
      </c>
      <c r="F9" s="1127" t="s">
        <v>497</v>
      </c>
    </row>
    <row r="10" spans="1:6" ht="16.5" thickBot="1" x14ac:dyDescent="0.3">
      <c r="A10" s="1126" t="s">
        <v>487</v>
      </c>
      <c r="B10" s="1127" t="s">
        <v>499</v>
      </c>
      <c r="C10" s="1127" t="s">
        <v>499</v>
      </c>
      <c r="D10" s="1127">
        <v>2.5880000000000001</v>
      </c>
      <c r="E10" s="1127" t="s">
        <v>500</v>
      </c>
      <c r="F10" s="1127" t="s">
        <v>497</v>
      </c>
    </row>
    <row r="11" spans="1:6" ht="16.5" thickBot="1" x14ac:dyDescent="0.3">
      <c r="A11" s="1126" t="s">
        <v>501</v>
      </c>
      <c r="B11" s="1127" t="s">
        <v>502</v>
      </c>
      <c r="C11" s="1127" t="s">
        <v>502</v>
      </c>
      <c r="D11" s="1127">
        <v>1.569</v>
      </c>
      <c r="E11" s="1127" t="s">
        <v>503</v>
      </c>
      <c r="F11" s="1127" t="s">
        <v>497</v>
      </c>
    </row>
    <row r="12" spans="1:6" ht="16.5" thickBot="1" x14ac:dyDescent="0.3">
      <c r="A12" s="1126" t="s">
        <v>501</v>
      </c>
      <c r="B12" s="1127" t="s">
        <v>504</v>
      </c>
      <c r="C12" s="1127" t="s">
        <v>504</v>
      </c>
      <c r="D12" s="1127">
        <v>4.7699999999999996</v>
      </c>
      <c r="E12" s="1127" t="s">
        <v>505</v>
      </c>
      <c r="F12" s="1127" t="s">
        <v>497</v>
      </c>
    </row>
    <row r="13" spans="1:6" ht="16.5" thickBot="1" x14ac:dyDescent="0.3">
      <c r="A13" s="1126" t="s">
        <v>501</v>
      </c>
      <c r="B13" s="1127" t="s">
        <v>506</v>
      </c>
      <c r="C13" s="1127" t="s">
        <v>506</v>
      </c>
      <c r="D13" s="1127">
        <v>0.17599999999999999</v>
      </c>
      <c r="E13" s="1127" t="s">
        <v>507</v>
      </c>
      <c r="F13" s="1127" t="s">
        <v>497</v>
      </c>
    </row>
    <row r="14" spans="1:6" ht="16.5" thickBot="1" x14ac:dyDescent="0.3">
      <c r="A14" s="1126" t="s">
        <v>501</v>
      </c>
      <c r="B14" s="1127" t="s">
        <v>508</v>
      </c>
      <c r="C14" s="1127" t="s">
        <v>508</v>
      </c>
      <c r="D14" s="1127">
        <v>0.54400000000000004</v>
      </c>
      <c r="E14" s="1127" t="s">
        <v>509</v>
      </c>
      <c r="F14" s="1127" t="s">
        <v>497</v>
      </c>
    </row>
    <row r="15" spans="1:6" ht="15.75" thickBot="1" x14ac:dyDescent="0.3">
      <c r="A15" s="1594"/>
      <c r="B15" s="1595"/>
      <c r="C15" s="1595"/>
      <c r="D15" s="1595"/>
      <c r="E15" s="1595"/>
      <c r="F15" s="1596"/>
    </row>
    <row r="16" spans="1:6" ht="16.5" thickBot="1" x14ac:dyDescent="0.3">
      <c r="A16" s="1126" t="s">
        <v>501</v>
      </c>
      <c r="B16" s="1127" t="s">
        <v>510</v>
      </c>
      <c r="C16" s="1127" t="s">
        <v>510</v>
      </c>
      <c r="D16" s="1127">
        <v>1.65</v>
      </c>
      <c r="E16" s="1128"/>
      <c r="F16" s="1127" t="s">
        <v>511</v>
      </c>
    </row>
    <row r="17" spans="1:6" ht="15.75" thickBot="1" x14ac:dyDescent="0.3">
      <c r="A17" s="1594"/>
      <c r="B17" s="1595"/>
      <c r="C17" s="1595"/>
      <c r="D17" s="1595"/>
      <c r="E17" s="1595"/>
      <c r="F17" s="1596"/>
    </row>
    <row r="18" spans="1:6" ht="16.5" thickBot="1" x14ac:dyDescent="0.3">
      <c r="A18" s="1126" t="s">
        <v>501</v>
      </c>
      <c r="B18" s="1127" t="s">
        <v>512</v>
      </c>
      <c r="C18" s="1127" t="s">
        <v>512</v>
      </c>
      <c r="D18" s="1127">
        <v>7.0430000000000001</v>
      </c>
      <c r="E18" s="1127" t="s">
        <v>513</v>
      </c>
      <c r="F18" s="1127" t="s">
        <v>514</v>
      </c>
    </row>
    <row r="19" spans="1:6" ht="16.5" thickBot="1" x14ac:dyDescent="0.3">
      <c r="A19" s="1126" t="s">
        <v>501</v>
      </c>
      <c r="B19" s="1127" t="s">
        <v>512</v>
      </c>
      <c r="C19" s="1127" t="s">
        <v>512</v>
      </c>
      <c r="D19" s="1128"/>
      <c r="E19" s="1127" t="s">
        <v>515</v>
      </c>
      <c r="F19" s="1127" t="s">
        <v>514</v>
      </c>
    </row>
    <row r="20" spans="1:6" ht="16.5" thickBot="1" x14ac:dyDescent="0.3">
      <c r="A20" s="1126" t="s">
        <v>501</v>
      </c>
      <c r="B20" s="1127" t="s">
        <v>512</v>
      </c>
      <c r="C20" s="1127" t="s">
        <v>512</v>
      </c>
      <c r="D20" s="1128"/>
      <c r="E20" s="1127" t="s">
        <v>516</v>
      </c>
      <c r="F20" s="1127" t="s">
        <v>514</v>
      </c>
    </row>
    <row r="21" spans="1:6" ht="15.75" thickBot="1" x14ac:dyDescent="0.3">
      <c r="A21" s="1594"/>
      <c r="B21" s="1595"/>
      <c r="C21" s="1595"/>
      <c r="D21" s="1595"/>
      <c r="E21" s="1595"/>
      <c r="F21" s="1596"/>
    </row>
    <row r="22" spans="1:6" ht="16.5" thickBot="1" x14ac:dyDescent="0.3">
      <c r="A22" s="1126" t="s">
        <v>501</v>
      </c>
      <c r="B22" s="1127" t="s">
        <v>517</v>
      </c>
      <c r="C22" s="1127" t="s">
        <v>517</v>
      </c>
      <c r="D22" s="1128"/>
      <c r="E22" s="1128"/>
      <c r="F22" s="1127" t="s">
        <v>518</v>
      </c>
    </row>
    <row r="23" spans="1:6" ht="15.75" thickBot="1" x14ac:dyDescent="0.3">
      <c r="A23" s="1594"/>
      <c r="B23" s="1595"/>
      <c r="C23" s="1595"/>
      <c r="D23" s="1595"/>
      <c r="E23" s="1595"/>
      <c r="F23" s="1596"/>
    </row>
    <row r="24" spans="1:6" ht="16.5" thickBot="1" x14ac:dyDescent="0.3">
      <c r="A24" s="1126" t="s">
        <v>501</v>
      </c>
      <c r="B24" s="1127" t="s">
        <v>519</v>
      </c>
      <c r="C24" s="1127" t="s">
        <v>519</v>
      </c>
      <c r="D24" s="1127">
        <v>0.79800000000000004</v>
      </c>
      <c r="E24" s="1127" t="s">
        <v>520</v>
      </c>
      <c r="F24" s="1127" t="s">
        <v>521</v>
      </c>
    </row>
    <row r="25" spans="1:6" ht="15.75" thickBot="1" x14ac:dyDescent="0.3">
      <c r="A25" s="1594"/>
      <c r="B25" s="1595"/>
      <c r="C25" s="1595"/>
      <c r="D25" s="1595"/>
      <c r="E25" s="1595"/>
      <c r="F25" s="1596"/>
    </row>
    <row r="26" spans="1:6" ht="16.5" thickBot="1" x14ac:dyDescent="0.3">
      <c r="A26" s="1126" t="s">
        <v>487</v>
      </c>
      <c r="B26" s="1127" t="s">
        <v>522</v>
      </c>
      <c r="C26" s="1127" t="s">
        <v>523</v>
      </c>
      <c r="D26" s="1127">
        <v>7.31</v>
      </c>
      <c r="E26" s="1127" t="s">
        <v>524</v>
      </c>
      <c r="F26" s="1127" t="s">
        <v>525</v>
      </c>
    </row>
    <row r="27" spans="1:6" ht="16.5" thickBot="1" x14ac:dyDescent="0.3">
      <c r="A27" s="1126" t="s">
        <v>487</v>
      </c>
      <c r="B27" s="1127" t="s">
        <v>522</v>
      </c>
      <c r="C27" s="1127" t="s">
        <v>523</v>
      </c>
      <c r="D27" s="1128"/>
      <c r="E27" s="1127" t="s">
        <v>496</v>
      </c>
      <c r="F27" s="1127" t="s">
        <v>525</v>
      </c>
    </row>
    <row r="28" spans="1:6" ht="16.5" thickBot="1" x14ac:dyDescent="0.3">
      <c r="A28" s="1126" t="s">
        <v>501</v>
      </c>
      <c r="B28" s="1127" t="s">
        <v>526</v>
      </c>
      <c r="C28" s="1127" t="s">
        <v>526</v>
      </c>
      <c r="D28" s="1127">
        <v>1.5349999999999999</v>
      </c>
      <c r="E28" s="1127" t="s">
        <v>527</v>
      </c>
      <c r="F28" s="1127" t="s">
        <v>525</v>
      </c>
    </row>
    <row r="29" spans="1:6" ht="15.75" thickBot="1" x14ac:dyDescent="0.3">
      <c r="A29" s="1594"/>
      <c r="B29" s="1595"/>
      <c r="C29" s="1595"/>
      <c r="D29" s="1595"/>
      <c r="E29" s="1595"/>
      <c r="F29" s="1596"/>
    </row>
    <row r="30" spans="1:6" ht="16.5" thickBot="1" x14ac:dyDescent="0.3">
      <c r="A30" s="1126" t="s">
        <v>501</v>
      </c>
      <c r="B30" s="1127" t="s">
        <v>528</v>
      </c>
      <c r="C30" s="1127" t="s">
        <v>528</v>
      </c>
      <c r="D30" s="1127">
        <v>5.8470000000000004</v>
      </c>
      <c r="E30" s="1127" t="s">
        <v>529</v>
      </c>
      <c r="F30" s="1127" t="s">
        <v>530</v>
      </c>
    </row>
    <row r="31" spans="1:6" ht="16.5" thickBot="1" x14ac:dyDescent="0.3">
      <c r="A31" s="1126" t="s">
        <v>501</v>
      </c>
      <c r="B31" s="1127" t="s">
        <v>528</v>
      </c>
      <c r="C31" s="1127" t="s">
        <v>528</v>
      </c>
      <c r="D31" s="1128"/>
      <c r="E31" s="1127" t="s">
        <v>496</v>
      </c>
      <c r="F31" s="1127" t="s">
        <v>530</v>
      </c>
    </row>
    <row r="32" spans="1:6" ht="15.75" thickBot="1" x14ac:dyDescent="0.3">
      <c r="A32" s="1594"/>
      <c r="B32" s="1595"/>
      <c r="C32" s="1595"/>
      <c r="D32" s="1595"/>
      <c r="E32" s="1595"/>
      <c r="F32" s="1596"/>
    </row>
    <row r="33" spans="1:6" ht="16.5" thickBot="1" x14ac:dyDescent="0.3">
      <c r="A33" s="1126" t="s">
        <v>487</v>
      </c>
      <c r="B33" s="1127" t="s">
        <v>531</v>
      </c>
      <c r="C33" s="1127" t="s">
        <v>531</v>
      </c>
      <c r="D33" s="1128"/>
      <c r="E33" s="1127" t="s">
        <v>532</v>
      </c>
      <c r="F33" s="1127" t="s">
        <v>533</v>
      </c>
    </row>
    <row r="34" spans="1:6" ht="16.5" thickBot="1" x14ac:dyDescent="0.3">
      <c r="A34" s="1597"/>
      <c r="B34" s="1598"/>
      <c r="C34" s="1598"/>
      <c r="D34" s="1598"/>
      <c r="E34" s="1598"/>
      <c r="F34" s="1599"/>
    </row>
    <row r="35" spans="1:6" ht="16.5" thickBot="1" x14ac:dyDescent="0.3">
      <c r="A35" s="1126" t="s">
        <v>487</v>
      </c>
      <c r="B35" s="1127" t="s">
        <v>534</v>
      </c>
      <c r="C35" s="1127" t="s">
        <v>534</v>
      </c>
      <c r="D35" s="1128"/>
      <c r="E35" s="1127" t="s">
        <v>532</v>
      </c>
      <c r="F35" s="1127" t="s">
        <v>535</v>
      </c>
    </row>
    <row r="36" spans="1:6" ht="15.75" thickBot="1" x14ac:dyDescent="0.3">
      <c r="A36" s="1594"/>
      <c r="B36" s="1595"/>
      <c r="C36" s="1595"/>
      <c r="D36" s="1595"/>
      <c r="E36" s="1595"/>
      <c r="F36" s="1596"/>
    </row>
    <row r="37" spans="1:6" ht="16.5" thickBot="1" x14ac:dyDescent="0.3">
      <c r="A37" s="1600" t="s">
        <v>536</v>
      </c>
      <c r="B37" s="1601"/>
      <c r="C37" s="1127" t="s">
        <v>537</v>
      </c>
      <c r="D37" s="1602"/>
      <c r="E37" s="1603"/>
      <c r="F37" s="1603"/>
    </row>
    <row r="38" spans="1:6" ht="16.5" thickBot="1" x14ac:dyDescent="0.3">
      <c r="A38" s="1600" t="s">
        <v>538</v>
      </c>
      <c r="B38" s="1601"/>
      <c r="C38" s="1127" t="s">
        <v>539</v>
      </c>
      <c r="D38" s="1604"/>
      <c r="E38" s="1605"/>
      <c r="F38" s="1605"/>
    </row>
  </sheetData>
  <mergeCells count="18">
    <mergeCell ref="A29:F29"/>
    <mergeCell ref="A4:A5"/>
    <mergeCell ref="C4:C5"/>
    <mergeCell ref="D4:D5"/>
    <mergeCell ref="E4:E5"/>
    <mergeCell ref="F4:F5"/>
    <mergeCell ref="A7:F7"/>
    <mergeCell ref="A15:F15"/>
    <mergeCell ref="A17:F17"/>
    <mergeCell ref="A21:F21"/>
    <mergeCell ref="A23:F23"/>
    <mergeCell ref="A25:F25"/>
    <mergeCell ref="A32:F32"/>
    <mergeCell ref="A34:F34"/>
    <mergeCell ref="A36:F36"/>
    <mergeCell ref="A37:B37"/>
    <mergeCell ref="D37:F38"/>
    <mergeCell ref="A38:B3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C6C-A993-4673-A554-EB6012258A5B}">
  <sheetPr>
    <tabColor rgb="FF002060"/>
    <outlinePr showOutlineSymbols="0"/>
    <pageSetUpPr fitToPage="1"/>
  </sheetPr>
  <dimension ref="A1:G22"/>
  <sheetViews>
    <sheetView workbookViewId="0">
      <selection activeCell="J15" sqref="J15"/>
    </sheetView>
  </sheetViews>
  <sheetFormatPr defaultColWidth="9.140625" defaultRowHeight="12.75" x14ac:dyDescent="0.2"/>
  <cols>
    <col min="1" max="1" width="33.85546875" style="49" customWidth="1"/>
    <col min="2" max="5" width="21.85546875" style="49" customWidth="1"/>
    <col min="6" max="7" width="26.28515625" style="49" customWidth="1"/>
    <col min="8" max="16384" width="9.140625" style="49"/>
  </cols>
  <sheetData>
    <row r="1" spans="1:7" x14ac:dyDescent="0.2">
      <c r="A1" s="527" t="s">
        <v>540</v>
      </c>
      <c r="B1" s="528"/>
      <c r="C1" s="529"/>
      <c r="D1" s="529"/>
      <c r="E1" s="544"/>
      <c r="F1" s="541"/>
      <c r="G1" s="539"/>
    </row>
    <row r="2" spans="1:7" ht="15.75" thickBot="1" x14ac:dyDescent="0.3">
      <c r="A2" s="530" t="s">
        <v>541</v>
      </c>
      <c r="B2" s="137" t="s">
        <v>132</v>
      </c>
      <c r="C2" s="137" t="s">
        <v>133</v>
      </c>
      <c r="D2" s="137" t="s">
        <v>135</v>
      </c>
      <c r="E2" s="137" t="s">
        <v>136</v>
      </c>
      <c r="F2" s="190" t="s">
        <v>97</v>
      </c>
      <c r="G2" s="540" t="s">
        <v>98</v>
      </c>
    </row>
    <row r="3" spans="1:7" x14ac:dyDescent="0.2">
      <c r="A3" s="531" t="s">
        <v>542</v>
      </c>
      <c r="B3" s="305"/>
      <c r="C3" s="441"/>
      <c r="D3" s="441"/>
      <c r="E3" s="441"/>
      <c r="F3" s="542"/>
      <c r="G3" s="532"/>
    </row>
    <row r="4" spans="1:7" x14ac:dyDescent="0.2">
      <c r="A4" s="875" t="s">
        <v>543</v>
      </c>
      <c r="B4" s="442"/>
      <c r="C4" s="443"/>
      <c r="D4" s="443"/>
      <c r="E4" s="545"/>
      <c r="F4" s="543"/>
      <c r="G4" s="533"/>
    </row>
    <row r="5" spans="1:7" ht="15" x14ac:dyDescent="0.25">
      <c r="A5" s="534" t="s">
        <v>544</v>
      </c>
      <c r="B5" s="1394">
        <v>9853921.6100000087</v>
      </c>
      <c r="C5" s="1395">
        <v>8890815.0500000045</v>
      </c>
      <c r="D5" s="1396">
        <v>6162859.179999996</v>
      </c>
      <c r="E5" s="1396">
        <v>4678148.6400000006</v>
      </c>
      <c r="F5" s="1397">
        <v>4428615.5600000005</v>
      </c>
      <c r="G5" s="1398">
        <v>3516141.7199999997</v>
      </c>
    </row>
    <row r="6" spans="1:7" ht="15" x14ac:dyDescent="0.25">
      <c r="A6" s="535" t="s">
        <v>545</v>
      </c>
      <c r="B6" s="1394">
        <v>9768608.5300000012</v>
      </c>
      <c r="C6" s="1395">
        <v>11814172.43</v>
      </c>
      <c r="D6" s="1399">
        <v>15688794.840000004</v>
      </c>
      <c r="E6" s="1400">
        <v>17662254.642809071</v>
      </c>
      <c r="F6" s="1401">
        <v>17633869.598323047</v>
      </c>
      <c r="G6" s="1402">
        <v>17611189.718643598</v>
      </c>
    </row>
    <row r="7" spans="1:7" ht="15" x14ac:dyDescent="0.25">
      <c r="A7" s="534" t="s">
        <v>546</v>
      </c>
      <c r="B7" s="1403"/>
      <c r="C7" s="1404"/>
      <c r="D7" s="1404"/>
      <c r="E7" s="1400">
        <v>2641474.5219286</v>
      </c>
      <c r="F7" s="1401">
        <v>5175922.1638572002</v>
      </c>
      <c r="G7" s="1402">
        <v>5175922.1638572002</v>
      </c>
    </row>
    <row r="8" spans="1:7" ht="15" x14ac:dyDescent="0.25">
      <c r="A8" s="534" t="s">
        <v>547</v>
      </c>
      <c r="B8" s="1403"/>
      <c r="C8" s="1404"/>
      <c r="D8" s="1404"/>
      <c r="E8" s="1400">
        <v>0</v>
      </c>
      <c r="F8" s="1401">
        <v>2145348.1849997398</v>
      </c>
      <c r="G8" s="1402">
        <v>4290696.3699994795</v>
      </c>
    </row>
    <row r="9" spans="1:7" ht="15" x14ac:dyDescent="0.25">
      <c r="A9" s="534" t="s">
        <v>548</v>
      </c>
      <c r="B9" s="1403"/>
      <c r="C9" s="1404"/>
      <c r="D9" s="1404"/>
      <c r="E9" s="1400">
        <v>0</v>
      </c>
      <c r="F9" s="1401">
        <v>0</v>
      </c>
      <c r="G9" s="1402">
        <v>1952407.4889703072</v>
      </c>
    </row>
    <row r="10" spans="1:7" ht="13.5" thickBot="1" x14ac:dyDescent="0.25">
      <c r="A10" s="536" t="s">
        <v>549</v>
      </c>
      <c r="B10" s="1405">
        <v>-370758.9</v>
      </c>
      <c r="C10" s="1406">
        <v>-111500</v>
      </c>
      <c r="D10" s="1406">
        <v>-115600.01</v>
      </c>
      <c r="E10" s="1407">
        <v>-229855.12042477896</v>
      </c>
      <c r="F10" s="1408">
        <v>-256366.82993886189</v>
      </c>
      <c r="G10" s="1409">
        <v>-276248.64297597506</v>
      </c>
    </row>
    <row r="11" spans="1:7" ht="13.5" thickTop="1" x14ac:dyDescent="0.2">
      <c r="A11" s="442" t="s">
        <v>550</v>
      </c>
      <c r="B11" s="1410">
        <f>SUM(B5:B10)</f>
        <v>19251771.24000001</v>
      </c>
      <c r="C11" s="1411">
        <f t="shared" ref="C11:G11" si="0">SUM(C5:C10)</f>
        <v>20593487.480000004</v>
      </c>
      <c r="D11" s="1411">
        <f t="shared" si="0"/>
        <v>21736054.009999998</v>
      </c>
      <c r="E11" s="1411">
        <f t="shared" si="0"/>
        <v>24752022.684312895</v>
      </c>
      <c r="F11" s="1412">
        <f t="shared" si="0"/>
        <v>29127388.677241128</v>
      </c>
      <c r="G11" s="1413">
        <f t="shared" si="0"/>
        <v>32270108.818494607</v>
      </c>
    </row>
    <row r="12" spans="1:7" x14ac:dyDescent="0.2">
      <c r="A12" s="305"/>
      <c r="B12" s="1414"/>
      <c r="C12" s="1415"/>
      <c r="D12" s="1416"/>
      <c r="E12" s="1416"/>
      <c r="F12" s="1417"/>
      <c r="G12" s="1418"/>
    </row>
    <row r="13" spans="1:7" x14ac:dyDescent="0.2">
      <c r="A13" s="537" t="s">
        <v>551</v>
      </c>
      <c r="B13" s="1419"/>
      <c r="C13" s="1420"/>
      <c r="D13" s="1420"/>
      <c r="E13" s="1421"/>
      <c r="F13" s="1422"/>
      <c r="G13" s="1423"/>
    </row>
    <row r="14" spans="1:7" x14ac:dyDescent="0.2">
      <c r="A14" s="442" t="s">
        <v>543</v>
      </c>
      <c r="B14" s="1424"/>
      <c r="C14" s="1425"/>
      <c r="D14" s="1425"/>
      <c r="E14" s="1411"/>
      <c r="F14" s="1412"/>
      <c r="G14" s="1413"/>
    </row>
    <row r="15" spans="1:7" ht="15" x14ac:dyDescent="0.25">
      <c r="A15" s="534" t="s">
        <v>552</v>
      </c>
      <c r="B15" s="1426">
        <v>2986973.069999998</v>
      </c>
      <c r="C15" s="1427">
        <v>2667844.6799999992</v>
      </c>
      <c r="D15" s="1427">
        <v>2409662.9799999995</v>
      </c>
      <c r="E15" s="1427">
        <v>2332046.8199999994</v>
      </c>
      <c r="F15" s="1428">
        <v>2097252.0599999987</v>
      </c>
      <c r="G15" s="1429">
        <v>615899.04</v>
      </c>
    </row>
    <row r="16" spans="1:7" ht="15" x14ac:dyDescent="0.25">
      <c r="A16" s="535" t="s">
        <v>553</v>
      </c>
      <c r="B16" s="1426">
        <v>1888803.98</v>
      </c>
      <c r="C16" s="1427">
        <v>3119626.1400000006</v>
      </c>
      <c r="D16" s="1427">
        <v>3543123.0599999987</v>
      </c>
      <c r="E16" s="1427">
        <v>3494084.5599999996</v>
      </c>
      <c r="F16" s="1428">
        <v>3489799.4699999997</v>
      </c>
      <c r="G16" s="1429">
        <v>3465857.7799999993</v>
      </c>
    </row>
    <row r="17" spans="1:7" ht="15" x14ac:dyDescent="0.25">
      <c r="A17" s="534" t="s">
        <v>554</v>
      </c>
      <c r="B17" s="1430"/>
      <c r="C17" s="1431"/>
      <c r="D17" s="1431"/>
      <c r="E17" s="1400">
        <v>91890.333333333343</v>
      </c>
      <c r="F17" s="1401">
        <v>183780.66666666669</v>
      </c>
      <c r="G17" s="1402">
        <v>183780.66666666669</v>
      </c>
    </row>
    <row r="18" spans="1:7" ht="15" x14ac:dyDescent="0.25">
      <c r="A18" s="534" t="s">
        <v>555</v>
      </c>
      <c r="B18" s="1430"/>
      <c r="C18" s="1431"/>
      <c r="D18" s="1431"/>
      <c r="E18" s="1400">
        <v>0</v>
      </c>
      <c r="F18" s="1401">
        <v>77051.593999999954</v>
      </c>
      <c r="G18" s="1402">
        <v>154103.18799999991</v>
      </c>
    </row>
    <row r="19" spans="1:7" ht="15.75" thickBot="1" x14ac:dyDescent="0.3">
      <c r="A19" s="1130" t="s">
        <v>556</v>
      </c>
      <c r="B19" s="1432"/>
      <c r="C19" s="1433"/>
      <c r="D19" s="1433"/>
      <c r="E19" s="1434">
        <v>0</v>
      </c>
      <c r="F19" s="1435">
        <v>0</v>
      </c>
      <c r="G19" s="1436">
        <v>110757.54558400006</v>
      </c>
    </row>
    <row r="20" spans="1:7" ht="13.5" thickTop="1" x14ac:dyDescent="0.2">
      <c r="A20" s="538" t="s">
        <v>557</v>
      </c>
      <c r="B20" s="1437">
        <f>SUM(B15:B19)</f>
        <v>4875777.049999998</v>
      </c>
      <c r="C20" s="1438">
        <f t="shared" ref="C20:G20" si="1">SUM(C15:C19)</f>
        <v>5787470.8200000003</v>
      </c>
      <c r="D20" s="1438">
        <f t="shared" si="1"/>
        <v>5952786.0399999982</v>
      </c>
      <c r="E20" s="1438">
        <f t="shared" si="1"/>
        <v>5918021.713333332</v>
      </c>
      <c r="F20" s="1439">
        <f t="shared" si="1"/>
        <v>5847883.790666665</v>
      </c>
      <c r="G20" s="1440">
        <f t="shared" si="1"/>
        <v>4530398.2202506661</v>
      </c>
    </row>
    <row r="22" spans="1:7" x14ac:dyDescent="0.2">
      <c r="D22" s="50"/>
      <c r="E22" s="50"/>
    </row>
  </sheetData>
  <pageMargins left="1" right="0.75" top="0.75" bottom="0.5" header="0.5" footer="0.5"/>
  <pageSetup scale="76" fitToHeight="2" orientation="landscape" r:id="rId1"/>
  <headerFooter>
    <oddFooter>&amp;L&amp;KFF0000Final Rate Application&amp;CPage &amp;P of &amp;N&amp;R05/10/2017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85AA-83C6-40E3-82D0-C3CC5AFC213D}">
  <sheetPr>
    <tabColor rgb="FF002060"/>
    <outlinePr showOutlineSymbols="0"/>
    <pageSetUpPr fitToPage="1"/>
  </sheetPr>
  <dimension ref="A1:AQ546"/>
  <sheetViews>
    <sheetView topLeftCell="A369" workbookViewId="0">
      <selection activeCell="AJ552" sqref="AJ552"/>
    </sheetView>
  </sheetViews>
  <sheetFormatPr defaultColWidth="9.140625" defaultRowHeight="12.75" x14ac:dyDescent="0.2"/>
  <cols>
    <col min="1" max="1" width="41.140625" style="445" bestFit="1" customWidth="1"/>
    <col min="2" max="2" width="9.7109375" style="445" hidden="1" customWidth="1"/>
    <col min="3" max="3" width="9.140625" style="446" hidden="1" customWidth="1"/>
    <col min="4" max="4" width="10.140625" style="446" hidden="1" customWidth="1"/>
    <col min="5" max="5" width="16.28515625" style="445" hidden="1" customWidth="1"/>
    <col min="6" max="6" width="11.140625" style="488" hidden="1" customWidth="1"/>
    <col min="7" max="7" width="20.140625" style="488" hidden="1" customWidth="1"/>
    <col min="8" max="8" width="14.85546875" style="446" hidden="1" customWidth="1"/>
    <col min="9" max="9" width="9.7109375" style="445" hidden="1" customWidth="1"/>
    <col min="10" max="10" width="9.140625" style="446" hidden="1" customWidth="1"/>
    <col min="11" max="11" width="10.140625" style="446" hidden="1" customWidth="1"/>
    <col min="12" max="12" width="16.28515625" style="445" hidden="1" customWidth="1"/>
    <col min="13" max="13" width="11.140625" style="445" hidden="1" customWidth="1"/>
    <col min="14" max="14" width="20.140625" style="445" hidden="1" customWidth="1"/>
    <col min="15" max="15" width="14.85546875" style="445" hidden="1" customWidth="1"/>
    <col min="16" max="16" width="9.7109375" style="445" hidden="1" customWidth="1"/>
    <col min="17" max="17" width="9.140625" style="446" hidden="1" customWidth="1"/>
    <col min="18" max="18" width="10.140625" style="446" hidden="1" customWidth="1"/>
    <col min="19" max="19" width="16.28515625" style="445" hidden="1" customWidth="1"/>
    <col min="20" max="20" width="11.140625" style="445" hidden="1" customWidth="1"/>
    <col min="21" max="21" width="20.140625" style="445" hidden="1" customWidth="1"/>
    <col min="22" max="22" width="14.85546875" style="446" hidden="1" customWidth="1"/>
    <col min="23" max="23" width="10.140625" style="445" customWidth="1"/>
    <col min="24" max="25" width="10.140625" style="446" customWidth="1"/>
    <col min="26" max="27" width="10.140625" style="445" customWidth="1"/>
    <col min="28" max="28" width="11" style="445" customWidth="1"/>
    <col min="29" max="29" width="10.140625" style="446" customWidth="1"/>
    <col min="30" max="34" width="10.140625" style="445" customWidth="1"/>
    <col min="35" max="35" width="12.140625" style="445" customWidth="1"/>
    <col min="36" max="36" width="10.140625" style="445" customWidth="1"/>
    <col min="37" max="38" width="9.140625" style="445"/>
    <col min="39" max="39" width="10.140625" style="445" bestFit="1" customWidth="1"/>
    <col min="40" max="42" width="9.140625" style="445"/>
    <col min="43" max="43" width="10.140625" style="445" bestFit="1" customWidth="1"/>
    <col min="44" max="16384" width="9.140625" style="445"/>
  </cols>
  <sheetData>
    <row r="1" spans="1:43" x14ac:dyDescent="0.2">
      <c r="A1" s="546" t="s">
        <v>558</v>
      </c>
      <c r="B1" s="547"/>
      <c r="C1" s="548"/>
      <c r="D1" s="548"/>
      <c r="E1" s="856"/>
      <c r="F1" s="549"/>
      <c r="G1" s="549"/>
      <c r="H1" s="865"/>
      <c r="I1" s="547"/>
      <c r="J1" s="548"/>
      <c r="K1" s="548"/>
      <c r="L1" s="856"/>
      <c r="M1" s="549"/>
      <c r="N1" s="549"/>
      <c r="O1" s="865"/>
      <c r="P1" s="552"/>
      <c r="Q1" s="551"/>
      <c r="R1" s="551"/>
      <c r="S1" s="550"/>
      <c r="T1" s="550"/>
      <c r="U1" s="550"/>
      <c r="V1" s="553"/>
      <c r="W1" s="550"/>
      <c r="X1" s="551"/>
      <c r="Y1" s="551"/>
      <c r="Z1" s="550"/>
      <c r="AA1" s="550"/>
      <c r="AB1" s="550"/>
      <c r="AC1" s="551"/>
      <c r="AD1" s="554"/>
      <c r="AE1" s="555"/>
      <c r="AF1" s="555"/>
      <c r="AG1" s="556"/>
      <c r="AH1" s="556"/>
      <c r="AI1" s="556"/>
      <c r="AJ1" s="557"/>
      <c r="AK1" s="554"/>
      <c r="AL1" s="555"/>
      <c r="AM1" s="555"/>
      <c r="AN1" s="556"/>
      <c r="AO1" s="556"/>
      <c r="AP1" s="556"/>
      <c r="AQ1" s="557"/>
    </row>
    <row r="2" spans="1:43" x14ac:dyDescent="0.2">
      <c r="A2" s="558" t="s">
        <v>559</v>
      </c>
      <c r="B2" s="1611" t="s">
        <v>132</v>
      </c>
      <c r="C2" s="1612"/>
      <c r="D2" s="1612"/>
      <c r="E2" s="1612"/>
      <c r="F2" s="1612"/>
      <c r="G2" s="1612"/>
      <c r="H2" s="1613"/>
      <c r="I2" s="1611" t="s">
        <v>133</v>
      </c>
      <c r="J2" s="1612"/>
      <c r="K2" s="1612"/>
      <c r="L2" s="1612"/>
      <c r="M2" s="1612"/>
      <c r="N2" s="1612"/>
      <c r="O2" s="1613"/>
      <c r="P2" s="1611" t="s">
        <v>135</v>
      </c>
      <c r="Q2" s="1612"/>
      <c r="R2" s="1612"/>
      <c r="S2" s="1612"/>
      <c r="T2" s="1612"/>
      <c r="U2" s="1612"/>
      <c r="V2" s="1613"/>
      <c r="W2" s="1612" t="s">
        <v>560</v>
      </c>
      <c r="X2" s="1612"/>
      <c r="Y2" s="1612"/>
      <c r="Z2" s="1612"/>
      <c r="AA2" s="1612"/>
      <c r="AB2" s="1612"/>
      <c r="AC2" s="1612"/>
      <c r="AD2" s="1608" t="s">
        <v>561</v>
      </c>
      <c r="AE2" s="1609"/>
      <c r="AF2" s="1609"/>
      <c r="AG2" s="1609"/>
      <c r="AH2" s="1609"/>
      <c r="AI2" s="1609"/>
      <c r="AJ2" s="1610"/>
      <c r="AK2" s="1608" t="s">
        <v>562</v>
      </c>
      <c r="AL2" s="1609"/>
      <c r="AM2" s="1609"/>
      <c r="AN2" s="1609"/>
      <c r="AO2" s="1609"/>
      <c r="AP2" s="1609"/>
      <c r="AQ2" s="1610"/>
    </row>
    <row r="3" spans="1:43" ht="39" thickBot="1" x14ac:dyDescent="0.25">
      <c r="A3" s="1133" t="s">
        <v>563</v>
      </c>
      <c r="B3" s="857" t="s">
        <v>564</v>
      </c>
      <c r="C3" s="858" t="s">
        <v>565</v>
      </c>
      <c r="D3" s="859" t="s">
        <v>566</v>
      </c>
      <c r="E3" s="860" t="s">
        <v>567</v>
      </c>
      <c r="F3" s="861" t="s">
        <v>568</v>
      </c>
      <c r="G3" s="861" t="s">
        <v>569</v>
      </c>
      <c r="H3" s="862" t="s">
        <v>570</v>
      </c>
      <c r="I3" s="857" t="s">
        <v>564</v>
      </c>
      <c r="J3" s="858" t="s">
        <v>565</v>
      </c>
      <c r="K3" s="859" t="s">
        <v>566</v>
      </c>
      <c r="L3" s="860" t="s">
        <v>567</v>
      </c>
      <c r="M3" s="861" t="s">
        <v>568</v>
      </c>
      <c r="N3" s="861" t="s">
        <v>569</v>
      </c>
      <c r="O3" s="862" t="s">
        <v>570</v>
      </c>
      <c r="P3" s="857" t="s">
        <v>564</v>
      </c>
      <c r="Q3" s="858" t="s">
        <v>565</v>
      </c>
      <c r="R3" s="859" t="s">
        <v>566</v>
      </c>
      <c r="S3" s="860" t="s">
        <v>567</v>
      </c>
      <c r="T3" s="861" t="s">
        <v>568</v>
      </c>
      <c r="U3" s="861" t="s">
        <v>569</v>
      </c>
      <c r="V3" s="862" t="s">
        <v>570</v>
      </c>
      <c r="W3" s="863" t="s">
        <v>564</v>
      </c>
      <c r="X3" s="858" t="s">
        <v>565</v>
      </c>
      <c r="Y3" s="859" t="s">
        <v>566</v>
      </c>
      <c r="Z3" s="860" t="s">
        <v>567</v>
      </c>
      <c r="AA3" s="861" t="s">
        <v>568</v>
      </c>
      <c r="AB3" s="861" t="s">
        <v>569</v>
      </c>
      <c r="AC3" s="859" t="s">
        <v>570</v>
      </c>
      <c r="AD3" s="848" t="s">
        <v>564</v>
      </c>
      <c r="AE3" s="849" t="s">
        <v>565</v>
      </c>
      <c r="AF3" s="850" t="s">
        <v>566</v>
      </c>
      <c r="AG3" s="851" t="s">
        <v>567</v>
      </c>
      <c r="AH3" s="852" t="s">
        <v>568</v>
      </c>
      <c r="AI3" s="852" t="s">
        <v>569</v>
      </c>
      <c r="AJ3" s="853" t="s">
        <v>570</v>
      </c>
      <c r="AK3" s="848" t="s">
        <v>564</v>
      </c>
      <c r="AL3" s="849" t="s">
        <v>565</v>
      </c>
      <c r="AM3" s="850" t="s">
        <v>566</v>
      </c>
      <c r="AN3" s="851" t="s">
        <v>567</v>
      </c>
      <c r="AO3" s="852" t="s">
        <v>568</v>
      </c>
      <c r="AP3" s="852" t="s">
        <v>569</v>
      </c>
      <c r="AQ3" s="853" t="s">
        <v>570</v>
      </c>
    </row>
    <row r="4" spans="1:43" x14ac:dyDescent="0.2">
      <c r="A4" s="867" t="s">
        <v>423</v>
      </c>
      <c r="B4" s="868"/>
      <c r="C4" s="869"/>
      <c r="D4" s="870"/>
      <c r="E4" s="871"/>
      <c r="F4" s="872"/>
      <c r="G4" s="872"/>
      <c r="H4" s="873"/>
      <c r="I4" s="868"/>
      <c r="J4" s="869"/>
      <c r="K4" s="870"/>
      <c r="L4" s="871"/>
      <c r="M4" s="872"/>
      <c r="N4" s="872"/>
      <c r="O4" s="873"/>
      <c r="P4" s="868"/>
      <c r="Q4" s="869"/>
      <c r="R4" s="870"/>
      <c r="S4" s="871"/>
      <c r="T4" s="872"/>
      <c r="U4" s="872"/>
      <c r="V4" s="873"/>
      <c r="W4" s="874"/>
      <c r="X4" s="869"/>
      <c r="Y4" s="870"/>
      <c r="Z4" s="871"/>
      <c r="AA4" s="872"/>
      <c r="AB4" s="872"/>
      <c r="AC4" s="870"/>
      <c r="AD4" s="868"/>
      <c r="AE4" s="869"/>
      <c r="AF4" s="870"/>
      <c r="AG4" s="871"/>
      <c r="AH4" s="872"/>
      <c r="AI4" s="872"/>
      <c r="AJ4" s="873"/>
      <c r="AK4" s="868"/>
      <c r="AL4" s="869"/>
      <c r="AM4" s="870"/>
      <c r="AN4" s="871"/>
      <c r="AO4" s="872"/>
      <c r="AP4" s="872"/>
      <c r="AQ4" s="873"/>
    </row>
    <row r="5" spans="1:43" ht="15" x14ac:dyDescent="0.25">
      <c r="A5" s="559" t="s">
        <v>571</v>
      </c>
      <c r="B5" s="448"/>
      <c r="C5" s="449"/>
      <c r="D5" s="449"/>
      <c r="E5" s="450"/>
      <c r="F5" s="451"/>
      <c r="G5" s="451"/>
      <c r="H5" s="452"/>
      <c r="I5" s="448"/>
      <c r="J5" s="449"/>
      <c r="K5" s="449"/>
      <c r="L5" s="450"/>
      <c r="M5" s="451"/>
      <c r="N5" s="451"/>
      <c r="O5" s="452"/>
      <c r="P5" s="448"/>
      <c r="Q5" s="449"/>
      <c r="R5" s="449"/>
      <c r="S5" s="450"/>
      <c r="T5" s="451"/>
      <c r="U5" s="451"/>
      <c r="V5" s="452"/>
      <c r="W5" s="448"/>
      <c r="X5" s="449"/>
      <c r="Y5" s="449"/>
      <c r="Z5" s="450"/>
      <c r="AA5" s="451"/>
      <c r="AB5" s="451"/>
      <c r="AC5" s="452"/>
      <c r="AD5" s="53"/>
      <c r="AE5" s="560"/>
      <c r="AF5" s="560"/>
      <c r="AG5" s="561"/>
      <c r="AH5" s="562"/>
      <c r="AI5" s="562"/>
      <c r="AJ5" s="54"/>
      <c r="AK5" s="53"/>
      <c r="AL5" s="560"/>
      <c r="AM5" s="560"/>
      <c r="AN5" s="561"/>
      <c r="AO5" s="562"/>
      <c r="AP5" s="562"/>
      <c r="AQ5" s="54"/>
    </row>
    <row r="6" spans="1:43" ht="15" x14ac:dyDescent="0.25">
      <c r="A6" s="563" t="s">
        <v>1014</v>
      </c>
      <c r="B6" s="280"/>
      <c r="C6" s="453">
        <v>0</v>
      </c>
      <c r="D6" s="454">
        <f>+B6*C6</f>
        <v>0</v>
      </c>
      <c r="E6" s="455"/>
      <c r="F6" s="456"/>
      <c r="G6" s="456">
        <v>0.5</v>
      </c>
      <c r="H6" s="457">
        <f>D6*F6*G6</f>
        <v>0</v>
      </c>
      <c r="I6" s="280"/>
      <c r="J6" s="453">
        <v>0</v>
      </c>
      <c r="K6" s="454">
        <f>+I6*J6</f>
        <v>0</v>
      </c>
      <c r="L6" s="455"/>
      <c r="M6" s="456"/>
      <c r="N6" s="456">
        <v>0.5</v>
      </c>
      <c r="O6" s="457">
        <f>K6*M6*N6</f>
        <v>0</v>
      </c>
      <c r="P6" s="280"/>
      <c r="Q6" s="453">
        <v>0</v>
      </c>
      <c r="R6" s="458">
        <f t="shared" ref="R6:R46" si="0">+P6*Q6</f>
        <v>0</v>
      </c>
      <c r="S6" s="459"/>
      <c r="T6" s="460"/>
      <c r="U6" s="456">
        <v>0.5</v>
      </c>
      <c r="V6" s="461">
        <f t="shared" ref="V6:V46" si="1">R6*T6*U6</f>
        <v>0</v>
      </c>
      <c r="W6" s="280">
        <v>1</v>
      </c>
      <c r="X6" s="453">
        <v>475</v>
      </c>
      <c r="Y6" s="458">
        <f>IFERROR(W6*X6,#REF!)</f>
        <v>475</v>
      </c>
      <c r="Z6" s="1134" t="s">
        <v>625</v>
      </c>
      <c r="AA6" s="460">
        <v>0.175176</v>
      </c>
      <c r="AB6" s="456">
        <v>0.5</v>
      </c>
      <c r="AC6" s="461">
        <f t="shared" ref="AC6:AC37" si="2">IFERROR(Y6*AA6*AB6,0)</f>
        <v>41.604300000000002</v>
      </c>
      <c r="AD6" s="55">
        <v>0</v>
      </c>
      <c r="AE6" s="564">
        <v>0</v>
      </c>
      <c r="AF6" s="565">
        <f>IFERROR(AD6*AE6,#REF!)</f>
        <v>0</v>
      </c>
      <c r="AG6" s="566" t="s">
        <v>625</v>
      </c>
      <c r="AH6" s="567">
        <v>0.175176</v>
      </c>
      <c r="AI6" s="567">
        <v>0.5</v>
      </c>
      <c r="AJ6" s="495">
        <v>83.208600000000004</v>
      </c>
      <c r="AK6" s="55">
        <v>0</v>
      </c>
      <c r="AL6" s="564">
        <v>0</v>
      </c>
      <c r="AM6" s="565">
        <f>IFERROR(AK6*AL6,#REF!)</f>
        <v>0</v>
      </c>
      <c r="AN6" s="566" t="s">
        <v>625</v>
      </c>
      <c r="AO6" s="567">
        <v>0.175176</v>
      </c>
      <c r="AP6" s="568">
        <v>0.5</v>
      </c>
      <c r="AQ6" s="495">
        <v>83.208600000000004</v>
      </c>
    </row>
    <row r="7" spans="1:43" ht="15" x14ac:dyDescent="0.25">
      <c r="A7" s="563" t="s">
        <v>1015</v>
      </c>
      <c r="B7" s="280"/>
      <c r="C7" s="453">
        <v>0</v>
      </c>
      <c r="D7" s="453">
        <f t="shared" ref="D7:D46" si="3">+B7*C7</f>
        <v>0</v>
      </c>
      <c r="E7" s="462"/>
      <c r="F7" s="460"/>
      <c r="G7" s="456">
        <v>0.5</v>
      </c>
      <c r="H7" s="457">
        <f t="shared" ref="H7:H46" si="4">D7*F7*G7</f>
        <v>0</v>
      </c>
      <c r="I7" s="280"/>
      <c r="J7" s="453">
        <v>0</v>
      </c>
      <c r="K7" s="453">
        <f t="shared" ref="K7:K46" si="5">+I7*J7</f>
        <v>0</v>
      </c>
      <c r="L7" s="462"/>
      <c r="M7" s="460"/>
      <c r="N7" s="456">
        <v>0.5</v>
      </c>
      <c r="O7" s="457">
        <f t="shared" ref="O7:O46" si="6">K7*M7*N7</f>
        <v>0</v>
      </c>
      <c r="P7" s="280"/>
      <c r="Q7" s="453">
        <v>0</v>
      </c>
      <c r="R7" s="453">
        <f t="shared" si="0"/>
        <v>0</v>
      </c>
      <c r="S7" s="462"/>
      <c r="T7" s="460"/>
      <c r="U7" s="456">
        <v>0.5</v>
      </c>
      <c r="V7" s="461">
        <f t="shared" si="1"/>
        <v>0</v>
      </c>
      <c r="W7" s="280">
        <v>1</v>
      </c>
      <c r="X7" s="453">
        <v>475</v>
      </c>
      <c r="Y7" s="453">
        <f>IFERROR(W7*X7,#REF!)</f>
        <v>475</v>
      </c>
      <c r="Z7" s="462" t="s">
        <v>625</v>
      </c>
      <c r="AA7" s="460">
        <v>0.175176</v>
      </c>
      <c r="AB7" s="456">
        <v>0.5</v>
      </c>
      <c r="AC7" s="461">
        <f>IFERROR(Y7*AA7*AB7,0)</f>
        <v>41.604300000000002</v>
      </c>
      <c r="AD7" s="55">
        <v>0</v>
      </c>
      <c r="AE7" s="564">
        <v>0</v>
      </c>
      <c r="AF7" s="564">
        <f>IFERROR(AD7*AE7,#REF!)</f>
        <v>0</v>
      </c>
      <c r="AG7" s="569" t="s">
        <v>625</v>
      </c>
      <c r="AH7" s="567">
        <v>0.175176</v>
      </c>
      <c r="AI7" s="567">
        <v>0.5</v>
      </c>
      <c r="AJ7" s="495">
        <v>83.208600000000004</v>
      </c>
      <c r="AK7" s="55">
        <v>0</v>
      </c>
      <c r="AL7" s="564">
        <v>0</v>
      </c>
      <c r="AM7" s="564">
        <f>IFERROR(AK7*AL7,#REF!)</f>
        <v>0</v>
      </c>
      <c r="AN7" s="569" t="s">
        <v>625</v>
      </c>
      <c r="AO7" s="567">
        <v>0.175176</v>
      </c>
      <c r="AP7" s="568">
        <v>0.5</v>
      </c>
      <c r="AQ7" s="495">
        <v>83.208600000000004</v>
      </c>
    </row>
    <row r="8" spans="1:43" ht="15" x14ac:dyDescent="0.25">
      <c r="A8" s="563" t="s">
        <v>1016</v>
      </c>
      <c r="B8" s="280"/>
      <c r="C8" s="453">
        <v>0</v>
      </c>
      <c r="D8" s="453">
        <f t="shared" si="3"/>
        <v>0</v>
      </c>
      <c r="E8" s="462"/>
      <c r="F8" s="460"/>
      <c r="G8" s="456">
        <v>0.5</v>
      </c>
      <c r="H8" s="457">
        <f t="shared" si="4"/>
        <v>0</v>
      </c>
      <c r="I8" s="280"/>
      <c r="J8" s="453">
        <v>0</v>
      </c>
      <c r="K8" s="453">
        <f t="shared" si="5"/>
        <v>0</v>
      </c>
      <c r="L8" s="462"/>
      <c r="M8" s="460"/>
      <c r="N8" s="456">
        <v>0.5</v>
      </c>
      <c r="O8" s="457">
        <f t="shared" si="6"/>
        <v>0</v>
      </c>
      <c r="P8" s="280"/>
      <c r="Q8" s="453">
        <v>0</v>
      </c>
      <c r="R8" s="453">
        <f t="shared" si="0"/>
        <v>0</v>
      </c>
      <c r="S8" s="462"/>
      <c r="T8" s="460"/>
      <c r="U8" s="456">
        <v>0.5</v>
      </c>
      <c r="V8" s="461">
        <f t="shared" si="1"/>
        <v>0</v>
      </c>
      <c r="W8" s="280">
        <v>1</v>
      </c>
      <c r="X8" s="453">
        <v>475</v>
      </c>
      <c r="Y8" s="453">
        <f>IFERROR(W8*X8,#REF!)</f>
        <v>475</v>
      </c>
      <c r="Z8" s="462" t="s">
        <v>625</v>
      </c>
      <c r="AA8" s="460">
        <v>0.175176</v>
      </c>
      <c r="AB8" s="456">
        <v>0.5</v>
      </c>
      <c r="AC8" s="461">
        <f>IFERROR(Y8*AA8*AB8,0)</f>
        <v>41.604300000000002</v>
      </c>
      <c r="AD8" s="55">
        <v>0</v>
      </c>
      <c r="AE8" s="564">
        <v>0</v>
      </c>
      <c r="AF8" s="564">
        <f>IFERROR(AD8*AE8,#REF!)</f>
        <v>0</v>
      </c>
      <c r="AG8" s="569" t="s">
        <v>625</v>
      </c>
      <c r="AH8" s="567">
        <v>0.175176</v>
      </c>
      <c r="AI8" s="567">
        <v>0.5</v>
      </c>
      <c r="AJ8" s="495">
        <v>83.208600000000004</v>
      </c>
      <c r="AK8" s="55">
        <v>0</v>
      </c>
      <c r="AL8" s="564">
        <v>0</v>
      </c>
      <c r="AM8" s="564">
        <f>IFERROR(AK8*AL8,#REF!)</f>
        <v>0</v>
      </c>
      <c r="AN8" s="569" t="s">
        <v>625</v>
      </c>
      <c r="AO8" s="567">
        <v>0.175176</v>
      </c>
      <c r="AP8" s="568">
        <v>0.5</v>
      </c>
      <c r="AQ8" s="495">
        <v>83.208600000000004</v>
      </c>
    </row>
    <row r="9" spans="1:43" ht="15" x14ac:dyDescent="0.25">
      <c r="A9" s="563" t="s">
        <v>1017</v>
      </c>
      <c r="B9" s="280"/>
      <c r="C9" s="453">
        <v>0</v>
      </c>
      <c r="D9" s="453">
        <f t="shared" si="3"/>
        <v>0</v>
      </c>
      <c r="E9" s="462"/>
      <c r="F9" s="460"/>
      <c r="G9" s="456">
        <v>0.5</v>
      </c>
      <c r="H9" s="457">
        <f t="shared" si="4"/>
        <v>0</v>
      </c>
      <c r="I9" s="280"/>
      <c r="J9" s="453">
        <v>0</v>
      </c>
      <c r="K9" s="453">
        <f t="shared" si="5"/>
        <v>0</v>
      </c>
      <c r="L9" s="462"/>
      <c r="M9" s="460"/>
      <c r="N9" s="456">
        <v>0.5</v>
      </c>
      <c r="O9" s="457">
        <f t="shared" si="6"/>
        <v>0</v>
      </c>
      <c r="P9" s="280"/>
      <c r="Q9" s="453">
        <v>0</v>
      </c>
      <c r="R9" s="453">
        <f t="shared" si="0"/>
        <v>0</v>
      </c>
      <c r="S9" s="462"/>
      <c r="T9" s="460"/>
      <c r="U9" s="456">
        <v>0.5</v>
      </c>
      <c r="V9" s="461">
        <f t="shared" si="1"/>
        <v>0</v>
      </c>
      <c r="W9" s="280">
        <v>1</v>
      </c>
      <c r="X9" s="453">
        <v>453</v>
      </c>
      <c r="Y9" s="453">
        <f>IFERROR(W9*X9,#REF!)</f>
        <v>453</v>
      </c>
      <c r="Z9" s="462" t="s">
        <v>625</v>
      </c>
      <c r="AA9" s="460">
        <v>0.175176</v>
      </c>
      <c r="AB9" s="456">
        <v>0.5</v>
      </c>
      <c r="AC9" s="461">
        <f>IFERROR(Y9*AA9*AB9,0)</f>
        <v>39.677363999999997</v>
      </c>
      <c r="AD9" s="55">
        <v>0</v>
      </c>
      <c r="AE9" s="564">
        <v>0</v>
      </c>
      <c r="AF9" s="564">
        <f>IFERROR(AD9*AE9,#REF!)</f>
        <v>0</v>
      </c>
      <c r="AG9" s="569" t="s">
        <v>625</v>
      </c>
      <c r="AH9" s="567">
        <v>0.175176</v>
      </c>
      <c r="AI9" s="567">
        <v>0.5</v>
      </c>
      <c r="AJ9" s="495">
        <v>79.354727999999994</v>
      </c>
      <c r="AK9" s="55">
        <v>0</v>
      </c>
      <c r="AL9" s="564">
        <v>0</v>
      </c>
      <c r="AM9" s="564">
        <f>IFERROR(AK9*AL9,#REF!)</f>
        <v>0</v>
      </c>
      <c r="AN9" s="569" t="s">
        <v>625</v>
      </c>
      <c r="AO9" s="567">
        <v>0.175176</v>
      </c>
      <c r="AP9" s="568">
        <v>0.5</v>
      </c>
      <c r="AQ9" s="495">
        <v>79.354727999999994</v>
      </c>
    </row>
    <row r="10" spans="1:43" ht="15" x14ac:dyDescent="0.25">
      <c r="A10" s="563" t="s">
        <v>1018</v>
      </c>
      <c r="B10" s="280"/>
      <c r="C10" s="453">
        <v>0</v>
      </c>
      <c r="D10" s="453">
        <f t="shared" si="3"/>
        <v>0</v>
      </c>
      <c r="E10" s="462"/>
      <c r="F10" s="460"/>
      <c r="G10" s="456">
        <v>0.5</v>
      </c>
      <c r="H10" s="457">
        <f t="shared" si="4"/>
        <v>0</v>
      </c>
      <c r="I10" s="280"/>
      <c r="J10" s="453">
        <v>0</v>
      </c>
      <c r="K10" s="453">
        <f t="shared" si="5"/>
        <v>0</v>
      </c>
      <c r="L10" s="462"/>
      <c r="M10" s="460"/>
      <c r="N10" s="456">
        <v>0.5</v>
      </c>
      <c r="O10" s="457">
        <f t="shared" si="6"/>
        <v>0</v>
      </c>
      <c r="P10" s="280"/>
      <c r="Q10" s="453">
        <v>0</v>
      </c>
      <c r="R10" s="453">
        <f t="shared" si="0"/>
        <v>0</v>
      </c>
      <c r="S10" s="462"/>
      <c r="T10" s="460"/>
      <c r="U10" s="456">
        <v>0.5</v>
      </c>
      <c r="V10" s="461">
        <f t="shared" si="1"/>
        <v>0</v>
      </c>
      <c r="W10" s="280">
        <v>1</v>
      </c>
      <c r="X10" s="453">
        <v>453</v>
      </c>
      <c r="Y10" s="453">
        <f>IFERROR(W10*X10,#REF!)</f>
        <v>453</v>
      </c>
      <c r="Z10" s="462" t="s">
        <v>625</v>
      </c>
      <c r="AA10" s="460">
        <v>0.175176</v>
      </c>
      <c r="AB10" s="456">
        <v>0.5</v>
      </c>
      <c r="AC10" s="461">
        <f>IFERROR(Y10*AA10*AB10,0)</f>
        <v>39.677363999999997</v>
      </c>
      <c r="AD10" s="55">
        <v>0</v>
      </c>
      <c r="AE10" s="564">
        <v>0</v>
      </c>
      <c r="AF10" s="564">
        <f>IFERROR(AD10*AE10,#REF!)</f>
        <v>0</v>
      </c>
      <c r="AG10" s="569" t="s">
        <v>625</v>
      </c>
      <c r="AH10" s="567">
        <v>0.175176</v>
      </c>
      <c r="AI10" s="567">
        <v>0.5</v>
      </c>
      <c r="AJ10" s="495">
        <v>79.354727999999994</v>
      </c>
      <c r="AK10" s="55">
        <v>0</v>
      </c>
      <c r="AL10" s="564">
        <v>0</v>
      </c>
      <c r="AM10" s="564">
        <f>IFERROR(AK10*AL10,#REF!)</f>
        <v>0</v>
      </c>
      <c r="AN10" s="569" t="s">
        <v>625</v>
      </c>
      <c r="AO10" s="567">
        <v>0.175176</v>
      </c>
      <c r="AP10" s="568">
        <v>0.5</v>
      </c>
      <c r="AQ10" s="495">
        <v>79.354727999999994</v>
      </c>
    </row>
    <row r="11" spans="1:43" ht="15" x14ac:dyDescent="0.25">
      <c r="A11" s="563" t="s">
        <v>1019</v>
      </c>
      <c r="B11" s="280"/>
      <c r="C11" s="453">
        <v>0</v>
      </c>
      <c r="D11" s="453">
        <f t="shared" si="3"/>
        <v>0</v>
      </c>
      <c r="E11" s="462"/>
      <c r="F11" s="460"/>
      <c r="G11" s="456">
        <v>0.5</v>
      </c>
      <c r="H11" s="457">
        <f t="shared" si="4"/>
        <v>0</v>
      </c>
      <c r="I11" s="280"/>
      <c r="J11" s="453">
        <v>0</v>
      </c>
      <c r="K11" s="453">
        <f t="shared" si="5"/>
        <v>0</v>
      </c>
      <c r="L11" s="462"/>
      <c r="M11" s="460"/>
      <c r="N11" s="456">
        <v>0.5</v>
      </c>
      <c r="O11" s="457">
        <f t="shared" si="6"/>
        <v>0</v>
      </c>
      <c r="P11" s="280"/>
      <c r="Q11" s="453">
        <v>0</v>
      </c>
      <c r="R11" s="453">
        <f t="shared" si="0"/>
        <v>0</v>
      </c>
      <c r="S11" s="462"/>
      <c r="T11" s="460"/>
      <c r="U11" s="456">
        <v>0.5</v>
      </c>
      <c r="V11" s="461">
        <f t="shared" si="1"/>
        <v>0</v>
      </c>
      <c r="W11" s="280">
        <v>1</v>
      </c>
      <c r="X11" s="453">
        <v>453</v>
      </c>
      <c r="Y11" s="453">
        <f>IFERROR(W11*X11,#REF!)</f>
        <v>453</v>
      </c>
      <c r="Z11" s="462" t="s">
        <v>625</v>
      </c>
      <c r="AA11" s="460">
        <v>0.175176</v>
      </c>
      <c r="AB11" s="456">
        <v>0.5</v>
      </c>
      <c r="AC11" s="461">
        <f>IFERROR(Y11*AA11*AB11,0)</f>
        <v>39.677363999999997</v>
      </c>
      <c r="AD11" s="55">
        <v>0</v>
      </c>
      <c r="AE11" s="564">
        <v>0</v>
      </c>
      <c r="AF11" s="564">
        <f>IFERROR(AD11*AE11,#REF!)</f>
        <v>0</v>
      </c>
      <c r="AG11" s="569" t="s">
        <v>625</v>
      </c>
      <c r="AH11" s="567">
        <v>0.175176</v>
      </c>
      <c r="AI11" s="567">
        <v>0.5</v>
      </c>
      <c r="AJ11" s="495">
        <v>79.354727999999994</v>
      </c>
      <c r="AK11" s="55">
        <v>0</v>
      </c>
      <c r="AL11" s="564">
        <v>0</v>
      </c>
      <c r="AM11" s="564">
        <f>IFERROR(AK11*AL11,#REF!)</f>
        <v>0</v>
      </c>
      <c r="AN11" s="569" t="s">
        <v>625</v>
      </c>
      <c r="AO11" s="567">
        <v>0.175176</v>
      </c>
      <c r="AP11" s="568">
        <v>0.5</v>
      </c>
      <c r="AQ11" s="495">
        <v>79.354727999999994</v>
      </c>
    </row>
    <row r="12" spans="1:43" ht="15" x14ac:dyDescent="0.25">
      <c r="A12" s="563" t="s">
        <v>1020</v>
      </c>
      <c r="B12" s="280"/>
      <c r="C12" s="453">
        <v>0</v>
      </c>
      <c r="D12" s="453">
        <f t="shared" si="3"/>
        <v>0</v>
      </c>
      <c r="E12" s="462"/>
      <c r="F12" s="460"/>
      <c r="G12" s="456">
        <v>0.5</v>
      </c>
      <c r="H12" s="457">
        <f t="shared" si="4"/>
        <v>0</v>
      </c>
      <c r="I12" s="280"/>
      <c r="J12" s="453">
        <v>0</v>
      </c>
      <c r="K12" s="453">
        <f t="shared" si="5"/>
        <v>0</v>
      </c>
      <c r="L12" s="462"/>
      <c r="M12" s="460"/>
      <c r="N12" s="456">
        <v>0.5</v>
      </c>
      <c r="O12" s="457">
        <f t="shared" si="6"/>
        <v>0</v>
      </c>
      <c r="P12" s="280"/>
      <c r="Q12" s="453">
        <v>0</v>
      </c>
      <c r="R12" s="453">
        <f t="shared" si="0"/>
        <v>0</v>
      </c>
      <c r="S12" s="462"/>
      <c r="T12" s="460"/>
      <c r="U12" s="456">
        <v>0.5</v>
      </c>
      <c r="V12" s="461">
        <f t="shared" si="1"/>
        <v>0</v>
      </c>
      <c r="W12" s="280">
        <v>1</v>
      </c>
      <c r="X12" s="453">
        <v>453</v>
      </c>
      <c r="Y12" s="453">
        <f>IFERROR(W12*X12,#REF!)</f>
        <v>453</v>
      </c>
      <c r="Z12" s="462" t="s">
        <v>625</v>
      </c>
      <c r="AA12" s="460">
        <v>0.175176</v>
      </c>
      <c r="AB12" s="456">
        <v>0.5</v>
      </c>
      <c r="AC12" s="461">
        <f t="shared" si="2"/>
        <v>39.677363999999997</v>
      </c>
      <c r="AD12" s="55">
        <v>0</v>
      </c>
      <c r="AE12" s="564">
        <v>0</v>
      </c>
      <c r="AF12" s="564">
        <f>IFERROR(AD12*AE12,#REF!)</f>
        <v>0</v>
      </c>
      <c r="AG12" s="569" t="s">
        <v>625</v>
      </c>
      <c r="AH12" s="567">
        <v>0.175176</v>
      </c>
      <c r="AI12" s="567">
        <v>0.5</v>
      </c>
      <c r="AJ12" s="495">
        <v>79.354727999999994</v>
      </c>
      <c r="AK12" s="55">
        <v>0</v>
      </c>
      <c r="AL12" s="564">
        <v>0</v>
      </c>
      <c r="AM12" s="564">
        <f>IFERROR(AK12*AL12,#REF!)</f>
        <v>0</v>
      </c>
      <c r="AN12" s="569" t="s">
        <v>625</v>
      </c>
      <c r="AO12" s="567">
        <v>0.175176</v>
      </c>
      <c r="AP12" s="568">
        <v>0.5</v>
      </c>
      <c r="AQ12" s="495">
        <v>79.354727999999994</v>
      </c>
    </row>
    <row r="13" spans="1:43" ht="15" x14ac:dyDescent="0.25">
      <c r="A13" s="563" t="s">
        <v>1021</v>
      </c>
      <c r="B13" s="280"/>
      <c r="C13" s="453">
        <v>0</v>
      </c>
      <c r="D13" s="453">
        <f t="shared" si="3"/>
        <v>0</v>
      </c>
      <c r="E13" s="462"/>
      <c r="F13" s="460"/>
      <c r="G13" s="456">
        <v>0.5</v>
      </c>
      <c r="H13" s="457">
        <f t="shared" si="4"/>
        <v>0</v>
      </c>
      <c r="I13" s="280"/>
      <c r="J13" s="453">
        <v>0</v>
      </c>
      <c r="K13" s="453">
        <f t="shared" si="5"/>
        <v>0</v>
      </c>
      <c r="L13" s="462"/>
      <c r="M13" s="460"/>
      <c r="N13" s="456">
        <v>0.5</v>
      </c>
      <c r="O13" s="457">
        <f t="shared" si="6"/>
        <v>0</v>
      </c>
      <c r="P13" s="280"/>
      <c r="Q13" s="453">
        <v>0</v>
      </c>
      <c r="R13" s="453">
        <f t="shared" si="0"/>
        <v>0</v>
      </c>
      <c r="S13" s="462"/>
      <c r="T13" s="460"/>
      <c r="U13" s="456">
        <v>0.5</v>
      </c>
      <c r="V13" s="461">
        <f t="shared" si="1"/>
        <v>0</v>
      </c>
      <c r="W13" s="280">
        <v>1</v>
      </c>
      <c r="X13" s="453">
        <v>453</v>
      </c>
      <c r="Y13" s="453">
        <f>IFERROR(W13*X13,#REF!)</f>
        <v>453</v>
      </c>
      <c r="Z13" s="462" t="s">
        <v>625</v>
      </c>
      <c r="AA13" s="460">
        <v>0.175176</v>
      </c>
      <c r="AB13" s="456">
        <v>0.5</v>
      </c>
      <c r="AC13" s="461">
        <f t="shared" si="2"/>
        <v>39.677363999999997</v>
      </c>
      <c r="AD13" s="55">
        <v>0</v>
      </c>
      <c r="AE13" s="564">
        <v>0</v>
      </c>
      <c r="AF13" s="564">
        <f>IFERROR(AD13*AE13,#REF!)</f>
        <v>0</v>
      </c>
      <c r="AG13" s="569" t="s">
        <v>625</v>
      </c>
      <c r="AH13" s="567">
        <v>0.175176</v>
      </c>
      <c r="AI13" s="567">
        <v>0.5</v>
      </c>
      <c r="AJ13" s="495">
        <v>79.354727999999994</v>
      </c>
      <c r="AK13" s="55">
        <v>0</v>
      </c>
      <c r="AL13" s="564">
        <v>0</v>
      </c>
      <c r="AM13" s="564">
        <f>IFERROR(AK13*AL13,#REF!)</f>
        <v>0</v>
      </c>
      <c r="AN13" s="569" t="s">
        <v>625</v>
      </c>
      <c r="AO13" s="567">
        <v>0.175176</v>
      </c>
      <c r="AP13" s="568">
        <v>0.5</v>
      </c>
      <c r="AQ13" s="495">
        <v>79.354727999999994</v>
      </c>
    </row>
    <row r="14" spans="1:43" ht="15" x14ac:dyDescent="0.25">
      <c r="A14" s="563" t="s">
        <v>1022</v>
      </c>
      <c r="B14" s="280"/>
      <c r="C14" s="453">
        <v>0</v>
      </c>
      <c r="D14" s="453">
        <f t="shared" si="3"/>
        <v>0</v>
      </c>
      <c r="E14" s="462"/>
      <c r="F14" s="460"/>
      <c r="G14" s="456">
        <v>0.5</v>
      </c>
      <c r="H14" s="457">
        <f t="shared" si="4"/>
        <v>0</v>
      </c>
      <c r="I14" s="280"/>
      <c r="J14" s="453">
        <v>0</v>
      </c>
      <c r="K14" s="453">
        <f t="shared" si="5"/>
        <v>0</v>
      </c>
      <c r="L14" s="462"/>
      <c r="M14" s="460"/>
      <c r="N14" s="456">
        <v>0.5</v>
      </c>
      <c r="O14" s="457">
        <f t="shared" si="6"/>
        <v>0</v>
      </c>
      <c r="P14" s="280"/>
      <c r="Q14" s="453">
        <v>0</v>
      </c>
      <c r="R14" s="453">
        <f t="shared" si="0"/>
        <v>0</v>
      </c>
      <c r="S14" s="462"/>
      <c r="T14" s="460"/>
      <c r="U14" s="456">
        <v>0.5</v>
      </c>
      <c r="V14" s="461">
        <f t="shared" si="1"/>
        <v>0</v>
      </c>
      <c r="W14" s="280">
        <v>1</v>
      </c>
      <c r="X14" s="453">
        <v>453</v>
      </c>
      <c r="Y14" s="453">
        <f>IFERROR(W14*X14,#REF!)</f>
        <v>453</v>
      </c>
      <c r="Z14" s="462" t="s">
        <v>625</v>
      </c>
      <c r="AA14" s="460">
        <v>0.175176</v>
      </c>
      <c r="AB14" s="456">
        <v>0.5</v>
      </c>
      <c r="AC14" s="461">
        <f t="shared" si="2"/>
        <v>39.677363999999997</v>
      </c>
      <c r="AD14" s="55">
        <v>0</v>
      </c>
      <c r="AE14" s="564">
        <v>0</v>
      </c>
      <c r="AF14" s="564">
        <f>IFERROR(AD14*AE14,#REF!)</f>
        <v>0</v>
      </c>
      <c r="AG14" s="569" t="s">
        <v>625</v>
      </c>
      <c r="AH14" s="567">
        <v>0.175176</v>
      </c>
      <c r="AI14" s="567">
        <v>0.5</v>
      </c>
      <c r="AJ14" s="495">
        <v>79.354727999999994</v>
      </c>
      <c r="AK14" s="55">
        <v>0</v>
      </c>
      <c r="AL14" s="564">
        <v>0</v>
      </c>
      <c r="AM14" s="564">
        <f>IFERROR(AK14*AL14,#REF!)</f>
        <v>0</v>
      </c>
      <c r="AN14" s="569" t="s">
        <v>625</v>
      </c>
      <c r="AO14" s="567">
        <v>0.175176</v>
      </c>
      <c r="AP14" s="568">
        <v>0.5</v>
      </c>
      <c r="AQ14" s="495">
        <v>79.354727999999994</v>
      </c>
    </row>
    <row r="15" spans="1:43" ht="15" x14ac:dyDescent="0.25">
      <c r="A15" s="563" t="s">
        <v>1023</v>
      </c>
      <c r="B15" s="280"/>
      <c r="C15" s="453">
        <v>0</v>
      </c>
      <c r="D15" s="453">
        <f t="shared" si="3"/>
        <v>0</v>
      </c>
      <c r="E15" s="462"/>
      <c r="F15" s="460"/>
      <c r="G15" s="456">
        <v>0.5</v>
      </c>
      <c r="H15" s="457">
        <f t="shared" si="4"/>
        <v>0</v>
      </c>
      <c r="I15" s="280"/>
      <c r="J15" s="453">
        <v>0</v>
      </c>
      <c r="K15" s="453">
        <f t="shared" si="5"/>
        <v>0</v>
      </c>
      <c r="L15" s="462"/>
      <c r="M15" s="460"/>
      <c r="N15" s="456">
        <v>0.5</v>
      </c>
      <c r="O15" s="457">
        <f t="shared" si="6"/>
        <v>0</v>
      </c>
      <c r="P15" s="280"/>
      <c r="Q15" s="453">
        <v>0</v>
      </c>
      <c r="R15" s="453">
        <f t="shared" si="0"/>
        <v>0</v>
      </c>
      <c r="S15" s="462"/>
      <c r="T15" s="460"/>
      <c r="U15" s="456">
        <v>0.5</v>
      </c>
      <c r="V15" s="461">
        <f t="shared" si="1"/>
        <v>0</v>
      </c>
      <c r="W15" s="280">
        <v>1</v>
      </c>
      <c r="X15" s="453">
        <v>475</v>
      </c>
      <c r="Y15" s="453">
        <f>IFERROR(W15*X15,#REF!)</f>
        <v>475</v>
      </c>
      <c r="Z15" s="462" t="s">
        <v>625</v>
      </c>
      <c r="AA15" s="460">
        <v>0.175176</v>
      </c>
      <c r="AB15" s="456">
        <v>0.5</v>
      </c>
      <c r="AC15" s="461">
        <f t="shared" si="2"/>
        <v>41.604300000000002</v>
      </c>
      <c r="AD15" s="55">
        <v>0</v>
      </c>
      <c r="AE15" s="564">
        <v>0</v>
      </c>
      <c r="AF15" s="564">
        <f>IFERROR(AD15*AE15,#REF!)</f>
        <v>0</v>
      </c>
      <c r="AG15" s="569" t="s">
        <v>625</v>
      </c>
      <c r="AH15" s="567">
        <v>0.175176</v>
      </c>
      <c r="AI15" s="567">
        <v>0.5</v>
      </c>
      <c r="AJ15" s="495">
        <v>83.208600000000004</v>
      </c>
      <c r="AK15" s="55">
        <v>0</v>
      </c>
      <c r="AL15" s="564">
        <v>0</v>
      </c>
      <c r="AM15" s="564">
        <f>IFERROR(AK15*AL15,#REF!)</f>
        <v>0</v>
      </c>
      <c r="AN15" s="569" t="s">
        <v>625</v>
      </c>
      <c r="AO15" s="567">
        <v>0.175176</v>
      </c>
      <c r="AP15" s="568">
        <v>0.5</v>
      </c>
      <c r="AQ15" s="495">
        <v>83.208600000000004</v>
      </c>
    </row>
    <row r="16" spans="1:43" ht="15" x14ac:dyDescent="0.25">
      <c r="A16" s="563" t="s">
        <v>1024</v>
      </c>
      <c r="B16" s="280"/>
      <c r="C16" s="453">
        <v>0</v>
      </c>
      <c r="D16" s="453">
        <f t="shared" si="3"/>
        <v>0</v>
      </c>
      <c r="E16" s="462"/>
      <c r="F16" s="460"/>
      <c r="G16" s="456">
        <v>0.5</v>
      </c>
      <c r="H16" s="457">
        <f t="shared" si="4"/>
        <v>0</v>
      </c>
      <c r="I16" s="280"/>
      <c r="J16" s="453">
        <v>0</v>
      </c>
      <c r="K16" s="453">
        <f t="shared" si="5"/>
        <v>0</v>
      </c>
      <c r="L16" s="462"/>
      <c r="M16" s="460"/>
      <c r="N16" s="456">
        <v>0.5</v>
      </c>
      <c r="O16" s="457">
        <f t="shared" si="6"/>
        <v>0</v>
      </c>
      <c r="P16" s="280"/>
      <c r="Q16" s="453">
        <v>0</v>
      </c>
      <c r="R16" s="453">
        <f t="shared" si="0"/>
        <v>0</v>
      </c>
      <c r="S16" s="462"/>
      <c r="T16" s="460"/>
      <c r="U16" s="456">
        <v>0.5</v>
      </c>
      <c r="V16" s="461">
        <f t="shared" si="1"/>
        <v>0</v>
      </c>
      <c r="W16" s="280">
        <v>1</v>
      </c>
      <c r="X16" s="453">
        <v>475</v>
      </c>
      <c r="Y16" s="453">
        <f>IFERROR(W16*X16,#REF!)</f>
        <v>475</v>
      </c>
      <c r="Z16" s="462" t="s">
        <v>625</v>
      </c>
      <c r="AA16" s="460">
        <v>0.175176</v>
      </c>
      <c r="AB16" s="456">
        <v>0.5</v>
      </c>
      <c r="AC16" s="461">
        <f t="shared" si="2"/>
        <v>41.604300000000002</v>
      </c>
      <c r="AD16" s="55">
        <v>0</v>
      </c>
      <c r="AE16" s="564">
        <v>0</v>
      </c>
      <c r="AF16" s="564">
        <f>IFERROR(AD16*AE16,#REF!)</f>
        <v>0</v>
      </c>
      <c r="AG16" s="569" t="s">
        <v>625</v>
      </c>
      <c r="AH16" s="567">
        <v>0.175176</v>
      </c>
      <c r="AI16" s="567">
        <v>0.5</v>
      </c>
      <c r="AJ16" s="495">
        <v>83.208600000000004</v>
      </c>
      <c r="AK16" s="55">
        <v>0</v>
      </c>
      <c r="AL16" s="564">
        <v>0</v>
      </c>
      <c r="AM16" s="564">
        <f>IFERROR(AK16*AL16,#REF!)</f>
        <v>0</v>
      </c>
      <c r="AN16" s="569" t="s">
        <v>625</v>
      </c>
      <c r="AO16" s="567">
        <v>0.175176</v>
      </c>
      <c r="AP16" s="568">
        <v>0.5</v>
      </c>
      <c r="AQ16" s="495">
        <v>83.208600000000004</v>
      </c>
    </row>
    <row r="17" spans="1:43" ht="15" x14ac:dyDescent="0.25">
      <c r="A17" s="563" t="s">
        <v>1025</v>
      </c>
      <c r="B17" s="280"/>
      <c r="C17" s="453">
        <v>0</v>
      </c>
      <c r="D17" s="453">
        <f t="shared" si="3"/>
        <v>0</v>
      </c>
      <c r="E17" s="462"/>
      <c r="F17" s="460"/>
      <c r="G17" s="456">
        <v>0.5</v>
      </c>
      <c r="H17" s="457">
        <f t="shared" si="4"/>
        <v>0</v>
      </c>
      <c r="I17" s="280"/>
      <c r="J17" s="453">
        <v>0</v>
      </c>
      <c r="K17" s="453">
        <f t="shared" si="5"/>
        <v>0</v>
      </c>
      <c r="L17" s="462"/>
      <c r="M17" s="460"/>
      <c r="N17" s="456">
        <v>0.5</v>
      </c>
      <c r="O17" s="457">
        <f t="shared" si="6"/>
        <v>0</v>
      </c>
      <c r="P17" s="280"/>
      <c r="Q17" s="453">
        <v>0</v>
      </c>
      <c r="R17" s="453">
        <f t="shared" si="0"/>
        <v>0</v>
      </c>
      <c r="S17" s="462"/>
      <c r="T17" s="460"/>
      <c r="U17" s="456">
        <v>0.5</v>
      </c>
      <c r="V17" s="461">
        <f t="shared" si="1"/>
        <v>0</v>
      </c>
      <c r="W17" s="280">
        <v>1</v>
      </c>
      <c r="X17" s="453">
        <v>453</v>
      </c>
      <c r="Y17" s="453">
        <f>IFERROR(W17*X17,#REF!)</f>
        <v>453</v>
      </c>
      <c r="Z17" s="462" t="s">
        <v>625</v>
      </c>
      <c r="AA17" s="460">
        <v>0.175176</v>
      </c>
      <c r="AB17" s="456">
        <v>0.5</v>
      </c>
      <c r="AC17" s="461">
        <f t="shared" si="2"/>
        <v>39.677363999999997</v>
      </c>
      <c r="AD17" s="55">
        <v>0</v>
      </c>
      <c r="AE17" s="564">
        <v>0</v>
      </c>
      <c r="AF17" s="564">
        <f>IFERROR(AD17*AE17,#REF!)</f>
        <v>0</v>
      </c>
      <c r="AG17" s="569" t="s">
        <v>625</v>
      </c>
      <c r="AH17" s="567">
        <v>0.175176</v>
      </c>
      <c r="AI17" s="567">
        <v>0.5</v>
      </c>
      <c r="AJ17" s="495">
        <v>79.354727999999994</v>
      </c>
      <c r="AK17" s="55">
        <v>0</v>
      </c>
      <c r="AL17" s="564">
        <v>0</v>
      </c>
      <c r="AM17" s="564">
        <f>IFERROR(AK17*AL17,#REF!)</f>
        <v>0</v>
      </c>
      <c r="AN17" s="569" t="s">
        <v>625</v>
      </c>
      <c r="AO17" s="567">
        <v>0.175176</v>
      </c>
      <c r="AP17" s="568">
        <v>0.5</v>
      </c>
      <c r="AQ17" s="495">
        <v>79.354727999999994</v>
      </c>
    </row>
    <row r="18" spans="1:43" ht="15" x14ac:dyDescent="0.25">
      <c r="A18" s="563" t="s">
        <v>1026</v>
      </c>
      <c r="B18" s="463"/>
      <c r="C18" s="453">
        <v>0</v>
      </c>
      <c r="D18" s="453">
        <f t="shared" si="3"/>
        <v>0</v>
      </c>
      <c r="E18" s="462"/>
      <c r="F18" s="460"/>
      <c r="G18" s="456">
        <v>0.5</v>
      </c>
      <c r="H18" s="457">
        <f t="shared" si="4"/>
        <v>0</v>
      </c>
      <c r="I18" s="463"/>
      <c r="J18" s="453">
        <v>0</v>
      </c>
      <c r="K18" s="453">
        <f t="shared" si="5"/>
        <v>0</v>
      </c>
      <c r="L18" s="462"/>
      <c r="M18" s="460"/>
      <c r="N18" s="456">
        <v>0.5</v>
      </c>
      <c r="O18" s="457">
        <f t="shared" si="6"/>
        <v>0</v>
      </c>
      <c r="P18" s="463"/>
      <c r="Q18" s="453">
        <v>0</v>
      </c>
      <c r="R18" s="453">
        <f t="shared" si="0"/>
        <v>0</v>
      </c>
      <c r="S18" s="462"/>
      <c r="T18" s="460"/>
      <c r="U18" s="456">
        <v>0.5</v>
      </c>
      <c r="V18" s="461">
        <f t="shared" si="1"/>
        <v>0</v>
      </c>
      <c r="W18" s="463">
        <v>1</v>
      </c>
      <c r="X18" s="453">
        <v>475</v>
      </c>
      <c r="Y18" s="453">
        <f>IFERROR(W18*X18,#REF!)</f>
        <v>475</v>
      </c>
      <c r="Z18" s="462" t="s">
        <v>625</v>
      </c>
      <c r="AA18" s="460">
        <v>0.175176</v>
      </c>
      <c r="AB18" s="456">
        <v>0.5</v>
      </c>
      <c r="AC18" s="461">
        <f t="shared" si="2"/>
        <v>41.604300000000002</v>
      </c>
      <c r="AD18" s="56">
        <v>0</v>
      </c>
      <c r="AE18" s="564">
        <v>0</v>
      </c>
      <c r="AF18" s="564">
        <f>IFERROR(AD18*AE18,#REF!)</f>
        <v>0</v>
      </c>
      <c r="AG18" s="569" t="s">
        <v>625</v>
      </c>
      <c r="AH18" s="567">
        <v>0.175176</v>
      </c>
      <c r="AI18" s="567">
        <v>0.5</v>
      </c>
      <c r="AJ18" s="495">
        <v>83.208600000000004</v>
      </c>
      <c r="AK18" s="56">
        <v>0</v>
      </c>
      <c r="AL18" s="564">
        <v>0</v>
      </c>
      <c r="AM18" s="564">
        <f>IFERROR(AK18*AL18,#REF!)</f>
        <v>0</v>
      </c>
      <c r="AN18" s="569" t="s">
        <v>625</v>
      </c>
      <c r="AO18" s="567">
        <v>0.175176</v>
      </c>
      <c r="AP18" s="568">
        <v>0.5</v>
      </c>
      <c r="AQ18" s="495">
        <v>83.208600000000004</v>
      </c>
    </row>
    <row r="19" spans="1:43" ht="15" x14ac:dyDescent="0.25">
      <c r="A19" s="563" t="s">
        <v>1027</v>
      </c>
      <c r="B19" s="280"/>
      <c r="C19" s="453">
        <v>0</v>
      </c>
      <c r="D19" s="453">
        <f t="shared" si="3"/>
        <v>0</v>
      </c>
      <c r="E19" s="462"/>
      <c r="F19" s="460"/>
      <c r="G19" s="456">
        <v>0.5</v>
      </c>
      <c r="H19" s="457">
        <f t="shared" si="4"/>
        <v>0</v>
      </c>
      <c r="I19" s="280"/>
      <c r="J19" s="453">
        <v>0</v>
      </c>
      <c r="K19" s="453">
        <f t="shared" si="5"/>
        <v>0</v>
      </c>
      <c r="L19" s="462"/>
      <c r="M19" s="460"/>
      <c r="N19" s="456">
        <v>0.5</v>
      </c>
      <c r="O19" s="457">
        <f t="shared" si="6"/>
        <v>0</v>
      </c>
      <c r="P19" s="280"/>
      <c r="Q19" s="453">
        <v>0</v>
      </c>
      <c r="R19" s="453">
        <f t="shared" si="0"/>
        <v>0</v>
      </c>
      <c r="S19" s="462"/>
      <c r="T19" s="460"/>
      <c r="U19" s="456">
        <v>0.5</v>
      </c>
      <c r="V19" s="461">
        <f t="shared" si="1"/>
        <v>0</v>
      </c>
      <c r="W19" s="280">
        <v>1</v>
      </c>
      <c r="X19" s="453">
        <v>475</v>
      </c>
      <c r="Y19" s="453">
        <f>IFERROR(W19*X19,#REF!)</f>
        <v>475</v>
      </c>
      <c r="Z19" s="462" t="s">
        <v>625</v>
      </c>
      <c r="AA19" s="460">
        <v>0.175176</v>
      </c>
      <c r="AB19" s="456">
        <v>0.5</v>
      </c>
      <c r="AC19" s="461">
        <f t="shared" si="2"/>
        <v>41.604300000000002</v>
      </c>
      <c r="AD19" s="55">
        <v>0</v>
      </c>
      <c r="AE19" s="564">
        <v>0</v>
      </c>
      <c r="AF19" s="564">
        <f>IFERROR(AD19*AE19,#REF!)</f>
        <v>0</v>
      </c>
      <c r="AG19" s="569" t="s">
        <v>625</v>
      </c>
      <c r="AH19" s="567">
        <v>0.175176</v>
      </c>
      <c r="AI19" s="567">
        <v>0.5</v>
      </c>
      <c r="AJ19" s="495">
        <v>83.208600000000004</v>
      </c>
      <c r="AK19" s="55">
        <v>0</v>
      </c>
      <c r="AL19" s="564">
        <v>0</v>
      </c>
      <c r="AM19" s="564">
        <f>IFERROR(AK19*AL19,#REF!)</f>
        <v>0</v>
      </c>
      <c r="AN19" s="569" t="s">
        <v>625</v>
      </c>
      <c r="AO19" s="567">
        <v>0.175176</v>
      </c>
      <c r="AP19" s="568">
        <v>0.5</v>
      </c>
      <c r="AQ19" s="495">
        <v>83.208600000000004</v>
      </c>
    </row>
    <row r="20" spans="1:43" ht="15" x14ac:dyDescent="0.25">
      <c r="A20" s="563" t="s">
        <v>1028</v>
      </c>
      <c r="B20" s="280"/>
      <c r="C20" s="453">
        <v>0</v>
      </c>
      <c r="D20" s="453">
        <f t="shared" si="3"/>
        <v>0</v>
      </c>
      <c r="E20" s="462"/>
      <c r="F20" s="460"/>
      <c r="G20" s="456">
        <v>0.5</v>
      </c>
      <c r="H20" s="457">
        <f t="shared" si="4"/>
        <v>0</v>
      </c>
      <c r="I20" s="280"/>
      <c r="J20" s="453">
        <v>0</v>
      </c>
      <c r="K20" s="453">
        <f t="shared" si="5"/>
        <v>0</v>
      </c>
      <c r="L20" s="462"/>
      <c r="M20" s="460"/>
      <c r="N20" s="456">
        <v>0.5</v>
      </c>
      <c r="O20" s="457">
        <f t="shared" si="6"/>
        <v>0</v>
      </c>
      <c r="P20" s="280"/>
      <c r="Q20" s="453">
        <v>0</v>
      </c>
      <c r="R20" s="453">
        <f t="shared" si="0"/>
        <v>0</v>
      </c>
      <c r="S20" s="462"/>
      <c r="T20" s="460"/>
      <c r="U20" s="456">
        <v>0.5</v>
      </c>
      <c r="V20" s="461">
        <f t="shared" si="1"/>
        <v>0</v>
      </c>
      <c r="W20" s="280">
        <v>1</v>
      </c>
      <c r="X20" s="453">
        <v>436</v>
      </c>
      <c r="Y20" s="453">
        <f>IFERROR(W20*X20,#REF!)</f>
        <v>436</v>
      </c>
      <c r="Z20" s="462" t="s">
        <v>625</v>
      </c>
      <c r="AA20" s="460">
        <v>0.175176</v>
      </c>
      <c r="AB20" s="456">
        <v>0.5</v>
      </c>
      <c r="AC20" s="461">
        <f t="shared" si="2"/>
        <v>38.188367999999997</v>
      </c>
      <c r="AD20" s="55">
        <v>0</v>
      </c>
      <c r="AE20" s="564">
        <v>0</v>
      </c>
      <c r="AF20" s="564">
        <f>IFERROR(AD20*AE20,#REF!)</f>
        <v>0</v>
      </c>
      <c r="AG20" s="569" t="s">
        <v>625</v>
      </c>
      <c r="AH20" s="567">
        <v>0.175176</v>
      </c>
      <c r="AI20" s="567">
        <v>0.5</v>
      </c>
      <c r="AJ20" s="495">
        <v>76.376735999999994</v>
      </c>
      <c r="AK20" s="55">
        <v>0</v>
      </c>
      <c r="AL20" s="564">
        <v>0</v>
      </c>
      <c r="AM20" s="564">
        <f>IFERROR(AK20*AL20,#REF!)</f>
        <v>0</v>
      </c>
      <c r="AN20" s="569" t="s">
        <v>625</v>
      </c>
      <c r="AO20" s="567">
        <v>0.175176</v>
      </c>
      <c r="AP20" s="568">
        <v>0.5</v>
      </c>
      <c r="AQ20" s="495">
        <v>76.376735999999994</v>
      </c>
    </row>
    <row r="21" spans="1:43" ht="15" x14ac:dyDescent="0.25">
      <c r="A21" s="563" t="s">
        <v>1029</v>
      </c>
      <c r="B21" s="280"/>
      <c r="C21" s="453">
        <v>0</v>
      </c>
      <c r="D21" s="453">
        <f t="shared" si="3"/>
        <v>0</v>
      </c>
      <c r="E21" s="462"/>
      <c r="F21" s="460"/>
      <c r="G21" s="456">
        <v>0.5</v>
      </c>
      <c r="H21" s="457">
        <f t="shared" si="4"/>
        <v>0</v>
      </c>
      <c r="I21" s="280"/>
      <c r="J21" s="453">
        <v>0</v>
      </c>
      <c r="K21" s="453">
        <f t="shared" si="5"/>
        <v>0</v>
      </c>
      <c r="L21" s="462"/>
      <c r="M21" s="460"/>
      <c r="N21" s="456">
        <v>0.5</v>
      </c>
      <c r="O21" s="457">
        <f t="shared" si="6"/>
        <v>0</v>
      </c>
      <c r="P21" s="280"/>
      <c r="Q21" s="453">
        <v>0</v>
      </c>
      <c r="R21" s="453">
        <f t="shared" si="0"/>
        <v>0</v>
      </c>
      <c r="S21" s="462"/>
      <c r="T21" s="460"/>
      <c r="U21" s="456">
        <v>0.5</v>
      </c>
      <c r="V21" s="461">
        <f t="shared" si="1"/>
        <v>0</v>
      </c>
      <c r="W21" s="280">
        <v>1</v>
      </c>
      <c r="X21" s="453">
        <v>436</v>
      </c>
      <c r="Y21" s="453">
        <f>IFERROR(W21*X21,#REF!)</f>
        <v>436</v>
      </c>
      <c r="Z21" s="462" t="s">
        <v>625</v>
      </c>
      <c r="AA21" s="460">
        <v>0.175176</v>
      </c>
      <c r="AB21" s="456">
        <v>0.5</v>
      </c>
      <c r="AC21" s="461">
        <f t="shared" si="2"/>
        <v>38.188367999999997</v>
      </c>
      <c r="AD21" s="55">
        <v>0</v>
      </c>
      <c r="AE21" s="564">
        <v>0</v>
      </c>
      <c r="AF21" s="564">
        <f>IFERROR(AD21*AE21,#REF!)</f>
        <v>0</v>
      </c>
      <c r="AG21" s="569" t="s">
        <v>625</v>
      </c>
      <c r="AH21" s="567">
        <v>0.175176</v>
      </c>
      <c r="AI21" s="567">
        <v>0.5</v>
      </c>
      <c r="AJ21" s="495">
        <v>76.376735999999994</v>
      </c>
      <c r="AK21" s="55">
        <v>0</v>
      </c>
      <c r="AL21" s="564">
        <v>0</v>
      </c>
      <c r="AM21" s="564">
        <f>IFERROR(AK21*AL21,#REF!)</f>
        <v>0</v>
      </c>
      <c r="AN21" s="569" t="s">
        <v>625</v>
      </c>
      <c r="AO21" s="567">
        <v>0.175176</v>
      </c>
      <c r="AP21" s="568">
        <v>0.5</v>
      </c>
      <c r="AQ21" s="495">
        <v>76.376735999999994</v>
      </c>
    </row>
    <row r="22" spans="1:43" ht="15" x14ac:dyDescent="0.25">
      <c r="A22" s="563" t="s">
        <v>1030</v>
      </c>
      <c r="B22" s="280"/>
      <c r="C22" s="453">
        <v>0</v>
      </c>
      <c r="D22" s="453">
        <f t="shared" si="3"/>
        <v>0</v>
      </c>
      <c r="E22" s="462"/>
      <c r="F22" s="460"/>
      <c r="G22" s="456">
        <v>0.5</v>
      </c>
      <c r="H22" s="457">
        <f t="shared" si="4"/>
        <v>0</v>
      </c>
      <c r="I22" s="280"/>
      <c r="J22" s="453">
        <v>0</v>
      </c>
      <c r="K22" s="453">
        <f t="shared" si="5"/>
        <v>0</v>
      </c>
      <c r="L22" s="462"/>
      <c r="M22" s="460"/>
      <c r="N22" s="456">
        <v>0.5</v>
      </c>
      <c r="O22" s="457">
        <f t="shared" si="6"/>
        <v>0</v>
      </c>
      <c r="P22" s="280"/>
      <c r="Q22" s="453">
        <v>0</v>
      </c>
      <c r="R22" s="453">
        <f t="shared" si="0"/>
        <v>0</v>
      </c>
      <c r="S22" s="462"/>
      <c r="T22" s="460"/>
      <c r="U22" s="456">
        <v>0.5</v>
      </c>
      <c r="V22" s="461">
        <f t="shared" si="1"/>
        <v>0</v>
      </c>
      <c r="W22" s="280">
        <v>1</v>
      </c>
      <c r="X22" s="453">
        <v>453</v>
      </c>
      <c r="Y22" s="453">
        <f>IFERROR(W22*X22,#REF!)</f>
        <v>453</v>
      </c>
      <c r="Z22" s="462" t="s">
        <v>625</v>
      </c>
      <c r="AA22" s="460">
        <v>0.175176</v>
      </c>
      <c r="AB22" s="456">
        <v>0.5</v>
      </c>
      <c r="AC22" s="461">
        <f t="shared" si="2"/>
        <v>39.677363999999997</v>
      </c>
      <c r="AD22" s="55">
        <v>0</v>
      </c>
      <c r="AE22" s="564">
        <v>0</v>
      </c>
      <c r="AF22" s="564">
        <f>IFERROR(AD22*AE22,#REF!)</f>
        <v>0</v>
      </c>
      <c r="AG22" s="569" t="s">
        <v>625</v>
      </c>
      <c r="AH22" s="567">
        <v>0.175176</v>
      </c>
      <c r="AI22" s="567">
        <v>0.5</v>
      </c>
      <c r="AJ22" s="495">
        <v>79.354727999999994</v>
      </c>
      <c r="AK22" s="55">
        <v>0</v>
      </c>
      <c r="AL22" s="564">
        <v>0</v>
      </c>
      <c r="AM22" s="564">
        <f>IFERROR(AK22*AL22,#REF!)</f>
        <v>0</v>
      </c>
      <c r="AN22" s="569" t="s">
        <v>625</v>
      </c>
      <c r="AO22" s="567">
        <v>0.175176</v>
      </c>
      <c r="AP22" s="568">
        <v>0.5</v>
      </c>
      <c r="AQ22" s="495">
        <v>79.354727999999994</v>
      </c>
    </row>
    <row r="23" spans="1:43" ht="15" x14ac:dyDescent="0.25">
      <c r="A23" s="563" t="s">
        <v>1031</v>
      </c>
      <c r="B23" s="280"/>
      <c r="C23" s="453">
        <v>0</v>
      </c>
      <c r="D23" s="453">
        <f t="shared" si="3"/>
        <v>0</v>
      </c>
      <c r="E23" s="462"/>
      <c r="F23" s="460"/>
      <c r="G23" s="456">
        <v>0.5</v>
      </c>
      <c r="H23" s="457">
        <f t="shared" si="4"/>
        <v>0</v>
      </c>
      <c r="I23" s="280"/>
      <c r="J23" s="453">
        <v>0</v>
      </c>
      <c r="K23" s="453">
        <f t="shared" si="5"/>
        <v>0</v>
      </c>
      <c r="L23" s="462"/>
      <c r="M23" s="460"/>
      <c r="N23" s="456">
        <v>0.5</v>
      </c>
      <c r="O23" s="457">
        <f t="shared" si="6"/>
        <v>0</v>
      </c>
      <c r="P23" s="280"/>
      <c r="Q23" s="453">
        <v>0</v>
      </c>
      <c r="R23" s="453">
        <f t="shared" si="0"/>
        <v>0</v>
      </c>
      <c r="S23" s="462"/>
      <c r="T23" s="460"/>
      <c r="U23" s="456">
        <v>0.5</v>
      </c>
      <c r="V23" s="461">
        <f t="shared" si="1"/>
        <v>0</v>
      </c>
      <c r="W23" s="280">
        <v>1</v>
      </c>
      <c r="X23" s="453">
        <v>453</v>
      </c>
      <c r="Y23" s="453">
        <f>IFERROR(W23*X23,#REF!)</f>
        <v>453</v>
      </c>
      <c r="Z23" s="462" t="s">
        <v>625</v>
      </c>
      <c r="AA23" s="460">
        <v>0.175176</v>
      </c>
      <c r="AB23" s="456">
        <v>0.5</v>
      </c>
      <c r="AC23" s="461">
        <f t="shared" si="2"/>
        <v>39.677363999999997</v>
      </c>
      <c r="AD23" s="55">
        <v>0</v>
      </c>
      <c r="AE23" s="564">
        <v>0</v>
      </c>
      <c r="AF23" s="564">
        <f>IFERROR(AD23*AE23,#REF!)</f>
        <v>0</v>
      </c>
      <c r="AG23" s="569" t="s">
        <v>625</v>
      </c>
      <c r="AH23" s="567">
        <v>0.175176</v>
      </c>
      <c r="AI23" s="567">
        <v>0.5</v>
      </c>
      <c r="AJ23" s="495">
        <v>79.354727999999994</v>
      </c>
      <c r="AK23" s="55">
        <v>0</v>
      </c>
      <c r="AL23" s="564">
        <v>0</v>
      </c>
      <c r="AM23" s="564">
        <f>IFERROR(AK23*AL23,#REF!)</f>
        <v>0</v>
      </c>
      <c r="AN23" s="569" t="s">
        <v>625</v>
      </c>
      <c r="AO23" s="567">
        <v>0.175176</v>
      </c>
      <c r="AP23" s="568">
        <v>0.5</v>
      </c>
      <c r="AQ23" s="495">
        <v>79.354727999999994</v>
      </c>
    </row>
    <row r="24" spans="1:43" ht="15" x14ac:dyDescent="0.25">
      <c r="A24" s="563" t="s">
        <v>1032</v>
      </c>
      <c r="B24" s="280"/>
      <c r="C24" s="453">
        <v>0</v>
      </c>
      <c r="D24" s="453">
        <f t="shared" si="3"/>
        <v>0</v>
      </c>
      <c r="E24" s="462"/>
      <c r="F24" s="460"/>
      <c r="G24" s="456">
        <v>0.5</v>
      </c>
      <c r="H24" s="457">
        <f t="shared" si="4"/>
        <v>0</v>
      </c>
      <c r="I24" s="280"/>
      <c r="J24" s="453">
        <v>0</v>
      </c>
      <c r="K24" s="453">
        <f t="shared" si="5"/>
        <v>0</v>
      </c>
      <c r="L24" s="462"/>
      <c r="M24" s="460"/>
      <c r="N24" s="456">
        <v>0.5</v>
      </c>
      <c r="O24" s="457">
        <f t="shared" si="6"/>
        <v>0</v>
      </c>
      <c r="P24" s="280"/>
      <c r="Q24" s="453">
        <v>0</v>
      </c>
      <c r="R24" s="453">
        <f t="shared" si="0"/>
        <v>0</v>
      </c>
      <c r="S24" s="462"/>
      <c r="T24" s="460"/>
      <c r="U24" s="456">
        <v>0.5</v>
      </c>
      <c r="V24" s="461">
        <f t="shared" si="1"/>
        <v>0</v>
      </c>
      <c r="W24" s="280">
        <v>1</v>
      </c>
      <c r="X24" s="453">
        <v>453</v>
      </c>
      <c r="Y24" s="453">
        <f>IFERROR(W24*X24,#REF!)</f>
        <v>453</v>
      </c>
      <c r="Z24" s="462" t="s">
        <v>625</v>
      </c>
      <c r="AA24" s="460">
        <v>0.175176</v>
      </c>
      <c r="AB24" s="456">
        <v>0.5</v>
      </c>
      <c r="AC24" s="461">
        <f t="shared" si="2"/>
        <v>39.677363999999997</v>
      </c>
      <c r="AD24" s="55">
        <v>0</v>
      </c>
      <c r="AE24" s="564">
        <v>0</v>
      </c>
      <c r="AF24" s="564">
        <f>IFERROR(AD24*AE24,#REF!)</f>
        <v>0</v>
      </c>
      <c r="AG24" s="569" t="s">
        <v>625</v>
      </c>
      <c r="AH24" s="567">
        <v>0.175176</v>
      </c>
      <c r="AI24" s="567">
        <v>0.5</v>
      </c>
      <c r="AJ24" s="495">
        <v>79.354727999999994</v>
      </c>
      <c r="AK24" s="55">
        <v>0</v>
      </c>
      <c r="AL24" s="564">
        <v>0</v>
      </c>
      <c r="AM24" s="564">
        <f>IFERROR(AK24*AL24,#REF!)</f>
        <v>0</v>
      </c>
      <c r="AN24" s="569" t="s">
        <v>625</v>
      </c>
      <c r="AO24" s="567">
        <v>0.175176</v>
      </c>
      <c r="AP24" s="568">
        <v>0.5</v>
      </c>
      <c r="AQ24" s="495">
        <v>79.354727999999994</v>
      </c>
    </row>
    <row r="25" spans="1:43" ht="15" x14ac:dyDescent="0.25">
      <c r="A25" s="563" t="s">
        <v>1033</v>
      </c>
      <c r="B25" s="280"/>
      <c r="C25" s="453">
        <v>0</v>
      </c>
      <c r="D25" s="453">
        <f t="shared" si="3"/>
        <v>0</v>
      </c>
      <c r="E25" s="462"/>
      <c r="F25" s="460"/>
      <c r="G25" s="456">
        <v>0.5</v>
      </c>
      <c r="H25" s="457">
        <f t="shared" si="4"/>
        <v>0</v>
      </c>
      <c r="I25" s="280"/>
      <c r="J25" s="453">
        <v>0</v>
      </c>
      <c r="K25" s="453">
        <f t="shared" si="5"/>
        <v>0</v>
      </c>
      <c r="L25" s="462"/>
      <c r="M25" s="460"/>
      <c r="N25" s="456">
        <v>0.5</v>
      </c>
      <c r="O25" s="457">
        <f t="shared" si="6"/>
        <v>0</v>
      </c>
      <c r="P25" s="280"/>
      <c r="Q25" s="453">
        <v>0</v>
      </c>
      <c r="R25" s="453">
        <f t="shared" si="0"/>
        <v>0</v>
      </c>
      <c r="S25" s="462"/>
      <c r="T25" s="460"/>
      <c r="U25" s="456">
        <v>0.5</v>
      </c>
      <c r="V25" s="461">
        <f t="shared" si="1"/>
        <v>0</v>
      </c>
      <c r="W25" s="280">
        <v>10</v>
      </c>
      <c r="X25" s="453">
        <v>7</v>
      </c>
      <c r="Y25" s="453">
        <f>IFERROR(W25*X25,#REF!)</f>
        <v>70</v>
      </c>
      <c r="Z25" s="462" t="s">
        <v>625</v>
      </c>
      <c r="AA25" s="460">
        <v>0.175176</v>
      </c>
      <c r="AB25" s="456">
        <v>0.5</v>
      </c>
      <c r="AC25" s="461">
        <f t="shared" si="2"/>
        <v>6.1311599999999995</v>
      </c>
      <c r="AD25" s="55">
        <v>0</v>
      </c>
      <c r="AE25" s="564">
        <v>0</v>
      </c>
      <c r="AF25" s="564">
        <f>IFERROR(AD25*AE25,#REF!)</f>
        <v>0</v>
      </c>
      <c r="AG25" s="569" t="s">
        <v>625</v>
      </c>
      <c r="AH25" s="567">
        <v>0.175176</v>
      </c>
      <c r="AI25" s="567">
        <v>0.5</v>
      </c>
      <c r="AJ25" s="495">
        <v>12.262319999999999</v>
      </c>
      <c r="AK25" s="55">
        <v>0</v>
      </c>
      <c r="AL25" s="564">
        <v>0</v>
      </c>
      <c r="AM25" s="564">
        <f>IFERROR(AK25*AL25,#REF!)</f>
        <v>0</v>
      </c>
      <c r="AN25" s="569" t="s">
        <v>625</v>
      </c>
      <c r="AO25" s="567">
        <v>0.175176</v>
      </c>
      <c r="AP25" s="568">
        <v>0.5</v>
      </c>
      <c r="AQ25" s="495">
        <v>12.262319999999999</v>
      </c>
    </row>
    <row r="26" spans="1:43" ht="15" x14ac:dyDescent="0.25">
      <c r="A26" s="563" t="s">
        <v>1034</v>
      </c>
      <c r="B26" s="280"/>
      <c r="C26" s="453">
        <v>0</v>
      </c>
      <c r="D26" s="453">
        <f t="shared" si="3"/>
        <v>0</v>
      </c>
      <c r="E26" s="462"/>
      <c r="F26" s="460"/>
      <c r="G26" s="456">
        <v>0.5</v>
      </c>
      <c r="H26" s="457">
        <f t="shared" si="4"/>
        <v>0</v>
      </c>
      <c r="I26" s="280"/>
      <c r="J26" s="453">
        <v>0</v>
      </c>
      <c r="K26" s="453">
        <f t="shared" si="5"/>
        <v>0</v>
      </c>
      <c r="L26" s="462"/>
      <c r="M26" s="460"/>
      <c r="N26" s="456">
        <v>0.5</v>
      </c>
      <c r="O26" s="457">
        <f t="shared" si="6"/>
        <v>0</v>
      </c>
      <c r="P26" s="280"/>
      <c r="Q26" s="453">
        <v>0</v>
      </c>
      <c r="R26" s="453">
        <f t="shared" si="0"/>
        <v>0</v>
      </c>
      <c r="S26" s="462"/>
      <c r="T26" s="460"/>
      <c r="U26" s="456">
        <v>0.5</v>
      </c>
      <c r="V26" s="461">
        <f t="shared" si="1"/>
        <v>0</v>
      </c>
      <c r="W26" s="280">
        <v>0</v>
      </c>
      <c r="X26" s="453">
        <v>0</v>
      </c>
      <c r="Y26" s="453">
        <f>IFERROR(W26*X26,#REF!)</f>
        <v>0</v>
      </c>
      <c r="Z26" s="462" t="s">
        <v>625</v>
      </c>
      <c r="AA26" s="460">
        <v>0.175176</v>
      </c>
      <c r="AB26" s="456">
        <v>0.5</v>
      </c>
      <c r="AC26" s="461">
        <f t="shared" si="2"/>
        <v>0</v>
      </c>
      <c r="AD26" s="55">
        <v>0</v>
      </c>
      <c r="AE26" s="564">
        <v>0</v>
      </c>
      <c r="AF26" s="564">
        <f>IFERROR(AD26*AE26,#REF!)</f>
        <v>0</v>
      </c>
      <c r="AG26" s="569" t="s">
        <v>625</v>
      </c>
      <c r="AH26" s="567">
        <v>0.175176</v>
      </c>
      <c r="AI26" s="567">
        <v>0.5</v>
      </c>
      <c r="AJ26" s="495">
        <v>1513.7308512000002</v>
      </c>
      <c r="AK26" s="55">
        <v>0</v>
      </c>
      <c r="AL26" s="564">
        <v>0</v>
      </c>
      <c r="AM26" s="564">
        <f>IFERROR(AK26*AL26,#REF!)</f>
        <v>0</v>
      </c>
      <c r="AN26" s="569" t="s">
        <v>625</v>
      </c>
      <c r="AO26" s="567">
        <v>0.175176</v>
      </c>
      <c r="AP26" s="568">
        <v>0.5</v>
      </c>
      <c r="AQ26" s="495">
        <v>1513.7308512000002</v>
      </c>
    </row>
    <row r="27" spans="1:43" ht="15" x14ac:dyDescent="0.25">
      <c r="A27" s="563" t="s">
        <v>1035</v>
      </c>
      <c r="B27" s="280"/>
      <c r="C27" s="453">
        <v>0</v>
      </c>
      <c r="D27" s="453">
        <f t="shared" si="3"/>
        <v>0</v>
      </c>
      <c r="E27" s="462"/>
      <c r="F27" s="460"/>
      <c r="G27" s="456">
        <v>0.5</v>
      </c>
      <c r="H27" s="457">
        <f t="shared" si="4"/>
        <v>0</v>
      </c>
      <c r="I27" s="280"/>
      <c r="J27" s="453">
        <v>0</v>
      </c>
      <c r="K27" s="453">
        <f t="shared" si="5"/>
        <v>0</v>
      </c>
      <c r="L27" s="462"/>
      <c r="M27" s="460"/>
      <c r="N27" s="456">
        <v>0.5</v>
      </c>
      <c r="O27" s="457">
        <f t="shared" si="6"/>
        <v>0</v>
      </c>
      <c r="P27" s="280"/>
      <c r="Q27" s="453">
        <v>0</v>
      </c>
      <c r="R27" s="453">
        <f t="shared" si="0"/>
        <v>0</v>
      </c>
      <c r="S27" s="462"/>
      <c r="T27" s="460"/>
      <c r="U27" s="456">
        <v>0.5</v>
      </c>
      <c r="V27" s="461">
        <f t="shared" si="1"/>
        <v>0</v>
      </c>
      <c r="W27" s="280">
        <v>0</v>
      </c>
      <c r="X27" s="453">
        <v>0</v>
      </c>
      <c r="Y27" s="453">
        <f>IFERROR(W27*X27,#REF!)</f>
        <v>0</v>
      </c>
      <c r="Z27" s="462" t="s">
        <v>625</v>
      </c>
      <c r="AA27" s="460">
        <v>0.175176</v>
      </c>
      <c r="AB27" s="456">
        <v>0.5</v>
      </c>
      <c r="AC27" s="461">
        <f>IFERROR(Y27*AA27*AB27,0)</f>
        <v>0</v>
      </c>
      <c r="AD27" s="55">
        <v>500</v>
      </c>
      <c r="AE27" s="564">
        <v>9.7233600000000003E-2</v>
      </c>
      <c r="AF27" s="564">
        <f>IFERROR(AD27*AE27,#REF!)</f>
        <v>48.616800000000005</v>
      </c>
      <c r="AG27" s="569" t="s">
        <v>625</v>
      </c>
      <c r="AH27" s="567">
        <v>0.175176</v>
      </c>
      <c r="AI27" s="567">
        <v>0.5</v>
      </c>
      <c r="AJ27" s="495">
        <v>4.2582482784</v>
      </c>
      <c r="AK27" s="55">
        <v>500</v>
      </c>
      <c r="AL27" s="564">
        <v>0.10004365104</v>
      </c>
      <c r="AM27" s="564">
        <f>IFERROR(AK27*AL27,#REF!)</f>
        <v>50.02182552</v>
      </c>
      <c r="AN27" s="569" t="s">
        <v>625</v>
      </c>
      <c r="AO27" s="567">
        <v>0.175176</v>
      </c>
      <c r="AP27" s="568">
        <v>0.5</v>
      </c>
      <c r="AQ27" s="495">
        <v>12.89780821044576</v>
      </c>
    </row>
    <row r="28" spans="1:43" ht="15" x14ac:dyDescent="0.25">
      <c r="A28" s="563" t="s">
        <v>1036</v>
      </c>
      <c r="B28" s="280"/>
      <c r="C28" s="453">
        <v>0</v>
      </c>
      <c r="D28" s="453">
        <f t="shared" si="3"/>
        <v>0</v>
      </c>
      <c r="E28" s="462"/>
      <c r="F28" s="460"/>
      <c r="G28" s="456">
        <v>0.5</v>
      </c>
      <c r="H28" s="457">
        <f t="shared" si="4"/>
        <v>0</v>
      </c>
      <c r="I28" s="280"/>
      <c r="J28" s="453">
        <v>0</v>
      </c>
      <c r="K28" s="453">
        <f t="shared" si="5"/>
        <v>0</v>
      </c>
      <c r="L28" s="462"/>
      <c r="M28" s="460"/>
      <c r="N28" s="456">
        <v>0.5</v>
      </c>
      <c r="O28" s="457">
        <f t="shared" si="6"/>
        <v>0</v>
      </c>
      <c r="P28" s="280"/>
      <c r="Q28" s="453">
        <v>0</v>
      </c>
      <c r="R28" s="453">
        <f t="shared" si="0"/>
        <v>0</v>
      </c>
      <c r="S28" s="462"/>
      <c r="T28" s="460"/>
      <c r="U28" s="456">
        <v>0.5</v>
      </c>
      <c r="V28" s="461">
        <f t="shared" si="1"/>
        <v>0</v>
      </c>
      <c r="W28" s="280">
        <v>0</v>
      </c>
      <c r="X28" s="453">
        <v>0</v>
      </c>
      <c r="Y28" s="453">
        <f>IFERROR(W28*X28,#REF!)</f>
        <v>0</v>
      </c>
      <c r="Z28" s="462" t="s">
        <v>625</v>
      </c>
      <c r="AA28" s="460">
        <v>0.175176</v>
      </c>
      <c r="AB28" s="456">
        <v>0.5</v>
      </c>
      <c r="AC28" s="461">
        <f>IFERROR(Y28*AA28*AB28,0)</f>
        <v>0</v>
      </c>
      <c r="AD28" s="55">
        <v>0</v>
      </c>
      <c r="AE28" s="564">
        <v>0</v>
      </c>
      <c r="AF28" s="564">
        <f>IFERROR(AD28*AE28,#REF!)</f>
        <v>0</v>
      </c>
      <c r="AG28" s="569" t="s">
        <v>625</v>
      </c>
      <c r="AH28" s="567">
        <v>0.175176</v>
      </c>
      <c r="AI28" s="567">
        <v>0.5</v>
      </c>
      <c r="AJ28" s="495">
        <v>343.86779584966882</v>
      </c>
      <c r="AK28" s="55">
        <v>0</v>
      </c>
      <c r="AL28" s="564">
        <v>0</v>
      </c>
      <c r="AM28" s="564">
        <f>IFERROR(AK28*AL28,#REF!)</f>
        <v>0</v>
      </c>
      <c r="AN28" s="569" t="s">
        <v>625</v>
      </c>
      <c r="AO28" s="567">
        <v>0.175176</v>
      </c>
      <c r="AP28" s="568">
        <v>0.5</v>
      </c>
      <c r="AQ28" s="495">
        <v>614.85375730051203</v>
      </c>
    </row>
    <row r="29" spans="1:43" ht="15" x14ac:dyDescent="0.25">
      <c r="A29" s="563" t="s">
        <v>1037</v>
      </c>
      <c r="B29" s="280"/>
      <c r="C29" s="453">
        <v>0</v>
      </c>
      <c r="D29" s="453">
        <f t="shared" si="3"/>
        <v>0</v>
      </c>
      <c r="E29" s="462"/>
      <c r="F29" s="460"/>
      <c r="G29" s="456">
        <v>0.5</v>
      </c>
      <c r="H29" s="457">
        <f t="shared" si="4"/>
        <v>0</v>
      </c>
      <c r="I29" s="280"/>
      <c r="J29" s="453">
        <v>0</v>
      </c>
      <c r="K29" s="453">
        <f t="shared" si="5"/>
        <v>0</v>
      </c>
      <c r="L29" s="462"/>
      <c r="M29" s="460"/>
      <c r="N29" s="456">
        <v>0.5</v>
      </c>
      <c r="O29" s="457">
        <f t="shared" si="6"/>
        <v>0</v>
      </c>
      <c r="P29" s="280"/>
      <c r="Q29" s="453">
        <v>0</v>
      </c>
      <c r="R29" s="453">
        <f t="shared" si="0"/>
        <v>0</v>
      </c>
      <c r="S29" s="462"/>
      <c r="T29" s="460"/>
      <c r="U29" s="456">
        <v>0.5</v>
      </c>
      <c r="V29" s="461">
        <f t="shared" si="1"/>
        <v>0</v>
      </c>
      <c r="W29" s="280">
        <v>0</v>
      </c>
      <c r="X29" s="453">
        <v>0</v>
      </c>
      <c r="Y29" s="453">
        <f>IFERROR(W29*X29,#REF!)</f>
        <v>0</v>
      </c>
      <c r="Z29" s="462" t="s">
        <v>625</v>
      </c>
      <c r="AA29" s="460">
        <v>0.175176</v>
      </c>
      <c r="AB29" s="456">
        <v>0.5</v>
      </c>
      <c r="AC29" s="461">
        <f>IFERROR(Y29*AA29*AB29,0)</f>
        <v>0</v>
      </c>
      <c r="AD29" s="55">
        <v>0</v>
      </c>
      <c r="AE29" s="564">
        <v>0</v>
      </c>
      <c r="AF29" s="564">
        <f>IFERROR(AD29*AE29,#REF!)</f>
        <v>0</v>
      </c>
      <c r="AG29" s="569" t="s">
        <v>625</v>
      </c>
      <c r="AH29" s="567">
        <v>0.175176</v>
      </c>
      <c r="AI29" s="567">
        <v>0.5</v>
      </c>
      <c r="AJ29" s="495">
        <v>60.883491248658643</v>
      </c>
      <c r="AK29" s="55">
        <v>0</v>
      </c>
      <c r="AL29" s="564">
        <v>0</v>
      </c>
      <c r="AM29" s="564">
        <f>IFERROR(AK29*AL29,#REF!)</f>
        <v>0</v>
      </c>
      <c r="AN29" s="569" t="s">
        <v>625</v>
      </c>
      <c r="AO29" s="567">
        <v>0.175176</v>
      </c>
      <c r="AP29" s="568">
        <v>0.5</v>
      </c>
      <c r="AQ29" s="495">
        <v>108.86289383195425</v>
      </c>
    </row>
    <row r="30" spans="1:43" ht="15" x14ac:dyDescent="0.25">
      <c r="A30" s="563" t="s">
        <v>1038</v>
      </c>
      <c r="B30" s="280"/>
      <c r="C30" s="453">
        <v>0</v>
      </c>
      <c r="D30" s="453">
        <f t="shared" si="3"/>
        <v>0</v>
      </c>
      <c r="E30" s="462"/>
      <c r="F30" s="460"/>
      <c r="G30" s="456">
        <v>0.5</v>
      </c>
      <c r="H30" s="457">
        <f t="shared" si="4"/>
        <v>0</v>
      </c>
      <c r="I30" s="280"/>
      <c r="J30" s="453">
        <v>0</v>
      </c>
      <c r="K30" s="453">
        <f t="shared" si="5"/>
        <v>0</v>
      </c>
      <c r="L30" s="462"/>
      <c r="M30" s="460"/>
      <c r="N30" s="456">
        <v>0.5</v>
      </c>
      <c r="O30" s="457">
        <f t="shared" si="6"/>
        <v>0</v>
      </c>
      <c r="P30" s="280"/>
      <c r="Q30" s="453">
        <v>0</v>
      </c>
      <c r="R30" s="453">
        <f t="shared" si="0"/>
        <v>0</v>
      </c>
      <c r="S30" s="462"/>
      <c r="T30" s="460"/>
      <c r="U30" s="456">
        <v>0.5</v>
      </c>
      <c r="V30" s="461">
        <f t="shared" si="1"/>
        <v>0</v>
      </c>
      <c r="W30" s="280">
        <v>0</v>
      </c>
      <c r="X30" s="453">
        <v>0</v>
      </c>
      <c r="Y30" s="453">
        <f>IFERROR(W30*X30,#REF!)</f>
        <v>0</v>
      </c>
      <c r="Z30" s="462" t="s">
        <v>625</v>
      </c>
      <c r="AA30" s="460">
        <v>0.175176</v>
      </c>
      <c r="AB30" s="456">
        <v>0.5</v>
      </c>
      <c r="AC30" s="461">
        <f t="shared" si="2"/>
        <v>0</v>
      </c>
      <c r="AD30" s="55">
        <v>0</v>
      </c>
      <c r="AE30" s="564">
        <v>0</v>
      </c>
      <c r="AF30" s="564">
        <f>IFERROR(AD30*AE30,#REF!)</f>
        <v>0</v>
      </c>
      <c r="AG30" s="569" t="s">
        <v>625</v>
      </c>
      <c r="AH30" s="567">
        <v>0.175176</v>
      </c>
      <c r="AI30" s="567">
        <v>0.5</v>
      </c>
      <c r="AJ30" s="495">
        <v>45.81557415767255</v>
      </c>
      <c r="AK30" s="55">
        <v>0</v>
      </c>
      <c r="AL30" s="564">
        <v>0</v>
      </c>
      <c r="AM30" s="564">
        <f>IFERROR(AK30*AL30,#REF!)</f>
        <v>0</v>
      </c>
      <c r="AN30" s="569" t="s">
        <v>625</v>
      </c>
      <c r="AO30" s="567">
        <v>0.175176</v>
      </c>
      <c r="AP30" s="568">
        <v>0.5</v>
      </c>
      <c r="AQ30" s="495">
        <v>81.920663271533698</v>
      </c>
    </row>
    <row r="31" spans="1:43" ht="15" x14ac:dyDescent="0.25">
      <c r="A31" s="563" t="s">
        <v>1039</v>
      </c>
      <c r="B31" s="280"/>
      <c r="C31" s="453">
        <v>0</v>
      </c>
      <c r="D31" s="453">
        <f t="shared" si="3"/>
        <v>0</v>
      </c>
      <c r="E31" s="462"/>
      <c r="F31" s="460"/>
      <c r="G31" s="456">
        <v>0.5</v>
      </c>
      <c r="H31" s="457">
        <f t="shared" si="4"/>
        <v>0</v>
      </c>
      <c r="I31" s="280"/>
      <c r="J31" s="453">
        <v>0</v>
      </c>
      <c r="K31" s="453">
        <f t="shared" si="5"/>
        <v>0</v>
      </c>
      <c r="L31" s="462"/>
      <c r="M31" s="460"/>
      <c r="N31" s="456">
        <v>0.5</v>
      </c>
      <c r="O31" s="457">
        <f t="shared" si="6"/>
        <v>0</v>
      </c>
      <c r="P31" s="280"/>
      <c r="Q31" s="453">
        <v>0</v>
      </c>
      <c r="R31" s="453">
        <f t="shared" si="0"/>
        <v>0</v>
      </c>
      <c r="S31" s="462"/>
      <c r="T31" s="460"/>
      <c r="U31" s="456">
        <v>0.5</v>
      </c>
      <c r="V31" s="461">
        <f t="shared" si="1"/>
        <v>0</v>
      </c>
      <c r="W31" s="280">
        <v>1</v>
      </c>
      <c r="X31" s="453">
        <v>20</v>
      </c>
      <c r="Y31" s="453">
        <f>IFERROR(W31*X31,#REF!)</f>
        <v>20</v>
      </c>
      <c r="Z31" s="462" t="s">
        <v>625</v>
      </c>
      <c r="AA31" s="460">
        <v>0.175176</v>
      </c>
      <c r="AB31" s="456">
        <v>0.5</v>
      </c>
      <c r="AC31" s="461">
        <f t="shared" si="2"/>
        <v>1.75176</v>
      </c>
      <c r="AD31" s="55">
        <v>0</v>
      </c>
      <c r="AE31" s="564">
        <v>0</v>
      </c>
      <c r="AF31" s="564">
        <f>IFERROR(AD31*AE31,#REF!)</f>
        <v>0</v>
      </c>
      <c r="AG31" s="569" t="s">
        <v>625</v>
      </c>
      <c r="AH31" s="567">
        <v>0.175176</v>
      </c>
      <c r="AI31" s="567">
        <v>0.5</v>
      </c>
      <c r="AJ31" s="495">
        <v>3.50352</v>
      </c>
      <c r="AK31" s="55">
        <v>0</v>
      </c>
      <c r="AL31" s="564">
        <v>0</v>
      </c>
      <c r="AM31" s="564">
        <f>IFERROR(AK31*AL31,#REF!)</f>
        <v>0</v>
      </c>
      <c r="AN31" s="569" t="s">
        <v>625</v>
      </c>
      <c r="AO31" s="567">
        <v>0.175176</v>
      </c>
      <c r="AP31" s="568">
        <v>0.5</v>
      </c>
      <c r="AQ31" s="495">
        <v>3.50352</v>
      </c>
    </row>
    <row r="32" spans="1:43" ht="15" x14ac:dyDescent="0.25">
      <c r="A32" s="563" t="s">
        <v>1040</v>
      </c>
      <c r="B32" s="280"/>
      <c r="C32" s="453">
        <v>0</v>
      </c>
      <c r="D32" s="453">
        <f t="shared" si="3"/>
        <v>0</v>
      </c>
      <c r="E32" s="462"/>
      <c r="F32" s="460"/>
      <c r="G32" s="456">
        <v>0.5</v>
      </c>
      <c r="H32" s="457">
        <f t="shared" si="4"/>
        <v>0</v>
      </c>
      <c r="I32" s="280"/>
      <c r="J32" s="453">
        <v>0</v>
      </c>
      <c r="K32" s="453">
        <f t="shared" si="5"/>
        <v>0</v>
      </c>
      <c r="L32" s="462"/>
      <c r="M32" s="460"/>
      <c r="N32" s="456">
        <v>0.5</v>
      </c>
      <c r="O32" s="457">
        <f t="shared" si="6"/>
        <v>0</v>
      </c>
      <c r="P32" s="280"/>
      <c r="Q32" s="453">
        <v>0</v>
      </c>
      <c r="R32" s="453">
        <f t="shared" si="0"/>
        <v>0</v>
      </c>
      <c r="S32" s="462"/>
      <c r="T32" s="460"/>
      <c r="U32" s="456">
        <v>0.5</v>
      </c>
      <c r="V32" s="461">
        <f t="shared" si="1"/>
        <v>0</v>
      </c>
      <c r="W32" s="280">
        <v>1</v>
      </c>
      <c r="X32" s="453">
        <v>50</v>
      </c>
      <c r="Y32" s="453">
        <f>IFERROR(W32*X32,#REF!)</f>
        <v>50</v>
      </c>
      <c r="Z32" s="462" t="s">
        <v>625</v>
      </c>
      <c r="AA32" s="460">
        <v>0.175176</v>
      </c>
      <c r="AB32" s="456">
        <v>0.5</v>
      </c>
      <c r="AC32" s="461">
        <f t="shared" si="2"/>
        <v>4.3794000000000004</v>
      </c>
      <c r="AD32" s="55">
        <v>0</v>
      </c>
      <c r="AE32" s="564">
        <v>0</v>
      </c>
      <c r="AF32" s="564">
        <f>IFERROR(AD32*AE32,#REF!)</f>
        <v>0</v>
      </c>
      <c r="AG32" s="569" t="s">
        <v>625</v>
      </c>
      <c r="AH32" s="567">
        <v>0.175176</v>
      </c>
      <c r="AI32" s="567">
        <v>0.5</v>
      </c>
      <c r="AJ32" s="495">
        <v>8.7588000000000008</v>
      </c>
      <c r="AK32" s="55">
        <v>0</v>
      </c>
      <c r="AL32" s="564">
        <v>0</v>
      </c>
      <c r="AM32" s="564">
        <f>IFERROR(AK32*AL32,#REF!)</f>
        <v>0</v>
      </c>
      <c r="AN32" s="569" t="s">
        <v>625</v>
      </c>
      <c r="AO32" s="567">
        <v>0.175176</v>
      </c>
      <c r="AP32" s="568">
        <v>0.5</v>
      </c>
      <c r="AQ32" s="495">
        <v>8.7588000000000008</v>
      </c>
    </row>
    <row r="33" spans="1:43" ht="15" x14ac:dyDescent="0.25">
      <c r="A33" s="563" t="s">
        <v>1041</v>
      </c>
      <c r="B33" s="280"/>
      <c r="C33" s="453">
        <v>0</v>
      </c>
      <c r="D33" s="453">
        <f t="shared" si="3"/>
        <v>0</v>
      </c>
      <c r="E33" s="462"/>
      <c r="F33" s="460"/>
      <c r="G33" s="456">
        <v>0.5</v>
      </c>
      <c r="H33" s="457">
        <f t="shared" si="4"/>
        <v>0</v>
      </c>
      <c r="I33" s="280"/>
      <c r="J33" s="453">
        <v>0</v>
      </c>
      <c r="K33" s="453">
        <f t="shared" si="5"/>
        <v>0</v>
      </c>
      <c r="L33" s="462"/>
      <c r="M33" s="460"/>
      <c r="N33" s="456">
        <v>0.5</v>
      </c>
      <c r="O33" s="457">
        <f t="shared" si="6"/>
        <v>0</v>
      </c>
      <c r="P33" s="280"/>
      <c r="Q33" s="453">
        <v>0</v>
      </c>
      <c r="R33" s="453">
        <f t="shared" si="0"/>
        <v>0</v>
      </c>
      <c r="S33" s="462"/>
      <c r="T33" s="460"/>
      <c r="U33" s="456">
        <v>0.5</v>
      </c>
      <c r="V33" s="461">
        <f t="shared" si="1"/>
        <v>0</v>
      </c>
      <c r="W33" s="280">
        <v>0</v>
      </c>
      <c r="X33" s="453">
        <v>0</v>
      </c>
      <c r="Y33" s="453">
        <f>IFERROR(W33*X33,#REF!)</f>
        <v>0</v>
      </c>
      <c r="Z33" s="462" t="s">
        <v>625</v>
      </c>
      <c r="AA33" s="460">
        <v>0.175176</v>
      </c>
      <c r="AB33" s="456">
        <v>0.5</v>
      </c>
      <c r="AC33" s="461">
        <f t="shared" si="2"/>
        <v>0</v>
      </c>
      <c r="AD33" s="55">
        <v>1</v>
      </c>
      <c r="AE33" s="564">
        <v>171.71039999999999</v>
      </c>
      <c r="AF33" s="564">
        <f>IFERROR(AD33*AE33,#REF!)</f>
        <v>171.71039999999999</v>
      </c>
      <c r="AG33" s="569" t="s">
        <v>625</v>
      </c>
      <c r="AH33" s="567">
        <v>0.175176</v>
      </c>
      <c r="AI33" s="567">
        <v>0.5</v>
      </c>
      <c r="AJ33" s="495">
        <v>15.039770515199999</v>
      </c>
      <c r="AK33" s="55">
        <v>0</v>
      </c>
      <c r="AL33" s="564">
        <v>0</v>
      </c>
      <c r="AM33" s="564">
        <f>IFERROR(AK33*AL33,#REF!)</f>
        <v>0</v>
      </c>
      <c r="AN33" s="569" t="s">
        <v>625</v>
      </c>
      <c r="AO33" s="567">
        <v>0.175176</v>
      </c>
      <c r="AP33" s="568">
        <v>0.5</v>
      </c>
      <c r="AQ33" s="495">
        <v>30.079541030399998</v>
      </c>
    </row>
    <row r="34" spans="1:43" ht="15" x14ac:dyDescent="0.25">
      <c r="A34" s="563" t="s">
        <v>1042</v>
      </c>
      <c r="B34" s="280"/>
      <c r="C34" s="453">
        <v>0</v>
      </c>
      <c r="D34" s="453">
        <f t="shared" si="3"/>
        <v>0</v>
      </c>
      <c r="E34" s="462"/>
      <c r="F34" s="460"/>
      <c r="G34" s="456">
        <v>0.5</v>
      </c>
      <c r="H34" s="457">
        <f t="shared" si="4"/>
        <v>0</v>
      </c>
      <c r="I34" s="280"/>
      <c r="J34" s="453">
        <v>0</v>
      </c>
      <c r="K34" s="453">
        <f t="shared" si="5"/>
        <v>0</v>
      </c>
      <c r="L34" s="462"/>
      <c r="M34" s="460"/>
      <c r="N34" s="456">
        <v>0.5</v>
      </c>
      <c r="O34" s="457">
        <f t="shared" si="6"/>
        <v>0</v>
      </c>
      <c r="P34" s="280"/>
      <c r="Q34" s="453">
        <v>0</v>
      </c>
      <c r="R34" s="453">
        <f t="shared" si="0"/>
        <v>0</v>
      </c>
      <c r="S34" s="462"/>
      <c r="T34" s="460"/>
      <c r="U34" s="456">
        <v>0.5</v>
      </c>
      <c r="V34" s="461">
        <f t="shared" si="1"/>
        <v>0</v>
      </c>
      <c r="W34" s="280">
        <v>42</v>
      </c>
      <c r="X34" s="453">
        <v>0.80952380952380953</v>
      </c>
      <c r="Y34" s="453">
        <f>IFERROR(W34*X34,#REF!)</f>
        <v>34</v>
      </c>
      <c r="Z34" s="462" t="s">
        <v>625</v>
      </c>
      <c r="AA34" s="460">
        <v>0.175176</v>
      </c>
      <c r="AB34" s="456">
        <v>0.5</v>
      </c>
      <c r="AC34" s="461">
        <f t="shared" si="2"/>
        <v>2.977992</v>
      </c>
      <c r="AD34" s="55">
        <v>77.623856967380917</v>
      </c>
      <c r="AE34" s="564">
        <v>0.83737142857142854</v>
      </c>
      <c r="AF34" s="564">
        <f>IFERROR(AD34*AE34,#REF!)</f>
        <v>65</v>
      </c>
      <c r="AG34" s="569" t="s">
        <v>625</v>
      </c>
      <c r="AH34" s="567">
        <v>0.175176</v>
      </c>
      <c r="AI34" s="567">
        <v>0.5</v>
      </c>
      <c r="AJ34" s="495">
        <v>11.649204000000001</v>
      </c>
      <c r="AK34" s="55">
        <v>0</v>
      </c>
      <c r="AL34" s="564">
        <v>0</v>
      </c>
      <c r="AM34" s="564">
        <f>IFERROR(AK34*AL34,#REF!)</f>
        <v>0</v>
      </c>
      <c r="AN34" s="569" t="s">
        <v>625</v>
      </c>
      <c r="AO34" s="567">
        <v>0.175176</v>
      </c>
      <c r="AP34" s="568">
        <v>0.5</v>
      </c>
      <c r="AQ34" s="495">
        <v>17.342424000000001</v>
      </c>
    </row>
    <row r="35" spans="1:43" ht="15" x14ac:dyDescent="0.25">
      <c r="A35" s="563" t="s">
        <v>1043</v>
      </c>
      <c r="B35" s="280"/>
      <c r="C35" s="453">
        <v>0</v>
      </c>
      <c r="D35" s="453">
        <f t="shared" si="3"/>
        <v>0</v>
      </c>
      <c r="E35" s="462"/>
      <c r="F35" s="460"/>
      <c r="G35" s="456">
        <v>0.5</v>
      </c>
      <c r="H35" s="457">
        <f t="shared" si="4"/>
        <v>0</v>
      </c>
      <c r="I35" s="280"/>
      <c r="J35" s="453">
        <v>0</v>
      </c>
      <c r="K35" s="453">
        <f t="shared" si="5"/>
        <v>0</v>
      </c>
      <c r="L35" s="462"/>
      <c r="M35" s="460"/>
      <c r="N35" s="456">
        <v>0.5</v>
      </c>
      <c r="O35" s="457">
        <f t="shared" si="6"/>
        <v>0</v>
      </c>
      <c r="P35" s="280"/>
      <c r="Q35" s="453">
        <v>0</v>
      </c>
      <c r="R35" s="453">
        <f t="shared" si="0"/>
        <v>0</v>
      </c>
      <c r="S35" s="462"/>
      <c r="T35" s="460"/>
      <c r="U35" s="456">
        <v>0.5</v>
      </c>
      <c r="V35" s="461">
        <f t="shared" si="1"/>
        <v>0</v>
      </c>
      <c r="W35" s="280">
        <v>42</v>
      </c>
      <c r="X35" s="453">
        <v>0.80952380952380953</v>
      </c>
      <c r="Y35" s="453">
        <f>IFERROR(W35*X35,#REF!)</f>
        <v>34</v>
      </c>
      <c r="Z35" s="462" t="s">
        <v>625</v>
      </c>
      <c r="AA35" s="460">
        <v>0.175176</v>
      </c>
      <c r="AB35" s="456">
        <v>0.5</v>
      </c>
      <c r="AC35" s="461">
        <f t="shared" si="2"/>
        <v>2.977992</v>
      </c>
      <c r="AD35" s="55">
        <v>77.623856967380917</v>
      </c>
      <c r="AE35" s="564">
        <v>0.83737142857142854</v>
      </c>
      <c r="AF35" s="564">
        <f>IFERROR(AD35*AE35,#REF!)</f>
        <v>65</v>
      </c>
      <c r="AG35" s="569" t="s">
        <v>625</v>
      </c>
      <c r="AH35" s="567">
        <v>0.175176</v>
      </c>
      <c r="AI35" s="567">
        <v>0.5</v>
      </c>
      <c r="AJ35" s="495">
        <v>11.649204000000001</v>
      </c>
      <c r="AK35" s="55">
        <v>0</v>
      </c>
      <c r="AL35" s="564">
        <v>0</v>
      </c>
      <c r="AM35" s="564">
        <f>IFERROR(AK35*AL35,#REF!)</f>
        <v>0</v>
      </c>
      <c r="AN35" s="569" t="s">
        <v>625</v>
      </c>
      <c r="AO35" s="567">
        <v>0.175176</v>
      </c>
      <c r="AP35" s="568">
        <v>0.5</v>
      </c>
      <c r="AQ35" s="495">
        <v>17.342424000000001</v>
      </c>
    </row>
    <row r="36" spans="1:43" ht="15" x14ac:dyDescent="0.25">
      <c r="A36" s="563" t="s">
        <v>1044</v>
      </c>
      <c r="B36" s="280"/>
      <c r="C36" s="453">
        <v>0</v>
      </c>
      <c r="D36" s="453">
        <f t="shared" si="3"/>
        <v>0</v>
      </c>
      <c r="E36" s="462"/>
      <c r="F36" s="460"/>
      <c r="G36" s="456">
        <v>0.5</v>
      </c>
      <c r="H36" s="457">
        <f t="shared" si="4"/>
        <v>0</v>
      </c>
      <c r="I36" s="280"/>
      <c r="J36" s="453">
        <v>0</v>
      </c>
      <c r="K36" s="453">
        <f t="shared" si="5"/>
        <v>0</v>
      </c>
      <c r="L36" s="462"/>
      <c r="M36" s="460"/>
      <c r="N36" s="456">
        <v>0.5</v>
      </c>
      <c r="O36" s="457">
        <f t="shared" si="6"/>
        <v>0</v>
      </c>
      <c r="P36" s="280"/>
      <c r="Q36" s="453">
        <v>0</v>
      </c>
      <c r="R36" s="453">
        <f t="shared" si="0"/>
        <v>0</v>
      </c>
      <c r="S36" s="462"/>
      <c r="T36" s="460"/>
      <c r="U36" s="456">
        <v>0.5</v>
      </c>
      <c r="V36" s="461">
        <f t="shared" si="1"/>
        <v>0</v>
      </c>
      <c r="W36" s="280">
        <v>0</v>
      </c>
      <c r="X36" s="453">
        <v>0</v>
      </c>
      <c r="Y36" s="453">
        <f>IFERROR(W36*X36,#REF!)</f>
        <v>0</v>
      </c>
      <c r="Z36" s="462" t="s">
        <v>625</v>
      </c>
      <c r="AA36" s="460">
        <v>0.175176</v>
      </c>
      <c r="AB36" s="456">
        <v>0.5</v>
      </c>
      <c r="AC36" s="461">
        <f t="shared" si="2"/>
        <v>0</v>
      </c>
      <c r="AD36" s="55">
        <v>1</v>
      </c>
      <c r="AE36" s="564">
        <v>498.75</v>
      </c>
      <c r="AF36" s="564">
        <f>IFERROR(AD36*AE36,#REF!)</f>
        <v>498.75</v>
      </c>
      <c r="AG36" s="569" t="s">
        <v>625</v>
      </c>
      <c r="AH36" s="567">
        <v>0.175176</v>
      </c>
      <c r="AI36" s="567">
        <v>0.5</v>
      </c>
      <c r="AJ36" s="495">
        <v>43.684514999999998</v>
      </c>
      <c r="AK36" s="55">
        <v>0</v>
      </c>
      <c r="AL36" s="564">
        <v>0</v>
      </c>
      <c r="AM36" s="564">
        <f>IFERROR(AK36*AL36,#REF!)</f>
        <v>0</v>
      </c>
      <c r="AN36" s="569" t="s">
        <v>625</v>
      </c>
      <c r="AO36" s="567">
        <v>0.175176</v>
      </c>
      <c r="AP36" s="568">
        <v>0.5</v>
      </c>
      <c r="AQ36" s="495">
        <v>87.369029999999995</v>
      </c>
    </row>
    <row r="37" spans="1:43" ht="15" x14ac:dyDescent="0.25">
      <c r="A37" s="563" t="s">
        <v>1044</v>
      </c>
      <c r="B37" s="280"/>
      <c r="C37" s="453">
        <v>0</v>
      </c>
      <c r="D37" s="453">
        <f t="shared" si="3"/>
        <v>0</v>
      </c>
      <c r="E37" s="462"/>
      <c r="F37" s="460"/>
      <c r="G37" s="456">
        <v>0.5</v>
      </c>
      <c r="H37" s="457">
        <f t="shared" si="4"/>
        <v>0</v>
      </c>
      <c r="I37" s="280"/>
      <c r="J37" s="453">
        <v>0</v>
      </c>
      <c r="K37" s="453">
        <f t="shared" si="5"/>
        <v>0</v>
      </c>
      <c r="L37" s="462"/>
      <c r="M37" s="460"/>
      <c r="N37" s="456">
        <v>0.5</v>
      </c>
      <c r="O37" s="457">
        <f t="shared" si="6"/>
        <v>0</v>
      </c>
      <c r="P37" s="280"/>
      <c r="Q37" s="453">
        <v>0</v>
      </c>
      <c r="R37" s="453">
        <f t="shared" si="0"/>
        <v>0</v>
      </c>
      <c r="S37" s="462"/>
      <c r="T37" s="460"/>
      <c r="U37" s="456">
        <v>0.5</v>
      </c>
      <c r="V37" s="461">
        <f t="shared" si="1"/>
        <v>0</v>
      </c>
      <c r="W37" s="280">
        <v>0</v>
      </c>
      <c r="X37" s="453">
        <v>0</v>
      </c>
      <c r="Y37" s="453">
        <f>IFERROR(W37*X37,#REF!)</f>
        <v>0</v>
      </c>
      <c r="Z37" s="462" t="s">
        <v>625</v>
      </c>
      <c r="AA37" s="460">
        <v>0.175176</v>
      </c>
      <c r="AB37" s="456">
        <v>0.5</v>
      </c>
      <c r="AC37" s="461">
        <f t="shared" si="2"/>
        <v>0</v>
      </c>
      <c r="AD37" s="55">
        <v>1</v>
      </c>
      <c r="AE37" s="564">
        <v>498.75</v>
      </c>
      <c r="AF37" s="564">
        <f>IFERROR(AD37*AE37,#REF!)</f>
        <v>498.75</v>
      </c>
      <c r="AG37" s="569" t="s">
        <v>625</v>
      </c>
      <c r="AH37" s="567">
        <v>0.175176</v>
      </c>
      <c r="AI37" s="567">
        <v>0.5</v>
      </c>
      <c r="AJ37" s="495">
        <v>43.684514999999998</v>
      </c>
      <c r="AK37" s="55">
        <v>0</v>
      </c>
      <c r="AL37" s="564">
        <v>0</v>
      </c>
      <c r="AM37" s="564">
        <f>IFERROR(AK37*AL37,#REF!)</f>
        <v>0</v>
      </c>
      <c r="AN37" s="569" t="s">
        <v>625</v>
      </c>
      <c r="AO37" s="567">
        <v>0.175176</v>
      </c>
      <c r="AP37" s="568">
        <v>0.5</v>
      </c>
      <c r="AQ37" s="495">
        <v>87.369029999999995</v>
      </c>
    </row>
    <row r="38" spans="1:43" ht="15" x14ac:dyDescent="0.25">
      <c r="A38" s="563" t="s">
        <v>1044</v>
      </c>
      <c r="B38" s="280"/>
      <c r="C38" s="453">
        <v>0</v>
      </c>
      <c r="D38" s="453">
        <f t="shared" si="3"/>
        <v>0</v>
      </c>
      <c r="E38" s="462"/>
      <c r="F38" s="460"/>
      <c r="G38" s="456">
        <v>0.5</v>
      </c>
      <c r="H38" s="457">
        <f t="shared" si="4"/>
        <v>0</v>
      </c>
      <c r="I38" s="280"/>
      <c r="J38" s="453">
        <v>0</v>
      </c>
      <c r="K38" s="453">
        <f t="shared" si="5"/>
        <v>0</v>
      </c>
      <c r="L38" s="462"/>
      <c r="M38" s="460"/>
      <c r="N38" s="456">
        <v>0.5</v>
      </c>
      <c r="O38" s="457">
        <f t="shared" si="6"/>
        <v>0</v>
      </c>
      <c r="P38" s="280"/>
      <c r="Q38" s="453">
        <v>0</v>
      </c>
      <c r="R38" s="453">
        <f t="shared" si="0"/>
        <v>0</v>
      </c>
      <c r="S38" s="462"/>
      <c r="T38" s="460"/>
      <c r="U38" s="456">
        <v>0.5</v>
      </c>
      <c r="V38" s="461">
        <f t="shared" si="1"/>
        <v>0</v>
      </c>
      <c r="W38" s="280">
        <v>0</v>
      </c>
      <c r="X38" s="453">
        <v>0</v>
      </c>
      <c r="Y38" s="453">
        <f>IFERROR(W38*X38,#REF!)</f>
        <v>0</v>
      </c>
      <c r="Z38" s="462" t="s">
        <v>625</v>
      </c>
      <c r="AA38" s="460">
        <v>0.175176</v>
      </c>
      <c r="AB38" s="456">
        <v>0.5</v>
      </c>
      <c r="AC38" s="461">
        <f t="shared" ref="AC38:AC69" si="7">IFERROR(Y38*AA38*AB38,0)</f>
        <v>0</v>
      </c>
      <c r="AD38" s="55">
        <v>1</v>
      </c>
      <c r="AE38" s="564">
        <v>498.75</v>
      </c>
      <c r="AF38" s="564">
        <f>IFERROR(AD38*AE38,#REF!)</f>
        <v>498.75</v>
      </c>
      <c r="AG38" s="569" t="s">
        <v>625</v>
      </c>
      <c r="AH38" s="567">
        <v>0.175176</v>
      </c>
      <c r="AI38" s="567">
        <v>0.5</v>
      </c>
      <c r="AJ38" s="495">
        <v>43.684514999999998</v>
      </c>
      <c r="AK38" s="55">
        <v>0</v>
      </c>
      <c r="AL38" s="564">
        <v>0</v>
      </c>
      <c r="AM38" s="564">
        <f>IFERROR(AK38*AL38,#REF!)</f>
        <v>0</v>
      </c>
      <c r="AN38" s="569" t="s">
        <v>625</v>
      </c>
      <c r="AO38" s="567">
        <v>0.175176</v>
      </c>
      <c r="AP38" s="568">
        <v>0.5</v>
      </c>
      <c r="AQ38" s="495">
        <v>87.369029999999995</v>
      </c>
    </row>
    <row r="39" spans="1:43" ht="15" x14ac:dyDescent="0.25">
      <c r="A39" s="563" t="s">
        <v>1045</v>
      </c>
      <c r="B39" s="280"/>
      <c r="C39" s="453">
        <v>0</v>
      </c>
      <c r="D39" s="453">
        <f t="shared" si="3"/>
        <v>0</v>
      </c>
      <c r="E39" s="462"/>
      <c r="F39" s="460"/>
      <c r="G39" s="456">
        <v>0.5</v>
      </c>
      <c r="H39" s="457">
        <f t="shared" si="4"/>
        <v>0</v>
      </c>
      <c r="I39" s="280"/>
      <c r="J39" s="453">
        <v>0</v>
      </c>
      <c r="K39" s="453">
        <f t="shared" si="5"/>
        <v>0</v>
      </c>
      <c r="L39" s="462"/>
      <c r="M39" s="460"/>
      <c r="N39" s="456">
        <v>0.5</v>
      </c>
      <c r="O39" s="457">
        <f t="shared" si="6"/>
        <v>0</v>
      </c>
      <c r="P39" s="280"/>
      <c r="Q39" s="453">
        <v>0</v>
      </c>
      <c r="R39" s="453">
        <f t="shared" si="0"/>
        <v>0</v>
      </c>
      <c r="S39" s="462"/>
      <c r="T39" s="460"/>
      <c r="U39" s="456">
        <v>0.5</v>
      </c>
      <c r="V39" s="461">
        <f t="shared" si="1"/>
        <v>0</v>
      </c>
      <c r="W39" s="280">
        <v>0</v>
      </c>
      <c r="X39" s="453">
        <v>0</v>
      </c>
      <c r="Y39" s="453">
        <f>IFERROR(W39*X39,#REF!)</f>
        <v>0</v>
      </c>
      <c r="Z39" s="462" t="s">
        <v>625</v>
      </c>
      <c r="AA39" s="460">
        <v>0.175176</v>
      </c>
      <c r="AB39" s="456">
        <v>0.5</v>
      </c>
      <c r="AC39" s="461">
        <f t="shared" si="7"/>
        <v>0</v>
      </c>
      <c r="AD39" s="55">
        <v>1</v>
      </c>
      <c r="AE39" s="564">
        <v>475.65</v>
      </c>
      <c r="AF39" s="564">
        <f>IFERROR(AD39*AE39,#REF!)</f>
        <v>475.65</v>
      </c>
      <c r="AG39" s="569" t="s">
        <v>625</v>
      </c>
      <c r="AH39" s="567">
        <v>0.175176</v>
      </c>
      <c r="AI39" s="567">
        <v>0.5</v>
      </c>
      <c r="AJ39" s="495">
        <v>41.661232200000001</v>
      </c>
      <c r="AK39" s="55">
        <v>0</v>
      </c>
      <c r="AL39" s="564">
        <v>0</v>
      </c>
      <c r="AM39" s="564">
        <f>IFERROR(AK39*AL39,#REF!)</f>
        <v>0</v>
      </c>
      <c r="AN39" s="569" t="s">
        <v>625</v>
      </c>
      <c r="AO39" s="567">
        <v>0.175176</v>
      </c>
      <c r="AP39" s="568">
        <v>0.5</v>
      </c>
      <c r="AQ39" s="495">
        <v>83.322464400000001</v>
      </c>
    </row>
    <row r="40" spans="1:43" ht="15" x14ac:dyDescent="0.25">
      <c r="A40" s="563" t="s">
        <v>1045</v>
      </c>
      <c r="B40" s="280"/>
      <c r="C40" s="453">
        <v>0</v>
      </c>
      <c r="D40" s="453">
        <f t="shared" si="3"/>
        <v>0</v>
      </c>
      <c r="E40" s="462"/>
      <c r="F40" s="460"/>
      <c r="G40" s="456">
        <v>0.5</v>
      </c>
      <c r="H40" s="457">
        <f t="shared" si="4"/>
        <v>0</v>
      </c>
      <c r="I40" s="280"/>
      <c r="J40" s="453">
        <v>0</v>
      </c>
      <c r="K40" s="453">
        <f t="shared" si="5"/>
        <v>0</v>
      </c>
      <c r="L40" s="462"/>
      <c r="M40" s="460"/>
      <c r="N40" s="456">
        <v>0.5</v>
      </c>
      <c r="O40" s="457">
        <f t="shared" si="6"/>
        <v>0</v>
      </c>
      <c r="P40" s="280"/>
      <c r="Q40" s="453">
        <v>0</v>
      </c>
      <c r="R40" s="453">
        <f t="shared" si="0"/>
        <v>0</v>
      </c>
      <c r="S40" s="462"/>
      <c r="T40" s="460"/>
      <c r="U40" s="456">
        <v>0.5</v>
      </c>
      <c r="V40" s="461">
        <f t="shared" si="1"/>
        <v>0</v>
      </c>
      <c r="W40" s="280">
        <v>0</v>
      </c>
      <c r="X40" s="453">
        <v>0</v>
      </c>
      <c r="Y40" s="453">
        <f>IFERROR(W40*X40,#REF!)</f>
        <v>0</v>
      </c>
      <c r="Z40" s="462" t="s">
        <v>625</v>
      </c>
      <c r="AA40" s="460">
        <v>0.175176</v>
      </c>
      <c r="AB40" s="456">
        <v>0.5</v>
      </c>
      <c r="AC40" s="461">
        <f t="shared" si="7"/>
        <v>0</v>
      </c>
      <c r="AD40" s="55">
        <v>1</v>
      </c>
      <c r="AE40" s="564">
        <v>475.65</v>
      </c>
      <c r="AF40" s="564">
        <f>IFERROR(AD40*AE40,#REF!)</f>
        <v>475.65</v>
      </c>
      <c r="AG40" s="569" t="s">
        <v>625</v>
      </c>
      <c r="AH40" s="567">
        <v>0.175176</v>
      </c>
      <c r="AI40" s="567">
        <v>0.5</v>
      </c>
      <c r="AJ40" s="495">
        <v>41.661232200000001</v>
      </c>
      <c r="AK40" s="55">
        <v>0</v>
      </c>
      <c r="AL40" s="564">
        <v>0</v>
      </c>
      <c r="AM40" s="564">
        <f>IFERROR(AK40*AL40,#REF!)</f>
        <v>0</v>
      </c>
      <c r="AN40" s="569" t="s">
        <v>625</v>
      </c>
      <c r="AO40" s="567">
        <v>0.175176</v>
      </c>
      <c r="AP40" s="568">
        <v>0.5</v>
      </c>
      <c r="AQ40" s="495">
        <v>83.322464400000001</v>
      </c>
    </row>
    <row r="41" spans="1:43" ht="15" x14ac:dyDescent="0.25">
      <c r="A41" s="563" t="s">
        <v>1045</v>
      </c>
      <c r="B41" s="280"/>
      <c r="C41" s="453">
        <v>0</v>
      </c>
      <c r="D41" s="453">
        <f t="shared" si="3"/>
        <v>0</v>
      </c>
      <c r="E41" s="462"/>
      <c r="F41" s="460"/>
      <c r="G41" s="456">
        <v>0.5</v>
      </c>
      <c r="H41" s="457">
        <f t="shared" si="4"/>
        <v>0</v>
      </c>
      <c r="I41" s="280"/>
      <c r="J41" s="453">
        <v>0</v>
      </c>
      <c r="K41" s="453">
        <f t="shared" si="5"/>
        <v>0</v>
      </c>
      <c r="L41" s="462"/>
      <c r="M41" s="460"/>
      <c r="N41" s="456">
        <v>0.5</v>
      </c>
      <c r="O41" s="457">
        <f t="shared" si="6"/>
        <v>0</v>
      </c>
      <c r="P41" s="280"/>
      <c r="Q41" s="453">
        <v>0</v>
      </c>
      <c r="R41" s="453">
        <f t="shared" si="0"/>
        <v>0</v>
      </c>
      <c r="S41" s="462"/>
      <c r="T41" s="460"/>
      <c r="U41" s="456">
        <v>0.5</v>
      </c>
      <c r="V41" s="461">
        <f t="shared" si="1"/>
        <v>0</v>
      </c>
      <c r="W41" s="280">
        <v>0</v>
      </c>
      <c r="X41" s="453">
        <v>0</v>
      </c>
      <c r="Y41" s="453">
        <f>IFERROR(W41*X41,#REF!)</f>
        <v>0</v>
      </c>
      <c r="Z41" s="462" t="s">
        <v>625</v>
      </c>
      <c r="AA41" s="460">
        <v>0.175176</v>
      </c>
      <c r="AB41" s="456">
        <v>0.5</v>
      </c>
      <c r="AC41" s="461">
        <f t="shared" si="7"/>
        <v>0</v>
      </c>
      <c r="AD41" s="55">
        <v>1</v>
      </c>
      <c r="AE41" s="564">
        <v>475.65</v>
      </c>
      <c r="AF41" s="564">
        <f>IFERROR(AD41*AE41,#REF!)</f>
        <v>475.65</v>
      </c>
      <c r="AG41" s="569" t="s">
        <v>625</v>
      </c>
      <c r="AH41" s="567">
        <v>0.175176</v>
      </c>
      <c r="AI41" s="567">
        <v>0.5</v>
      </c>
      <c r="AJ41" s="495">
        <v>41.661232200000001</v>
      </c>
      <c r="AK41" s="55">
        <v>0</v>
      </c>
      <c r="AL41" s="564">
        <v>0</v>
      </c>
      <c r="AM41" s="564">
        <f>IFERROR(AK41*AL41,#REF!)</f>
        <v>0</v>
      </c>
      <c r="AN41" s="569" t="s">
        <v>625</v>
      </c>
      <c r="AO41" s="567">
        <v>0.175176</v>
      </c>
      <c r="AP41" s="568">
        <v>0.5</v>
      </c>
      <c r="AQ41" s="495">
        <v>83.322464400000001</v>
      </c>
    </row>
    <row r="42" spans="1:43" ht="15" x14ac:dyDescent="0.25">
      <c r="A42" s="563" t="s">
        <v>1045</v>
      </c>
      <c r="B42" s="280"/>
      <c r="C42" s="453">
        <v>0</v>
      </c>
      <c r="D42" s="453">
        <f t="shared" si="3"/>
        <v>0</v>
      </c>
      <c r="E42" s="462"/>
      <c r="F42" s="460"/>
      <c r="G42" s="456">
        <v>0.5</v>
      </c>
      <c r="H42" s="457">
        <f t="shared" si="4"/>
        <v>0</v>
      </c>
      <c r="I42" s="280"/>
      <c r="J42" s="453">
        <v>0</v>
      </c>
      <c r="K42" s="453">
        <f t="shared" si="5"/>
        <v>0</v>
      </c>
      <c r="L42" s="462"/>
      <c r="M42" s="460"/>
      <c r="N42" s="456">
        <v>0.5</v>
      </c>
      <c r="O42" s="457">
        <f t="shared" si="6"/>
        <v>0</v>
      </c>
      <c r="P42" s="280"/>
      <c r="Q42" s="453">
        <v>0</v>
      </c>
      <c r="R42" s="453">
        <f t="shared" si="0"/>
        <v>0</v>
      </c>
      <c r="S42" s="462"/>
      <c r="T42" s="460"/>
      <c r="U42" s="456">
        <v>0.5</v>
      </c>
      <c r="V42" s="461">
        <f t="shared" si="1"/>
        <v>0</v>
      </c>
      <c r="W42" s="280">
        <v>0</v>
      </c>
      <c r="X42" s="453">
        <v>0</v>
      </c>
      <c r="Y42" s="453">
        <f>IFERROR(W42*X42,#REF!)</f>
        <v>0</v>
      </c>
      <c r="Z42" s="462" t="s">
        <v>625</v>
      </c>
      <c r="AA42" s="460">
        <v>0.175176</v>
      </c>
      <c r="AB42" s="456">
        <v>0.5</v>
      </c>
      <c r="AC42" s="461">
        <f t="shared" si="7"/>
        <v>0</v>
      </c>
      <c r="AD42" s="55">
        <v>1</v>
      </c>
      <c r="AE42" s="564">
        <v>475.65</v>
      </c>
      <c r="AF42" s="564">
        <f>IFERROR(AD42*AE42,#REF!)</f>
        <v>475.65</v>
      </c>
      <c r="AG42" s="569" t="s">
        <v>625</v>
      </c>
      <c r="AH42" s="567">
        <v>0.175176</v>
      </c>
      <c r="AI42" s="567">
        <v>0.5</v>
      </c>
      <c r="AJ42" s="495">
        <v>41.661232200000001</v>
      </c>
      <c r="AK42" s="55">
        <v>0</v>
      </c>
      <c r="AL42" s="564">
        <v>0</v>
      </c>
      <c r="AM42" s="564">
        <f>IFERROR(AK42*AL42,#REF!)</f>
        <v>0</v>
      </c>
      <c r="AN42" s="569" t="s">
        <v>625</v>
      </c>
      <c r="AO42" s="567">
        <v>0.175176</v>
      </c>
      <c r="AP42" s="568">
        <v>0.5</v>
      </c>
      <c r="AQ42" s="495">
        <v>83.322464400000001</v>
      </c>
    </row>
    <row r="43" spans="1:43" ht="15" x14ac:dyDescent="0.25">
      <c r="A43" s="563" t="s">
        <v>1045</v>
      </c>
      <c r="B43" s="280"/>
      <c r="C43" s="453">
        <v>0</v>
      </c>
      <c r="D43" s="453">
        <f t="shared" si="3"/>
        <v>0</v>
      </c>
      <c r="E43" s="462"/>
      <c r="F43" s="460"/>
      <c r="G43" s="456">
        <v>0.5</v>
      </c>
      <c r="H43" s="457">
        <f t="shared" si="4"/>
        <v>0</v>
      </c>
      <c r="I43" s="280"/>
      <c r="J43" s="453">
        <v>0</v>
      </c>
      <c r="K43" s="453">
        <f t="shared" si="5"/>
        <v>0</v>
      </c>
      <c r="L43" s="462"/>
      <c r="M43" s="460"/>
      <c r="N43" s="456">
        <v>0.5</v>
      </c>
      <c r="O43" s="457">
        <f t="shared" si="6"/>
        <v>0</v>
      </c>
      <c r="P43" s="280"/>
      <c r="Q43" s="453">
        <v>0</v>
      </c>
      <c r="R43" s="453">
        <f t="shared" si="0"/>
        <v>0</v>
      </c>
      <c r="S43" s="462"/>
      <c r="T43" s="460"/>
      <c r="U43" s="456">
        <v>0.5</v>
      </c>
      <c r="V43" s="461">
        <f t="shared" si="1"/>
        <v>0</v>
      </c>
      <c r="W43" s="280">
        <v>0</v>
      </c>
      <c r="X43" s="453">
        <v>0</v>
      </c>
      <c r="Y43" s="453">
        <f>IFERROR(W43*X43,#REF!)</f>
        <v>0</v>
      </c>
      <c r="Z43" s="462" t="s">
        <v>625</v>
      </c>
      <c r="AA43" s="460">
        <v>0.175176</v>
      </c>
      <c r="AB43" s="456">
        <v>0.5</v>
      </c>
      <c r="AC43" s="461">
        <f t="shared" si="7"/>
        <v>0</v>
      </c>
      <c r="AD43" s="55">
        <v>1</v>
      </c>
      <c r="AE43" s="564">
        <v>475.65</v>
      </c>
      <c r="AF43" s="564">
        <f>IFERROR(AD43*AE43,#REF!)</f>
        <v>475.65</v>
      </c>
      <c r="AG43" s="569" t="s">
        <v>625</v>
      </c>
      <c r="AH43" s="567">
        <v>0.175176</v>
      </c>
      <c r="AI43" s="567">
        <v>0.5</v>
      </c>
      <c r="AJ43" s="495">
        <v>41.661232200000001</v>
      </c>
      <c r="AK43" s="55">
        <v>0</v>
      </c>
      <c r="AL43" s="564">
        <v>0</v>
      </c>
      <c r="AM43" s="564">
        <f>IFERROR(AK43*AL43,#REF!)</f>
        <v>0</v>
      </c>
      <c r="AN43" s="569" t="s">
        <v>625</v>
      </c>
      <c r="AO43" s="567">
        <v>0.175176</v>
      </c>
      <c r="AP43" s="568">
        <v>0.5</v>
      </c>
      <c r="AQ43" s="495">
        <v>83.322464400000001</v>
      </c>
    </row>
    <row r="44" spans="1:43" ht="15" x14ac:dyDescent="0.25">
      <c r="A44" s="563" t="s">
        <v>1044</v>
      </c>
      <c r="B44" s="280"/>
      <c r="C44" s="453">
        <v>0</v>
      </c>
      <c r="D44" s="453">
        <f t="shared" si="3"/>
        <v>0</v>
      </c>
      <c r="E44" s="462"/>
      <c r="F44" s="460"/>
      <c r="G44" s="456">
        <v>0.5</v>
      </c>
      <c r="H44" s="457">
        <f t="shared" si="4"/>
        <v>0</v>
      </c>
      <c r="I44" s="280"/>
      <c r="J44" s="453">
        <v>0</v>
      </c>
      <c r="K44" s="453">
        <f t="shared" si="5"/>
        <v>0</v>
      </c>
      <c r="L44" s="462"/>
      <c r="M44" s="460"/>
      <c r="N44" s="456">
        <v>0.5</v>
      </c>
      <c r="O44" s="457">
        <f t="shared" si="6"/>
        <v>0</v>
      </c>
      <c r="P44" s="280"/>
      <c r="Q44" s="453">
        <v>0</v>
      </c>
      <c r="R44" s="453">
        <f t="shared" si="0"/>
        <v>0</v>
      </c>
      <c r="S44" s="462"/>
      <c r="T44" s="460"/>
      <c r="U44" s="456">
        <v>0.5</v>
      </c>
      <c r="V44" s="461">
        <f t="shared" si="1"/>
        <v>0</v>
      </c>
      <c r="W44" s="280">
        <v>0</v>
      </c>
      <c r="X44" s="453">
        <v>0</v>
      </c>
      <c r="Y44" s="453">
        <f>IFERROR(W44*X44,#REF!)</f>
        <v>0</v>
      </c>
      <c r="Z44" s="462" t="s">
        <v>625</v>
      </c>
      <c r="AA44" s="460">
        <v>0.175176</v>
      </c>
      <c r="AB44" s="456">
        <v>0.5</v>
      </c>
      <c r="AC44" s="461">
        <f t="shared" si="7"/>
        <v>0</v>
      </c>
      <c r="AD44" s="55">
        <v>1</v>
      </c>
      <c r="AE44" s="564">
        <v>498.75</v>
      </c>
      <c r="AF44" s="564">
        <f>IFERROR(AD44*AE44,#REF!)</f>
        <v>498.75</v>
      </c>
      <c r="AG44" s="569" t="s">
        <v>625</v>
      </c>
      <c r="AH44" s="567">
        <v>0.175176</v>
      </c>
      <c r="AI44" s="567">
        <v>0.5</v>
      </c>
      <c r="AJ44" s="495">
        <v>43.684514999999998</v>
      </c>
      <c r="AK44" s="55">
        <v>0</v>
      </c>
      <c r="AL44" s="564">
        <v>0</v>
      </c>
      <c r="AM44" s="564">
        <f>IFERROR(AK44*AL44,#REF!)</f>
        <v>0</v>
      </c>
      <c r="AN44" s="569" t="s">
        <v>625</v>
      </c>
      <c r="AO44" s="567">
        <v>0.175176</v>
      </c>
      <c r="AP44" s="568">
        <v>0.5</v>
      </c>
      <c r="AQ44" s="495">
        <v>87.369029999999995</v>
      </c>
    </row>
    <row r="45" spans="1:43" ht="15" x14ac:dyDescent="0.25">
      <c r="A45" s="563" t="s">
        <v>1045</v>
      </c>
      <c r="B45" s="280"/>
      <c r="C45" s="453">
        <v>0</v>
      </c>
      <c r="D45" s="453">
        <f t="shared" si="3"/>
        <v>0</v>
      </c>
      <c r="E45" s="462"/>
      <c r="F45" s="460"/>
      <c r="G45" s="456">
        <v>0.5</v>
      </c>
      <c r="H45" s="457">
        <f t="shared" si="4"/>
        <v>0</v>
      </c>
      <c r="I45" s="280"/>
      <c r="J45" s="453">
        <v>0</v>
      </c>
      <c r="K45" s="453">
        <f t="shared" si="5"/>
        <v>0</v>
      </c>
      <c r="L45" s="462"/>
      <c r="M45" s="460"/>
      <c r="N45" s="456">
        <v>0.5</v>
      </c>
      <c r="O45" s="457">
        <f t="shared" si="6"/>
        <v>0</v>
      </c>
      <c r="P45" s="280"/>
      <c r="Q45" s="453">
        <v>0</v>
      </c>
      <c r="R45" s="453">
        <f t="shared" si="0"/>
        <v>0</v>
      </c>
      <c r="S45" s="462"/>
      <c r="T45" s="460"/>
      <c r="U45" s="456">
        <v>0.5</v>
      </c>
      <c r="V45" s="461">
        <f t="shared" si="1"/>
        <v>0</v>
      </c>
      <c r="W45" s="280">
        <v>0</v>
      </c>
      <c r="X45" s="453">
        <v>0</v>
      </c>
      <c r="Y45" s="453">
        <f>IFERROR(W45*X45,#REF!)</f>
        <v>0</v>
      </c>
      <c r="Z45" s="462" t="s">
        <v>625</v>
      </c>
      <c r="AA45" s="460">
        <v>0.175176</v>
      </c>
      <c r="AB45" s="456">
        <v>0.5</v>
      </c>
      <c r="AC45" s="461">
        <f t="shared" si="7"/>
        <v>0</v>
      </c>
      <c r="AD45" s="55">
        <v>1</v>
      </c>
      <c r="AE45" s="564">
        <v>453.6</v>
      </c>
      <c r="AF45" s="564">
        <f>IFERROR(AD45*AE45,#REF!)</f>
        <v>453.6</v>
      </c>
      <c r="AG45" s="569" t="s">
        <v>625</v>
      </c>
      <c r="AH45" s="567">
        <v>0.175176</v>
      </c>
      <c r="AI45" s="567">
        <v>0.5</v>
      </c>
      <c r="AJ45" s="495">
        <v>39.729916800000005</v>
      </c>
      <c r="AK45" s="55">
        <v>0</v>
      </c>
      <c r="AL45" s="564">
        <v>0</v>
      </c>
      <c r="AM45" s="564">
        <f>IFERROR(AK45*AL45,#REF!)</f>
        <v>0</v>
      </c>
      <c r="AN45" s="569" t="s">
        <v>625</v>
      </c>
      <c r="AO45" s="567">
        <v>0.175176</v>
      </c>
      <c r="AP45" s="568">
        <v>0.5</v>
      </c>
      <c r="AQ45" s="495">
        <v>79.45983360000001</v>
      </c>
    </row>
    <row r="46" spans="1:43" ht="15" x14ac:dyDescent="0.25">
      <c r="A46" s="563" t="s">
        <v>1045</v>
      </c>
      <c r="B46" s="280"/>
      <c r="C46" s="453">
        <v>0</v>
      </c>
      <c r="D46" s="453">
        <f t="shared" si="3"/>
        <v>0</v>
      </c>
      <c r="E46" s="462"/>
      <c r="F46" s="460"/>
      <c r="G46" s="456">
        <v>0.5</v>
      </c>
      <c r="H46" s="457">
        <f t="shared" si="4"/>
        <v>0</v>
      </c>
      <c r="I46" s="280"/>
      <c r="J46" s="453">
        <v>0</v>
      </c>
      <c r="K46" s="453">
        <f t="shared" si="5"/>
        <v>0</v>
      </c>
      <c r="L46" s="462"/>
      <c r="M46" s="460"/>
      <c r="N46" s="456">
        <v>0.5</v>
      </c>
      <c r="O46" s="457">
        <f t="shared" si="6"/>
        <v>0</v>
      </c>
      <c r="P46" s="280"/>
      <c r="Q46" s="453">
        <v>0</v>
      </c>
      <c r="R46" s="453">
        <f t="shared" si="0"/>
        <v>0</v>
      </c>
      <c r="S46" s="462"/>
      <c r="T46" s="460"/>
      <c r="U46" s="456">
        <v>0.5</v>
      </c>
      <c r="V46" s="461">
        <f t="shared" si="1"/>
        <v>0</v>
      </c>
      <c r="W46" s="280">
        <v>0</v>
      </c>
      <c r="X46" s="453">
        <v>0</v>
      </c>
      <c r="Y46" s="453">
        <f>IFERROR(W46*X46,#REF!)</f>
        <v>0</v>
      </c>
      <c r="Z46" s="462" t="s">
        <v>625</v>
      </c>
      <c r="AA46" s="460">
        <v>0.175176</v>
      </c>
      <c r="AB46" s="456">
        <v>0.5</v>
      </c>
      <c r="AC46" s="461">
        <f t="shared" si="7"/>
        <v>0</v>
      </c>
      <c r="AD46" s="55">
        <v>1</v>
      </c>
      <c r="AE46" s="564">
        <v>428.4</v>
      </c>
      <c r="AF46" s="564">
        <f>IFERROR(AD46*AE46,#REF!)</f>
        <v>428.4</v>
      </c>
      <c r="AG46" s="569" t="s">
        <v>625</v>
      </c>
      <c r="AH46" s="567">
        <v>0.175176</v>
      </c>
      <c r="AI46" s="567">
        <v>0.5</v>
      </c>
      <c r="AJ46" s="495">
        <v>37.522699199999998</v>
      </c>
      <c r="AK46" s="55">
        <v>0</v>
      </c>
      <c r="AL46" s="564">
        <v>0</v>
      </c>
      <c r="AM46" s="564">
        <f>IFERROR(AK46*AL46,#REF!)</f>
        <v>0</v>
      </c>
      <c r="AN46" s="569" t="s">
        <v>625</v>
      </c>
      <c r="AO46" s="567">
        <v>0.175176</v>
      </c>
      <c r="AP46" s="568">
        <v>0.5</v>
      </c>
      <c r="AQ46" s="495">
        <v>75.045398399999996</v>
      </c>
    </row>
    <row r="47" spans="1:43" ht="15" x14ac:dyDescent="0.25">
      <c r="A47" s="563" t="s">
        <v>1045</v>
      </c>
      <c r="B47" s="280"/>
      <c r="C47" s="1295">
        <v>0</v>
      </c>
      <c r="D47" s="1295">
        <f t="shared" ref="D47:D78" si="8">+B47*C47</f>
        <v>0</v>
      </c>
      <c r="E47" s="1296"/>
      <c r="F47" s="1297"/>
      <c r="G47" s="1297">
        <v>0.5</v>
      </c>
      <c r="H47" s="461">
        <f t="shared" ref="H47:H78" si="9">D47*F47*G47</f>
        <v>0</v>
      </c>
      <c r="I47" s="280"/>
      <c r="J47" s="1295">
        <v>0</v>
      </c>
      <c r="K47" s="1295">
        <f t="shared" ref="K47:K78" si="10">+I47*J47</f>
        <v>0</v>
      </c>
      <c r="L47" s="1296"/>
      <c r="M47" s="1297"/>
      <c r="N47" s="1297">
        <v>0.5</v>
      </c>
      <c r="O47" s="461">
        <f t="shared" ref="O47:O78" si="11">K47*M47*N47</f>
        <v>0</v>
      </c>
      <c r="P47" s="280"/>
      <c r="Q47" s="1295">
        <v>0</v>
      </c>
      <c r="R47" s="1295">
        <f t="shared" ref="R47:R78" si="12">+P47*Q47</f>
        <v>0</v>
      </c>
      <c r="S47" s="1296"/>
      <c r="T47" s="1297"/>
      <c r="U47" s="1297">
        <v>0.5</v>
      </c>
      <c r="V47" s="461">
        <f t="shared" ref="V47:V78" si="13">R47*T47*U47</f>
        <v>0</v>
      </c>
      <c r="W47" s="280">
        <v>0</v>
      </c>
      <c r="X47" s="1295">
        <v>0</v>
      </c>
      <c r="Y47" s="1295">
        <f>IFERROR(W47*X47,#REF!)</f>
        <v>0</v>
      </c>
      <c r="Z47" s="1296" t="s">
        <v>625</v>
      </c>
      <c r="AA47" s="1297">
        <v>0.175176</v>
      </c>
      <c r="AB47" s="1297">
        <v>0.5</v>
      </c>
      <c r="AC47" s="461">
        <f t="shared" si="7"/>
        <v>0</v>
      </c>
      <c r="AD47" s="55">
        <v>1</v>
      </c>
      <c r="AE47" s="1298">
        <v>428.4</v>
      </c>
      <c r="AF47" s="1298">
        <f>IFERROR(AD47*AE47,#REF!)</f>
        <v>428.4</v>
      </c>
      <c r="AG47" s="1299" t="s">
        <v>625</v>
      </c>
      <c r="AH47" s="1300">
        <v>0.175176</v>
      </c>
      <c r="AI47" s="1300">
        <v>0.5</v>
      </c>
      <c r="AJ47" s="495">
        <v>37.522699199999998</v>
      </c>
      <c r="AK47" s="55">
        <v>0</v>
      </c>
      <c r="AL47" s="1298">
        <v>0</v>
      </c>
      <c r="AM47" s="1298">
        <f>IFERROR(AK47*AL47,#REF!)</f>
        <v>0</v>
      </c>
      <c r="AN47" s="1299" t="s">
        <v>625</v>
      </c>
      <c r="AO47" s="1300">
        <v>0.175176</v>
      </c>
      <c r="AP47" s="1300">
        <v>0.5</v>
      </c>
      <c r="AQ47" s="495">
        <v>75.045398399999996</v>
      </c>
    </row>
    <row r="48" spans="1:43" ht="15" x14ac:dyDescent="0.25">
      <c r="A48" s="563" t="s">
        <v>1044</v>
      </c>
      <c r="B48" s="280"/>
      <c r="C48" s="1295">
        <v>0</v>
      </c>
      <c r="D48" s="1295">
        <f t="shared" si="8"/>
        <v>0</v>
      </c>
      <c r="E48" s="1296"/>
      <c r="F48" s="1297"/>
      <c r="G48" s="1297">
        <v>0.5</v>
      </c>
      <c r="H48" s="461">
        <f t="shared" si="9"/>
        <v>0</v>
      </c>
      <c r="I48" s="280"/>
      <c r="J48" s="1295">
        <v>0</v>
      </c>
      <c r="K48" s="1295">
        <f t="shared" si="10"/>
        <v>0</v>
      </c>
      <c r="L48" s="1296"/>
      <c r="M48" s="1297"/>
      <c r="N48" s="1297">
        <v>0.5</v>
      </c>
      <c r="O48" s="461">
        <f t="shared" si="11"/>
        <v>0</v>
      </c>
      <c r="P48" s="280"/>
      <c r="Q48" s="1295">
        <v>0</v>
      </c>
      <c r="R48" s="1295">
        <f t="shared" si="12"/>
        <v>0</v>
      </c>
      <c r="S48" s="1296"/>
      <c r="T48" s="1297"/>
      <c r="U48" s="1297">
        <v>0.5</v>
      </c>
      <c r="V48" s="461">
        <f t="shared" si="13"/>
        <v>0</v>
      </c>
      <c r="W48" s="280">
        <v>0</v>
      </c>
      <c r="X48" s="1295">
        <v>0</v>
      </c>
      <c r="Y48" s="1295">
        <f>IFERROR(W48*X48,#REF!)</f>
        <v>0</v>
      </c>
      <c r="Z48" s="1296" t="s">
        <v>625</v>
      </c>
      <c r="AA48" s="1297">
        <v>0.175176</v>
      </c>
      <c r="AB48" s="1297">
        <v>0.5</v>
      </c>
      <c r="AC48" s="461">
        <f t="shared" si="7"/>
        <v>0</v>
      </c>
      <c r="AD48" s="55">
        <v>1</v>
      </c>
      <c r="AE48" s="1298">
        <v>475.65</v>
      </c>
      <c r="AF48" s="1298">
        <f>IFERROR(AD48*AE48,#REF!)</f>
        <v>475.65</v>
      </c>
      <c r="AG48" s="1299" t="s">
        <v>625</v>
      </c>
      <c r="AH48" s="1300">
        <v>0.175176</v>
      </c>
      <c r="AI48" s="1300">
        <v>0.5</v>
      </c>
      <c r="AJ48" s="495">
        <v>41.661232200000001</v>
      </c>
      <c r="AK48" s="55">
        <v>0</v>
      </c>
      <c r="AL48" s="1298">
        <v>0</v>
      </c>
      <c r="AM48" s="1298">
        <f>IFERROR(AK48*AL48,#REF!)</f>
        <v>0</v>
      </c>
      <c r="AN48" s="1299" t="s">
        <v>625</v>
      </c>
      <c r="AO48" s="1300">
        <v>0.175176</v>
      </c>
      <c r="AP48" s="1300">
        <v>0.5</v>
      </c>
      <c r="AQ48" s="495">
        <v>83.322464400000001</v>
      </c>
    </row>
    <row r="49" spans="1:43" ht="15" x14ac:dyDescent="0.25">
      <c r="A49" s="563" t="s">
        <v>1046</v>
      </c>
      <c r="B49" s="280"/>
      <c r="C49" s="1295">
        <v>0</v>
      </c>
      <c r="D49" s="1295">
        <f t="shared" si="8"/>
        <v>0</v>
      </c>
      <c r="E49" s="1296"/>
      <c r="F49" s="1297"/>
      <c r="G49" s="1297">
        <v>0.5</v>
      </c>
      <c r="H49" s="461">
        <f t="shared" si="9"/>
        <v>0</v>
      </c>
      <c r="I49" s="280"/>
      <c r="J49" s="1295">
        <v>0</v>
      </c>
      <c r="K49" s="1295">
        <f t="shared" si="10"/>
        <v>0</v>
      </c>
      <c r="L49" s="1296"/>
      <c r="M49" s="1297"/>
      <c r="N49" s="1297">
        <v>0.5</v>
      </c>
      <c r="O49" s="461">
        <f t="shared" si="11"/>
        <v>0</v>
      </c>
      <c r="P49" s="280"/>
      <c r="Q49" s="1295">
        <v>0</v>
      </c>
      <c r="R49" s="1295">
        <f t="shared" si="12"/>
        <v>0</v>
      </c>
      <c r="S49" s="1296"/>
      <c r="T49" s="1297"/>
      <c r="U49" s="1297">
        <v>0.5</v>
      </c>
      <c r="V49" s="461">
        <f t="shared" si="13"/>
        <v>0</v>
      </c>
      <c r="W49" s="280">
        <v>0</v>
      </c>
      <c r="X49" s="1295">
        <v>0</v>
      </c>
      <c r="Y49" s="1295">
        <f>IFERROR(W49*X49,#REF!)</f>
        <v>0</v>
      </c>
      <c r="Z49" s="1296" t="s">
        <v>625</v>
      </c>
      <c r="AA49" s="1297">
        <v>0.175176</v>
      </c>
      <c r="AB49" s="1297">
        <v>0.5</v>
      </c>
      <c r="AC49" s="461">
        <f t="shared" si="7"/>
        <v>0</v>
      </c>
      <c r="AD49" s="55">
        <v>1</v>
      </c>
      <c r="AE49" s="1298">
        <v>65.099999999999994</v>
      </c>
      <c r="AF49" s="1298">
        <f>IFERROR(AD49*AE49,#REF!)</f>
        <v>65.099999999999994</v>
      </c>
      <c r="AG49" s="1299" t="s">
        <v>625</v>
      </c>
      <c r="AH49" s="1300">
        <v>0.175176</v>
      </c>
      <c r="AI49" s="1300">
        <v>0.5</v>
      </c>
      <c r="AJ49" s="495">
        <v>5.7019787999999991</v>
      </c>
      <c r="AK49" s="55">
        <v>0</v>
      </c>
      <c r="AL49" s="1298">
        <v>0</v>
      </c>
      <c r="AM49" s="1298">
        <f>IFERROR(AK49*AL49,#REF!)</f>
        <v>0</v>
      </c>
      <c r="AN49" s="1299" t="s">
        <v>625</v>
      </c>
      <c r="AO49" s="1300">
        <v>0.175176</v>
      </c>
      <c r="AP49" s="1300">
        <v>0.5</v>
      </c>
      <c r="AQ49" s="495">
        <v>11.403957599999998</v>
      </c>
    </row>
    <row r="50" spans="1:43" ht="15" x14ac:dyDescent="0.25">
      <c r="A50" s="563" t="s">
        <v>1046</v>
      </c>
      <c r="B50" s="280"/>
      <c r="C50" s="1295">
        <v>0</v>
      </c>
      <c r="D50" s="1295">
        <f t="shared" si="8"/>
        <v>0</v>
      </c>
      <c r="E50" s="1296"/>
      <c r="F50" s="1297"/>
      <c r="G50" s="1297">
        <v>0.5</v>
      </c>
      <c r="H50" s="461">
        <f t="shared" si="9"/>
        <v>0</v>
      </c>
      <c r="I50" s="280"/>
      <c r="J50" s="1295">
        <v>0</v>
      </c>
      <c r="K50" s="1295">
        <f t="shared" si="10"/>
        <v>0</v>
      </c>
      <c r="L50" s="1296"/>
      <c r="M50" s="1297"/>
      <c r="N50" s="1297">
        <v>0.5</v>
      </c>
      <c r="O50" s="461">
        <f t="shared" si="11"/>
        <v>0</v>
      </c>
      <c r="P50" s="280"/>
      <c r="Q50" s="1295">
        <v>0</v>
      </c>
      <c r="R50" s="1295">
        <f t="shared" si="12"/>
        <v>0</v>
      </c>
      <c r="S50" s="1296"/>
      <c r="T50" s="1297"/>
      <c r="U50" s="1297">
        <v>0.5</v>
      </c>
      <c r="V50" s="461">
        <f t="shared" si="13"/>
        <v>0</v>
      </c>
      <c r="W50" s="280">
        <v>0</v>
      </c>
      <c r="X50" s="1295">
        <v>0</v>
      </c>
      <c r="Y50" s="1295">
        <f>IFERROR(W50*X50,#REF!)</f>
        <v>0</v>
      </c>
      <c r="Z50" s="1296" t="s">
        <v>625</v>
      </c>
      <c r="AA50" s="1297">
        <v>0.175176</v>
      </c>
      <c r="AB50" s="1297">
        <v>0.5</v>
      </c>
      <c r="AC50" s="461">
        <f t="shared" si="7"/>
        <v>0</v>
      </c>
      <c r="AD50" s="55">
        <v>1</v>
      </c>
      <c r="AE50" s="1298">
        <v>38.85</v>
      </c>
      <c r="AF50" s="1298">
        <f>IFERROR(AD50*AE50,#REF!)</f>
        <v>38.85</v>
      </c>
      <c r="AG50" s="1299" t="s">
        <v>625</v>
      </c>
      <c r="AH50" s="1300">
        <v>0.175176</v>
      </c>
      <c r="AI50" s="1300">
        <v>0.5</v>
      </c>
      <c r="AJ50" s="495">
        <v>3.4027938</v>
      </c>
      <c r="AK50" s="55">
        <v>0</v>
      </c>
      <c r="AL50" s="1298">
        <v>0</v>
      </c>
      <c r="AM50" s="1298">
        <f>IFERROR(AK50*AL50,#REF!)</f>
        <v>0</v>
      </c>
      <c r="AN50" s="1299" t="s">
        <v>625</v>
      </c>
      <c r="AO50" s="1300">
        <v>0.175176</v>
      </c>
      <c r="AP50" s="1300">
        <v>0.5</v>
      </c>
      <c r="AQ50" s="495">
        <v>6.8055876</v>
      </c>
    </row>
    <row r="51" spans="1:43" ht="15" x14ac:dyDescent="0.25">
      <c r="A51" s="563" t="s">
        <v>1046</v>
      </c>
      <c r="B51" s="280"/>
      <c r="C51" s="1295">
        <v>0</v>
      </c>
      <c r="D51" s="1295">
        <f t="shared" si="8"/>
        <v>0</v>
      </c>
      <c r="E51" s="1296"/>
      <c r="F51" s="1297"/>
      <c r="G51" s="1297">
        <v>0.5</v>
      </c>
      <c r="H51" s="461">
        <f t="shared" si="9"/>
        <v>0</v>
      </c>
      <c r="I51" s="280"/>
      <c r="J51" s="1295">
        <v>0</v>
      </c>
      <c r="K51" s="1295">
        <f t="shared" si="10"/>
        <v>0</v>
      </c>
      <c r="L51" s="1296"/>
      <c r="M51" s="1297"/>
      <c r="N51" s="1297">
        <v>0.5</v>
      </c>
      <c r="O51" s="461">
        <f t="shared" si="11"/>
        <v>0</v>
      </c>
      <c r="P51" s="280"/>
      <c r="Q51" s="1295">
        <v>0</v>
      </c>
      <c r="R51" s="1295">
        <f t="shared" si="12"/>
        <v>0</v>
      </c>
      <c r="S51" s="1296"/>
      <c r="T51" s="1297"/>
      <c r="U51" s="1297">
        <v>0.5</v>
      </c>
      <c r="V51" s="461">
        <f t="shared" si="13"/>
        <v>0</v>
      </c>
      <c r="W51" s="280">
        <v>0</v>
      </c>
      <c r="X51" s="1295">
        <v>0</v>
      </c>
      <c r="Y51" s="1295">
        <f>IFERROR(W51*X51,#REF!)</f>
        <v>0</v>
      </c>
      <c r="Z51" s="1296" t="s">
        <v>625</v>
      </c>
      <c r="AA51" s="1297">
        <v>0.175176</v>
      </c>
      <c r="AB51" s="1297">
        <v>0.5</v>
      </c>
      <c r="AC51" s="461">
        <f t="shared" si="7"/>
        <v>0</v>
      </c>
      <c r="AD51" s="55">
        <v>1</v>
      </c>
      <c r="AE51" s="1298">
        <v>38.85</v>
      </c>
      <c r="AF51" s="1298">
        <f>IFERROR(AD51*AE51,#REF!)</f>
        <v>38.85</v>
      </c>
      <c r="AG51" s="1299" t="s">
        <v>625</v>
      </c>
      <c r="AH51" s="1300">
        <v>0.175176</v>
      </c>
      <c r="AI51" s="1300">
        <v>0.5</v>
      </c>
      <c r="AJ51" s="495">
        <v>3.4027938</v>
      </c>
      <c r="AK51" s="55">
        <v>0</v>
      </c>
      <c r="AL51" s="1298">
        <v>0</v>
      </c>
      <c r="AM51" s="1298">
        <f>IFERROR(AK51*AL51,#REF!)</f>
        <v>0</v>
      </c>
      <c r="AN51" s="1299" t="s">
        <v>625</v>
      </c>
      <c r="AO51" s="1300">
        <v>0.175176</v>
      </c>
      <c r="AP51" s="1300">
        <v>0.5</v>
      </c>
      <c r="AQ51" s="495">
        <v>6.8055876</v>
      </c>
    </row>
    <row r="52" spans="1:43" ht="15" x14ac:dyDescent="0.25">
      <c r="A52" s="563" t="s">
        <v>1046</v>
      </c>
      <c r="B52" s="280"/>
      <c r="C52" s="1295">
        <v>0</v>
      </c>
      <c r="D52" s="1295">
        <f t="shared" si="8"/>
        <v>0</v>
      </c>
      <c r="E52" s="1296"/>
      <c r="F52" s="1297"/>
      <c r="G52" s="1297">
        <v>0.5</v>
      </c>
      <c r="H52" s="461">
        <f t="shared" si="9"/>
        <v>0</v>
      </c>
      <c r="I52" s="280"/>
      <c r="J52" s="1295">
        <v>0</v>
      </c>
      <c r="K52" s="1295">
        <f t="shared" si="10"/>
        <v>0</v>
      </c>
      <c r="L52" s="1296"/>
      <c r="M52" s="1297"/>
      <c r="N52" s="1297">
        <v>0.5</v>
      </c>
      <c r="O52" s="461">
        <f t="shared" si="11"/>
        <v>0</v>
      </c>
      <c r="P52" s="280"/>
      <c r="Q52" s="1295">
        <v>0</v>
      </c>
      <c r="R52" s="1295">
        <f t="shared" si="12"/>
        <v>0</v>
      </c>
      <c r="S52" s="1296"/>
      <c r="T52" s="1297"/>
      <c r="U52" s="1297">
        <v>0.5</v>
      </c>
      <c r="V52" s="461">
        <f t="shared" si="13"/>
        <v>0</v>
      </c>
      <c r="W52" s="280">
        <v>0</v>
      </c>
      <c r="X52" s="1295">
        <v>0</v>
      </c>
      <c r="Y52" s="1295">
        <f>IFERROR(W52*X52,#REF!)</f>
        <v>0</v>
      </c>
      <c r="Z52" s="1296" t="s">
        <v>625</v>
      </c>
      <c r="AA52" s="1297">
        <v>0.175176</v>
      </c>
      <c r="AB52" s="1297">
        <v>0.5</v>
      </c>
      <c r="AC52" s="461">
        <f t="shared" si="7"/>
        <v>0</v>
      </c>
      <c r="AD52" s="55">
        <v>1</v>
      </c>
      <c r="AE52" s="1298">
        <v>38.85</v>
      </c>
      <c r="AF52" s="1298">
        <f>IFERROR(AD52*AE52,#REF!)</f>
        <v>38.85</v>
      </c>
      <c r="AG52" s="1299" t="s">
        <v>625</v>
      </c>
      <c r="AH52" s="1300">
        <v>0.175176</v>
      </c>
      <c r="AI52" s="1300">
        <v>0.5</v>
      </c>
      <c r="AJ52" s="495">
        <v>3.4027938</v>
      </c>
      <c r="AK52" s="55">
        <v>0</v>
      </c>
      <c r="AL52" s="1298">
        <v>0</v>
      </c>
      <c r="AM52" s="1298">
        <f>IFERROR(AK52*AL52,#REF!)</f>
        <v>0</v>
      </c>
      <c r="AN52" s="1299" t="s">
        <v>625</v>
      </c>
      <c r="AO52" s="1300">
        <v>0.175176</v>
      </c>
      <c r="AP52" s="1300">
        <v>0.5</v>
      </c>
      <c r="AQ52" s="495">
        <v>6.8055876</v>
      </c>
    </row>
    <row r="53" spans="1:43" ht="15" x14ac:dyDescent="0.25">
      <c r="A53" s="563" t="s">
        <v>1047</v>
      </c>
      <c r="B53" s="280"/>
      <c r="C53" s="1295">
        <v>0</v>
      </c>
      <c r="D53" s="1295">
        <f t="shared" si="8"/>
        <v>0</v>
      </c>
      <c r="E53" s="1296"/>
      <c r="F53" s="1297"/>
      <c r="G53" s="1297">
        <v>0.5</v>
      </c>
      <c r="H53" s="461">
        <f t="shared" si="9"/>
        <v>0</v>
      </c>
      <c r="I53" s="280"/>
      <c r="J53" s="1295">
        <v>0</v>
      </c>
      <c r="K53" s="1295">
        <f t="shared" si="10"/>
        <v>0</v>
      </c>
      <c r="L53" s="1296"/>
      <c r="M53" s="1297"/>
      <c r="N53" s="1297">
        <v>0.5</v>
      </c>
      <c r="O53" s="461">
        <f t="shared" si="11"/>
        <v>0</v>
      </c>
      <c r="P53" s="280"/>
      <c r="Q53" s="1295">
        <v>0</v>
      </c>
      <c r="R53" s="1295">
        <f t="shared" si="12"/>
        <v>0</v>
      </c>
      <c r="S53" s="1296"/>
      <c r="T53" s="1297"/>
      <c r="U53" s="1297">
        <v>0.5</v>
      </c>
      <c r="V53" s="461">
        <f t="shared" si="13"/>
        <v>0</v>
      </c>
      <c r="W53" s="280">
        <v>0</v>
      </c>
      <c r="X53" s="1295">
        <v>0</v>
      </c>
      <c r="Y53" s="1295">
        <f>IFERROR(W53*X53,#REF!)</f>
        <v>0</v>
      </c>
      <c r="Z53" s="1296" t="s">
        <v>625</v>
      </c>
      <c r="AA53" s="1297">
        <v>0.175176</v>
      </c>
      <c r="AB53" s="1297">
        <v>0.5</v>
      </c>
      <c r="AC53" s="461">
        <f t="shared" si="7"/>
        <v>0</v>
      </c>
      <c r="AD53" s="55">
        <v>1</v>
      </c>
      <c r="AE53" s="1298">
        <v>172.2</v>
      </c>
      <c r="AF53" s="1298">
        <f>IFERROR(AD53*AE53,#REF!)</f>
        <v>172.2</v>
      </c>
      <c r="AG53" s="1299" t="s">
        <v>625</v>
      </c>
      <c r="AH53" s="1300">
        <v>0.175176</v>
      </c>
      <c r="AI53" s="1300">
        <v>0.5</v>
      </c>
      <c r="AJ53" s="495">
        <v>15.082653599999999</v>
      </c>
      <c r="AK53" s="55">
        <v>0</v>
      </c>
      <c r="AL53" s="1298">
        <v>0</v>
      </c>
      <c r="AM53" s="1298">
        <f>IFERROR(AK53*AL53,#REF!)</f>
        <v>0</v>
      </c>
      <c r="AN53" s="1299" t="s">
        <v>625</v>
      </c>
      <c r="AO53" s="1300">
        <v>0.175176</v>
      </c>
      <c r="AP53" s="1300">
        <v>0.5</v>
      </c>
      <c r="AQ53" s="495">
        <v>30.165307199999997</v>
      </c>
    </row>
    <row r="54" spans="1:43" ht="15" x14ac:dyDescent="0.25">
      <c r="A54" s="563" t="s">
        <v>1048</v>
      </c>
      <c r="B54" s="280"/>
      <c r="C54" s="1295">
        <v>0</v>
      </c>
      <c r="D54" s="1295">
        <f t="shared" si="8"/>
        <v>0</v>
      </c>
      <c r="E54" s="1296"/>
      <c r="F54" s="1297"/>
      <c r="G54" s="1297">
        <v>0.5</v>
      </c>
      <c r="H54" s="461">
        <f t="shared" si="9"/>
        <v>0</v>
      </c>
      <c r="I54" s="280"/>
      <c r="J54" s="1295">
        <v>0</v>
      </c>
      <c r="K54" s="1295">
        <f t="shared" si="10"/>
        <v>0</v>
      </c>
      <c r="L54" s="1296"/>
      <c r="M54" s="1297"/>
      <c r="N54" s="1297">
        <v>0.5</v>
      </c>
      <c r="O54" s="461">
        <f t="shared" si="11"/>
        <v>0</v>
      </c>
      <c r="P54" s="280"/>
      <c r="Q54" s="1295">
        <v>0</v>
      </c>
      <c r="R54" s="1295">
        <f t="shared" si="12"/>
        <v>0</v>
      </c>
      <c r="S54" s="1296"/>
      <c r="T54" s="1297"/>
      <c r="U54" s="1297">
        <v>0.5</v>
      </c>
      <c r="V54" s="461">
        <f t="shared" si="13"/>
        <v>0</v>
      </c>
      <c r="W54" s="280">
        <v>0</v>
      </c>
      <c r="X54" s="1295">
        <v>0</v>
      </c>
      <c r="Y54" s="1295">
        <f>IFERROR(W54*X54,#REF!)</f>
        <v>0</v>
      </c>
      <c r="Z54" s="1296" t="s">
        <v>625</v>
      </c>
      <c r="AA54" s="1297">
        <v>0.175176</v>
      </c>
      <c r="AB54" s="1297">
        <v>0.5</v>
      </c>
      <c r="AC54" s="461">
        <f t="shared" si="7"/>
        <v>0</v>
      </c>
      <c r="AD54" s="55">
        <v>1</v>
      </c>
      <c r="AE54" s="1298">
        <v>123.9</v>
      </c>
      <c r="AF54" s="1298">
        <f>IFERROR(AD54*AE54,#REF!)</f>
        <v>123.9</v>
      </c>
      <c r="AG54" s="1299" t="s">
        <v>625</v>
      </c>
      <c r="AH54" s="1300">
        <v>0.175176</v>
      </c>
      <c r="AI54" s="1300">
        <v>0.5</v>
      </c>
      <c r="AJ54" s="495">
        <v>10.8521532</v>
      </c>
      <c r="AK54" s="55">
        <v>0</v>
      </c>
      <c r="AL54" s="1298">
        <v>0</v>
      </c>
      <c r="AM54" s="1298">
        <f>IFERROR(AK54*AL54,#REF!)</f>
        <v>0</v>
      </c>
      <c r="AN54" s="1299" t="s">
        <v>625</v>
      </c>
      <c r="AO54" s="1300">
        <v>0.175176</v>
      </c>
      <c r="AP54" s="1300">
        <v>0.5</v>
      </c>
      <c r="AQ54" s="495">
        <v>21.7043064</v>
      </c>
    </row>
    <row r="55" spans="1:43" ht="15" x14ac:dyDescent="0.25">
      <c r="A55" s="563" t="s">
        <v>1049</v>
      </c>
      <c r="B55" s="280"/>
      <c r="C55" s="1295">
        <v>0</v>
      </c>
      <c r="D55" s="1295">
        <f t="shared" si="8"/>
        <v>0</v>
      </c>
      <c r="E55" s="1296"/>
      <c r="F55" s="1297"/>
      <c r="G55" s="1297">
        <v>0.5</v>
      </c>
      <c r="H55" s="461">
        <f t="shared" si="9"/>
        <v>0</v>
      </c>
      <c r="I55" s="280"/>
      <c r="J55" s="1295">
        <v>0</v>
      </c>
      <c r="K55" s="1295">
        <f t="shared" si="10"/>
        <v>0</v>
      </c>
      <c r="L55" s="1296"/>
      <c r="M55" s="1297"/>
      <c r="N55" s="1297">
        <v>0.5</v>
      </c>
      <c r="O55" s="461">
        <f t="shared" si="11"/>
        <v>0</v>
      </c>
      <c r="P55" s="280"/>
      <c r="Q55" s="1295">
        <v>0</v>
      </c>
      <c r="R55" s="1295">
        <f t="shared" si="12"/>
        <v>0</v>
      </c>
      <c r="S55" s="1296"/>
      <c r="T55" s="1297"/>
      <c r="U55" s="1297">
        <v>0.5</v>
      </c>
      <c r="V55" s="461">
        <f t="shared" si="13"/>
        <v>0</v>
      </c>
      <c r="W55" s="280">
        <v>0</v>
      </c>
      <c r="X55" s="1295">
        <v>0</v>
      </c>
      <c r="Y55" s="1295">
        <f>IFERROR(W55*X55,#REF!)</f>
        <v>0</v>
      </c>
      <c r="Z55" s="1296" t="s">
        <v>625</v>
      </c>
      <c r="AA55" s="1297">
        <v>0.175176</v>
      </c>
      <c r="AB55" s="1297">
        <v>0.5</v>
      </c>
      <c r="AC55" s="461">
        <f t="shared" si="7"/>
        <v>0</v>
      </c>
      <c r="AD55" s="55">
        <v>1</v>
      </c>
      <c r="AE55" s="1298">
        <v>391.65</v>
      </c>
      <c r="AF55" s="1298">
        <f>IFERROR(AD55*AE55,#REF!)</f>
        <v>391.65</v>
      </c>
      <c r="AG55" s="1299" t="s">
        <v>625</v>
      </c>
      <c r="AH55" s="1300">
        <v>0.175176</v>
      </c>
      <c r="AI55" s="1300">
        <v>0.5</v>
      </c>
      <c r="AJ55" s="495">
        <v>34.303840199999996</v>
      </c>
      <c r="AK55" s="55">
        <v>0</v>
      </c>
      <c r="AL55" s="1298">
        <v>0</v>
      </c>
      <c r="AM55" s="1298">
        <f>IFERROR(AK55*AL55,#REF!)</f>
        <v>0</v>
      </c>
      <c r="AN55" s="1299" t="s">
        <v>625</v>
      </c>
      <c r="AO55" s="1300">
        <v>0.175176</v>
      </c>
      <c r="AP55" s="1300">
        <v>0.5</v>
      </c>
      <c r="AQ55" s="495">
        <v>68.607680399999992</v>
      </c>
    </row>
    <row r="56" spans="1:43" ht="15" x14ac:dyDescent="0.25">
      <c r="A56" s="563" t="s">
        <v>1049</v>
      </c>
      <c r="B56" s="280"/>
      <c r="C56" s="1295">
        <v>0</v>
      </c>
      <c r="D56" s="1295">
        <f t="shared" si="8"/>
        <v>0</v>
      </c>
      <c r="E56" s="1296"/>
      <c r="F56" s="1297"/>
      <c r="G56" s="1297">
        <v>0.5</v>
      </c>
      <c r="H56" s="461">
        <f t="shared" si="9"/>
        <v>0</v>
      </c>
      <c r="I56" s="280"/>
      <c r="J56" s="1295">
        <v>0</v>
      </c>
      <c r="K56" s="1295">
        <f t="shared" si="10"/>
        <v>0</v>
      </c>
      <c r="L56" s="1296"/>
      <c r="M56" s="1297"/>
      <c r="N56" s="1297">
        <v>0.5</v>
      </c>
      <c r="O56" s="461">
        <f t="shared" si="11"/>
        <v>0</v>
      </c>
      <c r="P56" s="280"/>
      <c r="Q56" s="1295">
        <v>0</v>
      </c>
      <c r="R56" s="1295">
        <f t="shared" si="12"/>
        <v>0</v>
      </c>
      <c r="S56" s="1296"/>
      <c r="T56" s="1297"/>
      <c r="U56" s="1297">
        <v>0.5</v>
      </c>
      <c r="V56" s="461">
        <f t="shared" si="13"/>
        <v>0</v>
      </c>
      <c r="W56" s="280">
        <v>0</v>
      </c>
      <c r="X56" s="1295">
        <v>0</v>
      </c>
      <c r="Y56" s="1295">
        <f>IFERROR(W56*X56,#REF!)</f>
        <v>0</v>
      </c>
      <c r="Z56" s="1296" t="s">
        <v>625</v>
      </c>
      <c r="AA56" s="1297">
        <v>0.175176</v>
      </c>
      <c r="AB56" s="1297">
        <v>0.5</v>
      </c>
      <c r="AC56" s="461">
        <f t="shared" si="7"/>
        <v>0</v>
      </c>
      <c r="AD56" s="55">
        <v>1</v>
      </c>
      <c r="AE56" s="1298">
        <v>391.65</v>
      </c>
      <c r="AF56" s="1298">
        <f>IFERROR(AD56*AE56,#REF!)</f>
        <v>391.65</v>
      </c>
      <c r="AG56" s="1299" t="s">
        <v>625</v>
      </c>
      <c r="AH56" s="1300">
        <v>0.175176</v>
      </c>
      <c r="AI56" s="1300">
        <v>0.5</v>
      </c>
      <c r="AJ56" s="495">
        <v>34.303840199999996</v>
      </c>
      <c r="AK56" s="55">
        <v>0</v>
      </c>
      <c r="AL56" s="1298">
        <v>0</v>
      </c>
      <c r="AM56" s="1298">
        <f>IFERROR(AK56*AL56,#REF!)</f>
        <v>0</v>
      </c>
      <c r="AN56" s="1299" t="s">
        <v>625</v>
      </c>
      <c r="AO56" s="1300">
        <v>0.175176</v>
      </c>
      <c r="AP56" s="1300">
        <v>0.5</v>
      </c>
      <c r="AQ56" s="495">
        <v>68.607680399999992</v>
      </c>
    </row>
    <row r="57" spans="1:43" ht="15" x14ac:dyDescent="0.25">
      <c r="A57" s="563" t="s">
        <v>1049</v>
      </c>
      <c r="B57" s="280"/>
      <c r="C57" s="1295">
        <v>0</v>
      </c>
      <c r="D57" s="1295">
        <f t="shared" si="8"/>
        <v>0</v>
      </c>
      <c r="E57" s="1296"/>
      <c r="F57" s="1297"/>
      <c r="G57" s="1297">
        <v>0.5</v>
      </c>
      <c r="H57" s="461">
        <f t="shared" si="9"/>
        <v>0</v>
      </c>
      <c r="I57" s="280"/>
      <c r="J57" s="1295">
        <v>0</v>
      </c>
      <c r="K57" s="1295">
        <f t="shared" si="10"/>
        <v>0</v>
      </c>
      <c r="L57" s="1296"/>
      <c r="M57" s="1297"/>
      <c r="N57" s="1297">
        <v>0.5</v>
      </c>
      <c r="O57" s="461">
        <f t="shared" si="11"/>
        <v>0</v>
      </c>
      <c r="P57" s="280"/>
      <c r="Q57" s="1295">
        <v>0</v>
      </c>
      <c r="R57" s="1295">
        <f t="shared" si="12"/>
        <v>0</v>
      </c>
      <c r="S57" s="1296"/>
      <c r="T57" s="1297"/>
      <c r="U57" s="1297">
        <v>0.5</v>
      </c>
      <c r="V57" s="461">
        <f t="shared" si="13"/>
        <v>0</v>
      </c>
      <c r="W57" s="280">
        <v>0</v>
      </c>
      <c r="X57" s="1295">
        <v>0</v>
      </c>
      <c r="Y57" s="1295">
        <f>IFERROR(W57*X57,#REF!)</f>
        <v>0</v>
      </c>
      <c r="Z57" s="1296" t="s">
        <v>625</v>
      </c>
      <c r="AA57" s="1297">
        <v>0.175176</v>
      </c>
      <c r="AB57" s="1297">
        <v>0.5</v>
      </c>
      <c r="AC57" s="461">
        <f t="shared" si="7"/>
        <v>0</v>
      </c>
      <c r="AD57" s="55">
        <v>1</v>
      </c>
      <c r="AE57" s="1298">
        <v>428.4</v>
      </c>
      <c r="AF57" s="1298">
        <f>IFERROR(AD57*AE57,#REF!)</f>
        <v>428.4</v>
      </c>
      <c r="AG57" s="1299" t="s">
        <v>625</v>
      </c>
      <c r="AH57" s="1300">
        <v>0.175176</v>
      </c>
      <c r="AI57" s="1300">
        <v>0.5</v>
      </c>
      <c r="AJ57" s="495">
        <v>37.522699199999998</v>
      </c>
      <c r="AK57" s="55">
        <v>0</v>
      </c>
      <c r="AL57" s="1298">
        <v>0</v>
      </c>
      <c r="AM57" s="1298">
        <f>IFERROR(AK57*AL57,#REF!)</f>
        <v>0</v>
      </c>
      <c r="AN57" s="1299" t="s">
        <v>625</v>
      </c>
      <c r="AO57" s="1300">
        <v>0.175176</v>
      </c>
      <c r="AP57" s="1300">
        <v>0.5</v>
      </c>
      <c r="AQ57" s="495">
        <v>75.045398399999996</v>
      </c>
    </row>
    <row r="58" spans="1:43" ht="15" x14ac:dyDescent="0.25">
      <c r="A58" s="563" t="s">
        <v>1049</v>
      </c>
      <c r="B58" s="280"/>
      <c r="C58" s="1295">
        <v>0</v>
      </c>
      <c r="D58" s="1295">
        <f t="shared" si="8"/>
        <v>0</v>
      </c>
      <c r="E58" s="1296"/>
      <c r="F58" s="1297"/>
      <c r="G58" s="1297">
        <v>0.5</v>
      </c>
      <c r="H58" s="461">
        <f t="shared" si="9"/>
        <v>0</v>
      </c>
      <c r="I58" s="280"/>
      <c r="J58" s="1295">
        <v>0</v>
      </c>
      <c r="K58" s="1295">
        <f t="shared" si="10"/>
        <v>0</v>
      </c>
      <c r="L58" s="1296"/>
      <c r="M58" s="1297"/>
      <c r="N58" s="1297">
        <v>0.5</v>
      </c>
      <c r="O58" s="461">
        <f t="shared" si="11"/>
        <v>0</v>
      </c>
      <c r="P58" s="280"/>
      <c r="Q58" s="1295">
        <v>0</v>
      </c>
      <c r="R58" s="1295">
        <f t="shared" si="12"/>
        <v>0</v>
      </c>
      <c r="S58" s="1296"/>
      <c r="T58" s="1297"/>
      <c r="U58" s="1297">
        <v>0.5</v>
      </c>
      <c r="V58" s="461">
        <f t="shared" si="13"/>
        <v>0</v>
      </c>
      <c r="W58" s="280">
        <v>0</v>
      </c>
      <c r="X58" s="1295">
        <v>0</v>
      </c>
      <c r="Y58" s="1295">
        <f>IFERROR(W58*X58,#REF!)</f>
        <v>0</v>
      </c>
      <c r="Z58" s="1296" t="s">
        <v>625</v>
      </c>
      <c r="AA58" s="1297">
        <v>0.175176</v>
      </c>
      <c r="AB58" s="1297">
        <v>0.5</v>
      </c>
      <c r="AC58" s="461">
        <f t="shared" si="7"/>
        <v>0</v>
      </c>
      <c r="AD58" s="55">
        <v>1</v>
      </c>
      <c r="AE58" s="1298">
        <v>428.4</v>
      </c>
      <c r="AF58" s="1298">
        <f>IFERROR(AD58*AE58,#REF!)</f>
        <v>428.4</v>
      </c>
      <c r="AG58" s="1299" t="s">
        <v>625</v>
      </c>
      <c r="AH58" s="1300">
        <v>0.175176</v>
      </c>
      <c r="AI58" s="1300">
        <v>0.5</v>
      </c>
      <c r="AJ58" s="495">
        <v>37.522699199999998</v>
      </c>
      <c r="AK58" s="55">
        <v>0</v>
      </c>
      <c r="AL58" s="1298">
        <v>0</v>
      </c>
      <c r="AM58" s="1298">
        <f>IFERROR(AK58*AL58,#REF!)</f>
        <v>0</v>
      </c>
      <c r="AN58" s="1299" t="s">
        <v>625</v>
      </c>
      <c r="AO58" s="1300">
        <v>0.175176</v>
      </c>
      <c r="AP58" s="1300">
        <v>0.5</v>
      </c>
      <c r="AQ58" s="495">
        <v>75.045398399999996</v>
      </c>
    </row>
    <row r="59" spans="1:43" ht="15" x14ac:dyDescent="0.25">
      <c r="A59" s="563" t="s">
        <v>1049</v>
      </c>
      <c r="B59" s="280"/>
      <c r="C59" s="1295">
        <v>0</v>
      </c>
      <c r="D59" s="1295">
        <f t="shared" si="8"/>
        <v>0</v>
      </c>
      <c r="E59" s="1296"/>
      <c r="F59" s="1297"/>
      <c r="G59" s="1297">
        <v>0.5</v>
      </c>
      <c r="H59" s="461">
        <f t="shared" si="9"/>
        <v>0</v>
      </c>
      <c r="I59" s="280"/>
      <c r="J59" s="1295">
        <v>0</v>
      </c>
      <c r="K59" s="1295">
        <f t="shared" si="10"/>
        <v>0</v>
      </c>
      <c r="L59" s="1296"/>
      <c r="M59" s="1297"/>
      <c r="N59" s="1297">
        <v>0.5</v>
      </c>
      <c r="O59" s="461">
        <f t="shared" si="11"/>
        <v>0</v>
      </c>
      <c r="P59" s="280"/>
      <c r="Q59" s="1295">
        <v>0</v>
      </c>
      <c r="R59" s="1295">
        <f t="shared" si="12"/>
        <v>0</v>
      </c>
      <c r="S59" s="1296"/>
      <c r="T59" s="1297"/>
      <c r="U59" s="1297">
        <v>0.5</v>
      </c>
      <c r="V59" s="461">
        <f t="shared" si="13"/>
        <v>0</v>
      </c>
      <c r="W59" s="280">
        <v>0</v>
      </c>
      <c r="X59" s="1295">
        <v>0</v>
      </c>
      <c r="Y59" s="1295">
        <f>IFERROR(W59*X59,#REF!)</f>
        <v>0</v>
      </c>
      <c r="Z59" s="1296" t="s">
        <v>625</v>
      </c>
      <c r="AA59" s="1297">
        <v>0.175176</v>
      </c>
      <c r="AB59" s="1297">
        <v>0.5</v>
      </c>
      <c r="AC59" s="461">
        <f t="shared" si="7"/>
        <v>0</v>
      </c>
      <c r="AD59" s="55">
        <v>0</v>
      </c>
      <c r="AE59" s="1298">
        <v>0</v>
      </c>
      <c r="AF59" s="1298">
        <f>IFERROR(AD59*AE59,#REF!)</f>
        <v>0</v>
      </c>
      <c r="AG59" s="1299" t="s">
        <v>625</v>
      </c>
      <c r="AH59" s="1300">
        <v>0.175176</v>
      </c>
      <c r="AI59" s="1300">
        <v>0.5</v>
      </c>
      <c r="AJ59" s="495">
        <v>0</v>
      </c>
      <c r="AK59" s="55">
        <v>1</v>
      </c>
      <c r="AL59" s="1298">
        <v>449.82</v>
      </c>
      <c r="AM59" s="1298">
        <f>IFERROR(AK59*AL59,#REF!)</f>
        <v>449.82</v>
      </c>
      <c r="AN59" s="1299" t="s">
        <v>625</v>
      </c>
      <c r="AO59" s="1300">
        <v>0.175176</v>
      </c>
      <c r="AP59" s="1300">
        <v>0.5</v>
      </c>
      <c r="AQ59" s="495">
        <v>39.39883416</v>
      </c>
    </row>
    <row r="60" spans="1:43" ht="15" x14ac:dyDescent="0.25">
      <c r="A60" s="563" t="s">
        <v>1049</v>
      </c>
      <c r="B60" s="280"/>
      <c r="C60" s="1295">
        <v>0</v>
      </c>
      <c r="D60" s="1295">
        <f t="shared" si="8"/>
        <v>0</v>
      </c>
      <c r="E60" s="1296"/>
      <c r="F60" s="1297"/>
      <c r="G60" s="1297">
        <v>0.5</v>
      </c>
      <c r="H60" s="461">
        <f t="shared" si="9"/>
        <v>0</v>
      </c>
      <c r="I60" s="280"/>
      <c r="J60" s="1295">
        <v>0</v>
      </c>
      <c r="K60" s="1295">
        <f t="shared" si="10"/>
        <v>0</v>
      </c>
      <c r="L60" s="1296"/>
      <c r="M60" s="1297"/>
      <c r="N60" s="1297">
        <v>0.5</v>
      </c>
      <c r="O60" s="461">
        <f t="shared" si="11"/>
        <v>0</v>
      </c>
      <c r="P60" s="280"/>
      <c r="Q60" s="1295">
        <v>0</v>
      </c>
      <c r="R60" s="1295">
        <f t="shared" si="12"/>
        <v>0</v>
      </c>
      <c r="S60" s="1296"/>
      <c r="T60" s="1297"/>
      <c r="U60" s="1297">
        <v>0.5</v>
      </c>
      <c r="V60" s="461">
        <f t="shared" si="13"/>
        <v>0</v>
      </c>
      <c r="W60" s="280">
        <v>0</v>
      </c>
      <c r="X60" s="1295">
        <v>0</v>
      </c>
      <c r="Y60" s="1295">
        <f>IFERROR(W60*X60,#REF!)</f>
        <v>0</v>
      </c>
      <c r="Z60" s="1296" t="s">
        <v>625</v>
      </c>
      <c r="AA60" s="1297">
        <v>0.175176</v>
      </c>
      <c r="AB60" s="1297">
        <v>0.5</v>
      </c>
      <c r="AC60" s="461">
        <f t="shared" si="7"/>
        <v>0</v>
      </c>
      <c r="AD60" s="55">
        <v>0</v>
      </c>
      <c r="AE60" s="1298">
        <v>0</v>
      </c>
      <c r="AF60" s="1298">
        <f>IFERROR(AD60*AE60,#REF!)</f>
        <v>0</v>
      </c>
      <c r="AG60" s="1299" t="s">
        <v>625</v>
      </c>
      <c r="AH60" s="1300">
        <v>0.175176</v>
      </c>
      <c r="AI60" s="1300">
        <v>0.5</v>
      </c>
      <c r="AJ60" s="495">
        <v>0</v>
      </c>
      <c r="AK60" s="55">
        <v>1</v>
      </c>
      <c r="AL60" s="1298">
        <v>449.82</v>
      </c>
      <c r="AM60" s="1298">
        <f>IFERROR(AK60*AL60,#REF!)</f>
        <v>449.82</v>
      </c>
      <c r="AN60" s="1299" t="s">
        <v>625</v>
      </c>
      <c r="AO60" s="1300">
        <v>0.175176</v>
      </c>
      <c r="AP60" s="1300">
        <v>0.5</v>
      </c>
      <c r="AQ60" s="495">
        <v>39.39883416</v>
      </c>
    </row>
    <row r="61" spans="1:43" ht="15" x14ac:dyDescent="0.25">
      <c r="A61" s="563" t="s">
        <v>1049</v>
      </c>
      <c r="B61" s="280"/>
      <c r="C61" s="1295">
        <v>0</v>
      </c>
      <c r="D61" s="1295">
        <f t="shared" si="8"/>
        <v>0</v>
      </c>
      <c r="E61" s="1296"/>
      <c r="F61" s="1297"/>
      <c r="G61" s="1297">
        <v>0.5</v>
      </c>
      <c r="H61" s="461">
        <f t="shared" si="9"/>
        <v>0</v>
      </c>
      <c r="I61" s="280"/>
      <c r="J61" s="1295">
        <v>0</v>
      </c>
      <c r="K61" s="1295">
        <f t="shared" si="10"/>
        <v>0</v>
      </c>
      <c r="L61" s="1296"/>
      <c r="M61" s="1297"/>
      <c r="N61" s="1297">
        <v>0.5</v>
      </c>
      <c r="O61" s="461">
        <f t="shared" si="11"/>
        <v>0</v>
      </c>
      <c r="P61" s="280"/>
      <c r="Q61" s="1295">
        <v>0</v>
      </c>
      <c r="R61" s="1295">
        <f t="shared" si="12"/>
        <v>0</v>
      </c>
      <c r="S61" s="1296"/>
      <c r="T61" s="1297"/>
      <c r="U61" s="1297">
        <v>0.5</v>
      </c>
      <c r="V61" s="461">
        <f t="shared" si="13"/>
        <v>0</v>
      </c>
      <c r="W61" s="280">
        <v>0</v>
      </c>
      <c r="X61" s="1295">
        <v>0</v>
      </c>
      <c r="Y61" s="1295">
        <f>IFERROR(W61*X61,#REF!)</f>
        <v>0</v>
      </c>
      <c r="Z61" s="1296" t="s">
        <v>625</v>
      </c>
      <c r="AA61" s="1297">
        <v>0.175176</v>
      </c>
      <c r="AB61" s="1297">
        <v>0.5</v>
      </c>
      <c r="AC61" s="461">
        <f t="shared" si="7"/>
        <v>0</v>
      </c>
      <c r="AD61" s="55">
        <v>0</v>
      </c>
      <c r="AE61" s="1298">
        <v>0</v>
      </c>
      <c r="AF61" s="1298">
        <f>IFERROR(AD61*AE61,#REF!)</f>
        <v>0</v>
      </c>
      <c r="AG61" s="1299" t="s">
        <v>625</v>
      </c>
      <c r="AH61" s="1300">
        <v>0.175176</v>
      </c>
      <c r="AI61" s="1300">
        <v>0.5</v>
      </c>
      <c r="AJ61" s="495">
        <v>0</v>
      </c>
      <c r="AK61" s="55">
        <v>1</v>
      </c>
      <c r="AL61" s="1298">
        <v>449.82</v>
      </c>
      <c r="AM61" s="1298">
        <f>IFERROR(AK61*AL61,#REF!)</f>
        <v>449.82</v>
      </c>
      <c r="AN61" s="1299" t="s">
        <v>625</v>
      </c>
      <c r="AO61" s="1300">
        <v>0.175176</v>
      </c>
      <c r="AP61" s="1300">
        <v>0.5</v>
      </c>
      <c r="AQ61" s="495">
        <v>39.39883416</v>
      </c>
    </row>
    <row r="62" spans="1:43" ht="15" x14ac:dyDescent="0.25">
      <c r="A62" s="563" t="s">
        <v>1050</v>
      </c>
      <c r="B62" s="280"/>
      <c r="C62" s="1295">
        <v>0</v>
      </c>
      <c r="D62" s="1295">
        <f t="shared" si="8"/>
        <v>0</v>
      </c>
      <c r="E62" s="1296"/>
      <c r="F62" s="1297"/>
      <c r="G62" s="1297">
        <v>0.5</v>
      </c>
      <c r="H62" s="461">
        <f t="shared" si="9"/>
        <v>0</v>
      </c>
      <c r="I62" s="280"/>
      <c r="J62" s="1295">
        <v>0</v>
      </c>
      <c r="K62" s="1295">
        <f t="shared" si="10"/>
        <v>0</v>
      </c>
      <c r="L62" s="1296"/>
      <c r="M62" s="1297"/>
      <c r="N62" s="1297">
        <v>0.5</v>
      </c>
      <c r="O62" s="461">
        <f t="shared" si="11"/>
        <v>0</v>
      </c>
      <c r="P62" s="280"/>
      <c r="Q62" s="1295">
        <v>0</v>
      </c>
      <c r="R62" s="1295">
        <f t="shared" si="12"/>
        <v>0</v>
      </c>
      <c r="S62" s="1296"/>
      <c r="T62" s="1297"/>
      <c r="U62" s="1297">
        <v>0.5</v>
      </c>
      <c r="V62" s="461">
        <f t="shared" si="13"/>
        <v>0</v>
      </c>
      <c r="W62" s="280">
        <v>0</v>
      </c>
      <c r="X62" s="1295">
        <v>0</v>
      </c>
      <c r="Y62" s="1295">
        <f>IFERROR(W62*X62,#REF!)</f>
        <v>0</v>
      </c>
      <c r="Z62" s="1296" t="s">
        <v>625</v>
      </c>
      <c r="AA62" s="1297">
        <v>0.175176</v>
      </c>
      <c r="AB62" s="1297">
        <v>0.5</v>
      </c>
      <c r="AC62" s="461">
        <f t="shared" si="7"/>
        <v>0</v>
      </c>
      <c r="AD62" s="55">
        <v>0</v>
      </c>
      <c r="AE62" s="1298">
        <v>0</v>
      </c>
      <c r="AF62" s="1298">
        <f>IFERROR(AD62*AE62,#REF!)</f>
        <v>0</v>
      </c>
      <c r="AG62" s="1299" t="s">
        <v>625</v>
      </c>
      <c r="AH62" s="1300">
        <v>0.175176</v>
      </c>
      <c r="AI62" s="1300">
        <v>0.5</v>
      </c>
      <c r="AJ62" s="495">
        <v>0</v>
      </c>
      <c r="AK62" s="55">
        <v>1</v>
      </c>
      <c r="AL62" s="1298">
        <v>373.7475</v>
      </c>
      <c r="AM62" s="1298">
        <f>IFERROR(AK62*AL62,#REF!)</f>
        <v>373.7475</v>
      </c>
      <c r="AN62" s="1299" t="s">
        <v>625</v>
      </c>
      <c r="AO62" s="1300">
        <v>0.175176</v>
      </c>
      <c r="AP62" s="1300">
        <v>0.5</v>
      </c>
      <c r="AQ62" s="495">
        <v>32.735796030000003</v>
      </c>
    </row>
    <row r="63" spans="1:43" ht="15" x14ac:dyDescent="0.25">
      <c r="A63" s="563" t="s">
        <v>1045</v>
      </c>
      <c r="B63" s="280"/>
      <c r="C63" s="1295">
        <v>0</v>
      </c>
      <c r="D63" s="1295">
        <f t="shared" si="8"/>
        <v>0</v>
      </c>
      <c r="E63" s="1296"/>
      <c r="F63" s="1297"/>
      <c r="G63" s="1297">
        <v>0.5</v>
      </c>
      <c r="H63" s="461">
        <f t="shared" si="9"/>
        <v>0</v>
      </c>
      <c r="I63" s="280"/>
      <c r="J63" s="1295">
        <v>0</v>
      </c>
      <c r="K63" s="1295">
        <f t="shared" si="10"/>
        <v>0</v>
      </c>
      <c r="L63" s="1296"/>
      <c r="M63" s="1297"/>
      <c r="N63" s="1297">
        <v>0.5</v>
      </c>
      <c r="O63" s="461">
        <f t="shared" si="11"/>
        <v>0</v>
      </c>
      <c r="P63" s="280"/>
      <c r="Q63" s="1295">
        <v>0</v>
      </c>
      <c r="R63" s="1295">
        <f t="shared" si="12"/>
        <v>0</v>
      </c>
      <c r="S63" s="1296"/>
      <c r="T63" s="1297"/>
      <c r="U63" s="1297">
        <v>0.5</v>
      </c>
      <c r="V63" s="461">
        <f t="shared" si="13"/>
        <v>0</v>
      </c>
      <c r="W63" s="280">
        <v>0</v>
      </c>
      <c r="X63" s="1295">
        <v>0</v>
      </c>
      <c r="Y63" s="1295">
        <f>IFERROR(W63*X63,#REF!)</f>
        <v>0</v>
      </c>
      <c r="Z63" s="1296" t="s">
        <v>625</v>
      </c>
      <c r="AA63" s="1297">
        <v>0.175176</v>
      </c>
      <c r="AB63" s="1297">
        <v>0.5</v>
      </c>
      <c r="AC63" s="461">
        <f t="shared" si="7"/>
        <v>0</v>
      </c>
      <c r="AD63" s="55">
        <v>0</v>
      </c>
      <c r="AE63" s="1298">
        <v>0</v>
      </c>
      <c r="AF63" s="1298">
        <f>IFERROR(AD63*AE63,#REF!)</f>
        <v>0</v>
      </c>
      <c r="AG63" s="1299" t="s">
        <v>625</v>
      </c>
      <c r="AH63" s="1300">
        <v>0.175176</v>
      </c>
      <c r="AI63" s="1300">
        <v>0.5</v>
      </c>
      <c r="AJ63" s="495">
        <v>0</v>
      </c>
      <c r="AK63" s="55">
        <v>1</v>
      </c>
      <c r="AL63" s="1298">
        <v>499.4325</v>
      </c>
      <c r="AM63" s="1298">
        <f>IFERROR(AK63*AL63,#REF!)</f>
        <v>499.4325</v>
      </c>
      <c r="AN63" s="1299" t="s">
        <v>625</v>
      </c>
      <c r="AO63" s="1300">
        <v>0.175176</v>
      </c>
      <c r="AP63" s="1300">
        <v>0.5</v>
      </c>
      <c r="AQ63" s="495">
        <v>43.744293810000002</v>
      </c>
    </row>
    <row r="64" spans="1:43" ht="15" x14ac:dyDescent="0.25">
      <c r="A64" s="563" t="s">
        <v>1045</v>
      </c>
      <c r="B64" s="280"/>
      <c r="C64" s="1295">
        <v>0</v>
      </c>
      <c r="D64" s="1295">
        <f t="shared" si="8"/>
        <v>0</v>
      </c>
      <c r="E64" s="1296"/>
      <c r="F64" s="1297"/>
      <c r="G64" s="1297">
        <v>0.5</v>
      </c>
      <c r="H64" s="461">
        <f t="shared" si="9"/>
        <v>0</v>
      </c>
      <c r="I64" s="280"/>
      <c r="J64" s="1295">
        <v>0</v>
      </c>
      <c r="K64" s="1295">
        <f t="shared" si="10"/>
        <v>0</v>
      </c>
      <c r="L64" s="1296"/>
      <c r="M64" s="1297"/>
      <c r="N64" s="1297">
        <v>0.5</v>
      </c>
      <c r="O64" s="461">
        <f t="shared" si="11"/>
        <v>0</v>
      </c>
      <c r="P64" s="280"/>
      <c r="Q64" s="1295">
        <v>0</v>
      </c>
      <c r="R64" s="1295">
        <f t="shared" si="12"/>
        <v>0</v>
      </c>
      <c r="S64" s="1296"/>
      <c r="T64" s="1297"/>
      <c r="U64" s="1297">
        <v>0.5</v>
      </c>
      <c r="V64" s="461">
        <f t="shared" si="13"/>
        <v>0</v>
      </c>
      <c r="W64" s="280">
        <v>0</v>
      </c>
      <c r="X64" s="1295">
        <v>0</v>
      </c>
      <c r="Y64" s="1295">
        <f>IFERROR(W64*X64,#REF!)</f>
        <v>0</v>
      </c>
      <c r="Z64" s="1296" t="s">
        <v>625</v>
      </c>
      <c r="AA64" s="1297">
        <v>0.175176</v>
      </c>
      <c r="AB64" s="1297">
        <v>0.5</v>
      </c>
      <c r="AC64" s="461">
        <f t="shared" si="7"/>
        <v>0</v>
      </c>
      <c r="AD64" s="55">
        <v>0</v>
      </c>
      <c r="AE64" s="1298">
        <v>0</v>
      </c>
      <c r="AF64" s="1298">
        <f>IFERROR(AD64*AE64,#REF!)</f>
        <v>0</v>
      </c>
      <c r="AG64" s="1299" t="s">
        <v>625</v>
      </c>
      <c r="AH64" s="1300">
        <v>0.175176</v>
      </c>
      <c r="AI64" s="1300">
        <v>0.5</v>
      </c>
      <c r="AJ64" s="495">
        <v>0</v>
      </c>
      <c r="AK64" s="55">
        <v>1</v>
      </c>
      <c r="AL64" s="1298">
        <v>476.28</v>
      </c>
      <c r="AM64" s="1298">
        <f>IFERROR(AK64*AL64,#REF!)</f>
        <v>476.28</v>
      </c>
      <c r="AN64" s="1299" t="s">
        <v>625</v>
      </c>
      <c r="AO64" s="1300">
        <v>0.175176</v>
      </c>
      <c r="AP64" s="1300">
        <v>0.5</v>
      </c>
      <c r="AQ64" s="495">
        <v>41.716412639999994</v>
      </c>
    </row>
    <row r="65" spans="1:43" ht="15" x14ac:dyDescent="0.25">
      <c r="A65" s="563" t="s">
        <v>1045</v>
      </c>
      <c r="B65" s="280"/>
      <c r="C65" s="1295">
        <v>0</v>
      </c>
      <c r="D65" s="1295">
        <f t="shared" si="8"/>
        <v>0</v>
      </c>
      <c r="E65" s="1296"/>
      <c r="F65" s="1297"/>
      <c r="G65" s="1297">
        <v>0.5</v>
      </c>
      <c r="H65" s="461">
        <f t="shared" si="9"/>
        <v>0</v>
      </c>
      <c r="I65" s="280"/>
      <c r="J65" s="1295">
        <v>0</v>
      </c>
      <c r="K65" s="1295">
        <f t="shared" si="10"/>
        <v>0</v>
      </c>
      <c r="L65" s="1296"/>
      <c r="M65" s="1297"/>
      <c r="N65" s="1297">
        <v>0.5</v>
      </c>
      <c r="O65" s="461">
        <f t="shared" si="11"/>
        <v>0</v>
      </c>
      <c r="P65" s="280"/>
      <c r="Q65" s="1295">
        <v>0</v>
      </c>
      <c r="R65" s="1295">
        <f t="shared" si="12"/>
        <v>0</v>
      </c>
      <c r="S65" s="1296"/>
      <c r="T65" s="1297"/>
      <c r="U65" s="1297">
        <v>0.5</v>
      </c>
      <c r="V65" s="461">
        <f t="shared" si="13"/>
        <v>0</v>
      </c>
      <c r="W65" s="280">
        <v>0</v>
      </c>
      <c r="X65" s="1295">
        <v>0</v>
      </c>
      <c r="Y65" s="1295">
        <f>IFERROR(W65*X65,#REF!)</f>
        <v>0</v>
      </c>
      <c r="Z65" s="1296" t="s">
        <v>625</v>
      </c>
      <c r="AA65" s="1297">
        <v>0.175176</v>
      </c>
      <c r="AB65" s="1297">
        <v>0.5</v>
      </c>
      <c r="AC65" s="461">
        <f t="shared" si="7"/>
        <v>0</v>
      </c>
      <c r="AD65" s="55">
        <v>0</v>
      </c>
      <c r="AE65" s="1298">
        <v>0</v>
      </c>
      <c r="AF65" s="1298">
        <f>IFERROR(AD65*AE65,#REF!)</f>
        <v>0</v>
      </c>
      <c r="AG65" s="1299" t="s">
        <v>625</v>
      </c>
      <c r="AH65" s="1300">
        <v>0.175176</v>
      </c>
      <c r="AI65" s="1300">
        <v>0.5</v>
      </c>
      <c r="AJ65" s="495">
        <v>0</v>
      </c>
      <c r="AK65" s="55">
        <v>1</v>
      </c>
      <c r="AL65" s="1298">
        <v>476.28</v>
      </c>
      <c r="AM65" s="1298">
        <f>IFERROR(AK65*AL65,#REF!)</f>
        <v>476.28</v>
      </c>
      <c r="AN65" s="1299" t="s">
        <v>625</v>
      </c>
      <c r="AO65" s="1300">
        <v>0.175176</v>
      </c>
      <c r="AP65" s="1300">
        <v>0.5</v>
      </c>
      <c r="AQ65" s="495">
        <v>41.716412639999994</v>
      </c>
    </row>
    <row r="66" spans="1:43" ht="15" x14ac:dyDescent="0.25">
      <c r="A66" s="563" t="s">
        <v>1045</v>
      </c>
      <c r="B66" s="280"/>
      <c r="C66" s="1295">
        <v>0</v>
      </c>
      <c r="D66" s="1295">
        <f t="shared" si="8"/>
        <v>0</v>
      </c>
      <c r="E66" s="1296"/>
      <c r="F66" s="1297"/>
      <c r="G66" s="1297">
        <v>0.5</v>
      </c>
      <c r="H66" s="461">
        <f t="shared" si="9"/>
        <v>0</v>
      </c>
      <c r="I66" s="280"/>
      <c r="J66" s="1295">
        <v>0</v>
      </c>
      <c r="K66" s="1295">
        <f t="shared" si="10"/>
        <v>0</v>
      </c>
      <c r="L66" s="1296"/>
      <c r="M66" s="1297"/>
      <c r="N66" s="1297">
        <v>0.5</v>
      </c>
      <c r="O66" s="461">
        <f t="shared" si="11"/>
        <v>0</v>
      </c>
      <c r="P66" s="280"/>
      <c r="Q66" s="1295">
        <v>0</v>
      </c>
      <c r="R66" s="1295">
        <f t="shared" si="12"/>
        <v>0</v>
      </c>
      <c r="S66" s="1296"/>
      <c r="T66" s="1297"/>
      <c r="U66" s="1297">
        <v>0.5</v>
      </c>
      <c r="V66" s="461">
        <f t="shared" si="13"/>
        <v>0</v>
      </c>
      <c r="W66" s="280">
        <v>0</v>
      </c>
      <c r="X66" s="1295">
        <v>0</v>
      </c>
      <c r="Y66" s="1295">
        <f>IFERROR(W66*X66,#REF!)</f>
        <v>0</v>
      </c>
      <c r="Z66" s="1296" t="s">
        <v>625</v>
      </c>
      <c r="AA66" s="1297">
        <v>0.175176</v>
      </c>
      <c r="AB66" s="1297">
        <v>0.5</v>
      </c>
      <c r="AC66" s="461">
        <f t="shared" si="7"/>
        <v>0</v>
      </c>
      <c r="AD66" s="55">
        <v>0</v>
      </c>
      <c r="AE66" s="1298">
        <v>0</v>
      </c>
      <c r="AF66" s="1298">
        <f>IFERROR(AD66*AE66,#REF!)</f>
        <v>0</v>
      </c>
      <c r="AG66" s="1299" t="s">
        <v>625</v>
      </c>
      <c r="AH66" s="1300">
        <v>0.175176</v>
      </c>
      <c r="AI66" s="1300">
        <v>0.5</v>
      </c>
      <c r="AJ66" s="495">
        <v>0</v>
      </c>
      <c r="AK66" s="55">
        <v>1</v>
      </c>
      <c r="AL66" s="1298">
        <v>501.63749999999999</v>
      </c>
      <c r="AM66" s="1298">
        <f>IFERROR(AK66*AL66,#REF!)</f>
        <v>501.63749999999999</v>
      </c>
      <c r="AN66" s="1299" t="s">
        <v>625</v>
      </c>
      <c r="AO66" s="1300">
        <v>0.175176</v>
      </c>
      <c r="AP66" s="1300">
        <v>0.5</v>
      </c>
      <c r="AQ66" s="495">
        <v>43.937425349999998</v>
      </c>
    </row>
    <row r="67" spans="1:43" ht="15" x14ac:dyDescent="0.25">
      <c r="A67" s="563" t="s">
        <v>1045</v>
      </c>
      <c r="B67" s="280"/>
      <c r="C67" s="1295">
        <v>0</v>
      </c>
      <c r="D67" s="1295">
        <f t="shared" si="8"/>
        <v>0</v>
      </c>
      <c r="E67" s="1296"/>
      <c r="F67" s="1297"/>
      <c r="G67" s="1297">
        <v>0.5</v>
      </c>
      <c r="H67" s="461">
        <f t="shared" si="9"/>
        <v>0</v>
      </c>
      <c r="I67" s="280"/>
      <c r="J67" s="1295">
        <v>0</v>
      </c>
      <c r="K67" s="1295">
        <f t="shared" si="10"/>
        <v>0</v>
      </c>
      <c r="L67" s="1296"/>
      <c r="M67" s="1297"/>
      <c r="N67" s="1297">
        <v>0.5</v>
      </c>
      <c r="O67" s="461">
        <f t="shared" si="11"/>
        <v>0</v>
      </c>
      <c r="P67" s="280"/>
      <c r="Q67" s="1295">
        <v>0</v>
      </c>
      <c r="R67" s="1295">
        <f t="shared" si="12"/>
        <v>0</v>
      </c>
      <c r="S67" s="1296"/>
      <c r="T67" s="1297"/>
      <c r="U67" s="1297">
        <v>0.5</v>
      </c>
      <c r="V67" s="461">
        <f t="shared" si="13"/>
        <v>0</v>
      </c>
      <c r="W67" s="280">
        <v>0</v>
      </c>
      <c r="X67" s="1295">
        <v>0</v>
      </c>
      <c r="Y67" s="1295">
        <f>IFERROR(W67*X67,#REF!)</f>
        <v>0</v>
      </c>
      <c r="Z67" s="1296" t="s">
        <v>625</v>
      </c>
      <c r="AA67" s="1297">
        <v>0.175176</v>
      </c>
      <c r="AB67" s="1297">
        <v>0.5</v>
      </c>
      <c r="AC67" s="461">
        <f t="shared" si="7"/>
        <v>0</v>
      </c>
      <c r="AD67" s="55">
        <v>0</v>
      </c>
      <c r="AE67" s="1298">
        <v>0</v>
      </c>
      <c r="AF67" s="1298">
        <f>IFERROR(AD67*AE67,#REF!)</f>
        <v>0</v>
      </c>
      <c r="AG67" s="1299" t="s">
        <v>625</v>
      </c>
      <c r="AH67" s="1300">
        <v>0.175176</v>
      </c>
      <c r="AI67" s="1300">
        <v>0.5</v>
      </c>
      <c r="AJ67" s="495">
        <v>0</v>
      </c>
      <c r="AK67" s="55">
        <v>1</v>
      </c>
      <c r="AL67" s="1298">
        <v>501.63749999999999</v>
      </c>
      <c r="AM67" s="1298">
        <f>IFERROR(AK67*AL67,#REF!)</f>
        <v>501.63749999999999</v>
      </c>
      <c r="AN67" s="1299" t="s">
        <v>625</v>
      </c>
      <c r="AO67" s="1300">
        <v>0.175176</v>
      </c>
      <c r="AP67" s="1300">
        <v>0.5</v>
      </c>
      <c r="AQ67" s="495">
        <v>43.937425349999998</v>
      </c>
    </row>
    <row r="68" spans="1:43" ht="15" x14ac:dyDescent="0.25">
      <c r="A68" s="563" t="s">
        <v>1045</v>
      </c>
      <c r="B68" s="280"/>
      <c r="C68" s="1295">
        <v>0</v>
      </c>
      <c r="D68" s="1295">
        <f t="shared" si="8"/>
        <v>0</v>
      </c>
      <c r="E68" s="1296"/>
      <c r="F68" s="1297"/>
      <c r="G68" s="1297">
        <v>0.5</v>
      </c>
      <c r="H68" s="461">
        <f t="shared" si="9"/>
        <v>0</v>
      </c>
      <c r="I68" s="280"/>
      <c r="J68" s="1295">
        <v>0</v>
      </c>
      <c r="K68" s="1295">
        <f t="shared" si="10"/>
        <v>0</v>
      </c>
      <c r="L68" s="1296"/>
      <c r="M68" s="1297"/>
      <c r="N68" s="1297">
        <v>0.5</v>
      </c>
      <c r="O68" s="461">
        <f t="shared" si="11"/>
        <v>0</v>
      </c>
      <c r="P68" s="280"/>
      <c r="Q68" s="1295">
        <v>0</v>
      </c>
      <c r="R68" s="1295">
        <f t="shared" si="12"/>
        <v>0</v>
      </c>
      <c r="S68" s="1296"/>
      <c r="T68" s="1297"/>
      <c r="U68" s="1297">
        <v>0.5</v>
      </c>
      <c r="V68" s="461">
        <f t="shared" si="13"/>
        <v>0</v>
      </c>
      <c r="W68" s="280">
        <v>0</v>
      </c>
      <c r="X68" s="1295">
        <v>0</v>
      </c>
      <c r="Y68" s="1295">
        <f>IFERROR(W68*X68,#REF!)</f>
        <v>0</v>
      </c>
      <c r="Z68" s="1296" t="s">
        <v>625</v>
      </c>
      <c r="AA68" s="1297">
        <v>0.175176</v>
      </c>
      <c r="AB68" s="1297">
        <v>0.5</v>
      </c>
      <c r="AC68" s="461">
        <f t="shared" si="7"/>
        <v>0</v>
      </c>
      <c r="AD68" s="55">
        <v>0</v>
      </c>
      <c r="AE68" s="1298">
        <v>0</v>
      </c>
      <c r="AF68" s="1298">
        <f>IFERROR(AD68*AE68,#REF!)</f>
        <v>0</v>
      </c>
      <c r="AG68" s="1299" t="s">
        <v>625</v>
      </c>
      <c r="AH68" s="1300">
        <v>0.175176</v>
      </c>
      <c r="AI68" s="1300">
        <v>0.5</v>
      </c>
      <c r="AJ68" s="495">
        <v>0</v>
      </c>
      <c r="AK68" s="55">
        <v>1</v>
      </c>
      <c r="AL68" s="1298">
        <v>501.63749999999999</v>
      </c>
      <c r="AM68" s="1298">
        <f>IFERROR(AK68*AL68,#REF!)</f>
        <v>501.63749999999999</v>
      </c>
      <c r="AN68" s="1299" t="s">
        <v>625</v>
      </c>
      <c r="AO68" s="1300">
        <v>0.175176</v>
      </c>
      <c r="AP68" s="1300">
        <v>0.5</v>
      </c>
      <c r="AQ68" s="495">
        <v>43.937425349999998</v>
      </c>
    </row>
    <row r="69" spans="1:43" ht="15" x14ac:dyDescent="0.25">
      <c r="A69" s="563" t="s">
        <v>1045</v>
      </c>
      <c r="B69" s="280"/>
      <c r="C69" s="1295">
        <v>0</v>
      </c>
      <c r="D69" s="1295">
        <f t="shared" si="8"/>
        <v>0</v>
      </c>
      <c r="E69" s="1296"/>
      <c r="F69" s="1297"/>
      <c r="G69" s="1297">
        <v>0.5</v>
      </c>
      <c r="H69" s="461">
        <f t="shared" si="9"/>
        <v>0</v>
      </c>
      <c r="I69" s="280"/>
      <c r="J69" s="1295">
        <v>0</v>
      </c>
      <c r="K69" s="1295">
        <f t="shared" si="10"/>
        <v>0</v>
      </c>
      <c r="L69" s="1296"/>
      <c r="M69" s="1297"/>
      <c r="N69" s="1297">
        <v>0.5</v>
      </c>
      <c r="O69" s="461">
        <f t="shared" si="11"/>
        <v>0</v>
      </c>
      <c r="P69" s="280"/>
      <c r="Q69" s="1295">
        <v>0</v>
      </c>
      <c r="R69" s="1295">
        <f t="shared" si="12"/>
        <v>0</v>
      </c>
      <c r="S69" s="1296"/>
      <c r="T69" s="1297"/>
      <c r="U69" s="1297">
        <v>0.5</v>
      </c>
      <c r="V69" s="461">
        <f t="shared" si="13"/>
        <v>0</v>
      </c>
      <c r="W69" s="280">
        <v>0</v>
      </c>
      <c r="X69" s="1295">
        <v>0</v>
      </c>
      <c r="Y69" s="1295">
        <f>IFERROR(W69*X69,#REF!)</f>
        <v>0</v>
      </c>
      <c r="Z69" s="1296" t="s">
        <v>625</v>
      </c>
      <c r="AA69" s="1297">
        <v>0.175176</v>
      </c>
      <c r="AB69" s="1297">
        <v>0.5</v>
      </c>
      <c r="AC69" s="461">
        <f t="shared" si="7"/>
        <v>0</v>
      </c>
      <c r="AD69" s="55">
        <v>0</v>
      </c>
      <c r="AE69" s="1298">
        <v>0</v>
      </c>
      <c r="AF69" s="1298">
        <f>IFERROR(AD69*AE69,#REF!)</f>
        <v>0</v>
      </c>
      <c r="AG69" s="1299" t="s">
        <v>625</v>
      </c>
      <c r="AH69" s="1300">
        <v>0.175176</v>
      </c>
      <c r="AI69" s="1300">
        <v>0.5</v>
      </c>
      <c r="AJ69" s="495">
        <v>0</v>
      </c>
      <c r="AK69" s="55">
        <v>1</v>
      </c>
      <c r="AL69" s="1298">
        <v>476.28</v>
      </c>
      <c r="AM69" s="1298">
        <f>IFERROR(AK69*AL69,#REF!)</f>
        <v>476.28</v>
      </c>
      <c r="AN69" s="1299" t="s">
        <v>625</v>
      </c>
      <c r="AO69" s="1300">
        <v>0.175176</v>
      </c>
      <c r="AP69" s="1300">
        <v>0.5</v>
      </c>
      <c r="AQ69" s="495">
        <v>41.716412639999994</v>
      </c>
    </row>
    <row r="70" spans="1:43" ht="15" x14ac:dyDescent="0.25">
      <c r="A70" s="563" t="s">
        <v>1045</v>
      </c>
      <c r="B70" s="280"/>
      <c r="C70" s="1295">
        <v>0</v>
      </c>
      <c r="D70" s="1295">
        <f t="shared" si="8"/>
        <v>0</v>
      </c>
      <c r="E70" s="1296"/>
      <c r="F70" s="1297"/>
      <c r="G70" s="1297">
        <v>0.5</v>
      </c>
      <c r="H70" s="461">
        <f t="shared" si="9"/>
        <v>0</v>
      </c>
      <c r="I70" s="280"/>
      <c r="J70" s="1295">
        <v>0</v>
      </c>
      <c r="K70" s="1295">
        <f t="shared" si="10"/>
        <v>0</v>
      </c>
      <c r="L70" s="1296"/>
      <c r="M70" s="1297"/>
      <c r="N70" s="1297">
        <v>0.5</v>
      </c>
      <c r="O70" s="461">
        <f t="shared" si="11"/>
        <v>0</v>
      </c>
      <c r="P70" s="280"/>
      <c r="Q70" s="1295">
        <v>0</v>
      </c>
      <c r="R70" s="1295">
        <f t="shared" si="12"/>
        <v>0</v>
      </c>
      <c r="S70" s="1296"/>
      <c r="T70" s="1297"/>
      <c r="U70" s="1297">
        <v>0.5</v>
      </c>
      <c r="V70" s="461">
        <f t="shared" si="13"/>
        <v>0</v>
      </c>
      <c r="W70" s="280">
        <v>0</v>
      </c>
      <c r="X70" s="1295">
        <v>0</v>
      </c>
      <c r="Y70" s="1295">
        <f>IFERROR(W70*X70,#REF!)</f>
        <v>0</v>
      </c>
      <c r="Z70" s="1296" t="s">
        <v>625</v>
      </c>
      <c r="AA70" s="1297">
        <v>0.175176</v>
      </c>
      <c r="AB70" s="1297">
        <v>0.5</v>
      </c>
      <c r="AC70" s="461">
        <f t="shared" ref="AC70:AC101" si="14">IFERROR(Y70*AA70*AB70,0)</f>
        <v>0</v>
      </c>
      <c r="AD70" s="55">
        <v>0</v>
      </c>
      <c r="AE70" s="1298">
        <v>0</v>
      </c>
      <c r="AF70" s="1298">
        <f>IFERROR(AD70*AE70,#REF!)</f>
        <v>0</v>
      </c>
      <c r="AG70" s="1299" t="s">
        <v>625</v>
      </c>
      <c r="AH70" s="1300">
        <v>0.175176</v>
      </c>
      <c r="AI70" s="1300">
        <v>0.5</v>
      </c>
      <c r="AJ70" s="495">
        <v>0</v>
      </c>
      <c r="AK70" s="55">
        <v>1</v>
      </c>
      <c r="AL70" s="1298">
        <v>476.28</v>
      </c>
      <c r="AM70" s="1298">
        <f>IFERROR(AK70*AL70,#REF!)</f>
        <v>476.28</v>
      </c>
      <c r="AN70" s="1299" t="s">
        <v>625</v>
      </c>
      <c r="AO70" s="1300">
        <v>0.175176</v>
      </c>
      <c r="AP70" s="1300">
        <v>0.5</v>
      </c>
      <c r="AQ70" s="495">
        <v>41.716412639999994</v>
      </c>
    </row>
    <row r="71" spans="1:43" ht="15" x14ac:dyDescent="0.25">
      <c r="A71" s="563" t="s">
        <v>1045</v>
      </c>
      <c r="B71" s="280"/>
      <c r="C71" s="1295">
        <v>0</v>
      </c>
      <c r="D71" s="1295">
        <f t="shared" si="8"/>
        <v>0</v>
      </c>
      <c r="E71" s="1296"/>
      <c r="F71" s="1297"/>
      <c r="G71" s="1297">
        <v>0.5</v>
      </c>
      <c r="H71" s="461">
        <f t="shared" si="9"/>
        <v>0</v>
      </c>
      <c r="I71" s="280"/>
      <c r="J71" s="1295">
        <v>0</v>
      </c>
      <c r="K71" s="1295">
        <f t="shared" si="10"/>
        <v>0</v>
      </c>
      <c r="L71" s="1296"/>
      <c r="M71" s="1297"/>
      <c r="N71" s="1297">
        <v>0.5</v>
      </c>
      <c r="O71" s="461">
        <f t="shared" si="11"/>
        <v>0</v>
      </c>
      <c r="P71" s="280"/>
      <c r="Q71" s="1295">
        <v>0</v>
      </c>
      <c r="R71" s="1295">
        <f t="shared" si="12"/>
        <v>0</v>
      </c>
      <c r="S71" s="1296"/>
      <c r="T71" s="1297"/>
      <c r="U71" s="1297">
        <v>0.5</v>
      </c>
      <c r="V71" s="461">
        <f t="shared" si="13"/>
        <v>0</v>
      </c>
      <c r="W71" s="280">
        <v>0</v>
      </c>
      <c r="X71" s="1295">
        <v>0</v>
      </c>
      <c r="Y71" s="1295">
        <f>IFERROR(W71*X71,#REF!)</f>
        <v>0</v>
      </c>
      <c r="Z71" s="1296" t="s">
        <v>625</v>
      </c>
      <c r="AA71" s="1297">
        <v>0.175176</v>
      </c>
      <c r="AB71" s="1297">
        <v>0.5</v>
      </c>
      <c r="AC71" s="461">
        <f t="shared" si="14"/>
        <v>0</v>
      </c>
      <c r="AD71" s="55">
        <v>0</v>
      </c>
      <c r="AE71" s="1298">
        <v>0</v>
      </c>
      <c r="AF71" s="1298">
        <f>IFERROR(AD71*AE71,#REF!)</f>
        <v>0</v>
      </c>
      <c r="AG71" s="1299" t="s">
        <v>625</v>
      </c>
      <c r="AH71" s="1300">
        <v>0.175176</v>
      </c>
      <c r="AI71" s="1300">
        <v>0.5</v>
      </c>
      <c r="AJ71" s="495">
        <v>0</v>
      </c>
      <c r="AK71" s="55">
        <v>1</v>
      </c>
      <c r="AL71" s="1298">
        <v>476.28</v>
      </c>
      <c r="AM71" s="1298">
        <f>IFERROR(AK71*AL71,#REF!)</f>
        <v>476.28</v>
      </c>
      <c r="AN71" s="1299" t="s">
        <v>625</v>
      </c>
      <c r="AO71" s="1300">
        <v>0.175176</v>
      </c>
      <c r="AP71" s="1300">
        <v>0.5</v>
      </c>
      <c r="AQ71" s="495">
        <v>41.716412639999994</v>
      </c>
    </row>
    <row r="72" spans="1:43" ht="15" x14ac:dyDescent="0.25">
      <c r="A72" s="563" t="s">
        <v>1045</v>
      </c>
      <c r="B72" s="280"/>
      <c r="C72" s="1295">
        <v>0</v>
      </c>
      <c r="D72" s="1295">
        <f t="shared" si="8"/>
        <v>0</v>
      </c>
      <c r="E72" s="1296"/>
      <c r="F72" s="1297"/>
      <c r="G72" s="1297">
        <v>0.5</v>
      </c>
      <c r="H72" s="461">
        <f t="shared" si="9"/>
        <v>0</v>
      </c>
      <c r="I72" s="280"/>
      <c r="J72" s="1295">
        <v>0</v>
      </c>
      <c r="K72" s="1295">
        <f t="shared" si="10"/>
        <v>0</v>
      </c>
      <c r="L72" s="1296"/>
      <c r="M72" s="1297"/>
      <c r="N72" s="1297">
        <v>0.5</v>
      </c>
      <c r="O72" s="461">
        <f t="shared" si="11"/>
        <v>0</v>
      </c>
      <c r="P72" s="280"/>
      <c r="Q72" s="1295">
        <v>0</v>
      </c>
      <c r="R72" s="1295">
        <f t="shared" si="12"/>
        <v>0</v>
      </c>
      <c r="S72" s="1296"/>
      <c r="T72" s="1297"/>
      <c r="U72" s="1297">
        <v>0.5</v>
      </c>
      <c r="V72" s="461">
        <f t="shared" si="13"/>
        <v>0</v>
      </c>
      <c r="W72" s="280">
        <v>0</v>
      </c>
      <c r="X72" s="1295">
        <v>0</v>
      </c>
      <c r="Y72" s="1295">
        <f>IFERROR(W72*X72,#REF!)</f>
        <v>0</v>
      </c>
      <c r="Z72" s="1296" t="s">
        <v>625</v>
      </c>
      <c r="AA72" s="1297">
        <v>0.175176</v>
      </c>
      <c r="AB72" s="1297">
        <v>0.5</v>
      </c>
      <c r="AC72" s="461">
        <f t="shared" si="14"/>
        <v>0</v>
      </c>
      <c r="AD72" s="55">
        <v>0</v>
      </c>
      <c r="AE72" s="1298">
        <v>0</v>
      </c>
      <c r="AF72" s="1298">
        <f>IFERROR(AD72*AE72,#REF!)</f>
        <v>0</v>
      </c>
      <c r="AG72" s="1299" t="s">
        <v>625</v>
      </c>
      <c r="AH72" s="1300">
        <v>0.175176</v>
      </c>
      <c r="AI72" s="1300">
        <v>0.5</v>
      </c>
      <c r="AJ72" s="495">
        <v>0</v>
      </c>
      <c r="AK72" s="55">
        <v>1</v>
      </c>
      <c r="AL72" s="1298">
        <v>476.28</v>
      </c>
      <c r="AM72" s="1298">
        <f>IFERROR(AK72*AL72,#REF!)</f>
        <v>476.28</v>
      </c>
      <c r="AN72" s="1299" t="s">
        <v>625</v>
      </c>
      <c r="AO72" s="1300">
        <v>0.175176</v>
      </c>
      <c r="AP72" s="1300">
        <v>0.5</v>
      </c>
      <c r="AQ72" s="495">
        <v>41.716412639999994</v>
      </c>
    </row>
    <row r="73" spans="1:43" ht="15" x14ac:dyDescent="0.25">
      <c r="A73" s="563" t="s">
        <v>1045</v>
      </c>
      <c r="B73" s="280"/>
      <c r="C73" s="1295">
        <v>0</v>
      </c>
      <c r="D73" s="1295">
        <f t="shared" si="8"/>
        <v>0</v>
      </c>
      <c r="E73" s="1296"/>
      <c r="F73" s="1297"/>
      <c r="G73" s="1297">
        <v>0.5</v>
      </c>
      <c r="H73" s="461">
        <f t="shared" si="9"/>
        <v>0</v>
      </c>
      <c r="I73" s="280"/>
      <c r="J73" s="1295">
        <v>0</v>
      </c>
      <c r="K73" s="1295">
        <f t="shared" si="10"/>
        <v>0</v>
      </c>
      <c r="L73" s="1296"/>
      <c r="M73" s="1297"/>
      <c r="N73" s="1297">
        <v>0.5</v>
      </c>
      <c r="O73" s="461">
        <f t="shared" si="11"/>
        <v>0</v>
      </c>
      <c r="P73" s="280"/>
      <c r="Q73" s="1295">
        <v>0</v>
      </c>
      <c r="R73" s="1295">
        <f t="shared" si="12"/>
        <v>0</v>
      </c>
      <c r="S73" s="1296"/>
      <c r="T73" s="1297"/>
      <c r="U73" s="1297">
        <v>0.5</v>
      </c>
      <c r="V73" s="461">
        <f t="shared" si="13"/>
        <v>0</v>
      </c>
      <c r="W73" s="280">
        <v>0</v>
      </c>
      <c r="X73" s="1295">
        <v>0</v>
      </c>
      <c r="Y73" s="1295">
        <f>IFERROR(W73*X73,#REF!)</f>
        <v>0</v>
      </c>
      <c r="Z73" s="1296" t="s">
        <v>625</v>
      </c>
      <c r="AA73" s="1297">
        <v>0.175176</v>
      </c>
      <c r="AB73" s="1297">
        <v>0.5</v>
      </c>
      <c r="AC73" s="461">
        <f t="shared" si="14"/>
        <v>0</v>
      </c>
      <c r="AD73" s="55">
        <v>0</v>
      </c>
      <c r="AE73" s="1298">
        <v>0</v>
      </c>
      <c r="AF73" s="1298">
        <f>IFERROR(AD73*AE73,#REF!)</f>
        <v>0</v>
      </c>
      <c r="AG73" s="1299" t="s">
        <v>625</v>
      </c>
      <c r="AH73" s="1300">
        <v>0.175176</v>
      </c>
      <c r="AI73" s="1300">
        <v>0.5</v>
      </c>
      <c r="AJ73" s="495">
        <v>0</v>
      </c>
      <c r="AK73" s="55">
        <v>1</v>
      </c>
      <c r="AL73" s="1298">
        <v>476.28</v>
      </c>
      <c r="AM73" s="1298">
        <f>IFERROR(AK73*AL73,#REF!)</f>
        <v>476.28</v>
      </c>
      <c r="AN73" s="1299" t="s">
        <v>625</v>
      </c>
      <c r="AO73" s="1300">
        <v>0.175176</v>
      </c>
      <c r="AP73" s="1300">
        <v>0.5</v>
      </c>
      <c r="AQ73" s="495">
        <v>41.716412639999994</v>
      </c>
    </row>
    <row r="74" spans="1:43" ht="15" x14ac:dyDescent="0.25">
      <c r="A74" s="563" t="s">
        <v>1045</v>
      </c>
      <c r="B74" s="280"/>
      <c r="C74" s="1295">
        <v>0</v>
      </c>
      <c r="D74" s="1295">
        <f t="shared" si="8"/>
        <v>0</v>
      </c>
      <c r="E74" s="1296"/>
      <c r="F74" s="1297"/>
      <c r="G74" s="1297">
        <v>0.5</v>
      </c>
      <c r="H74" s="461">
        <f t="shared" si="9"/>
        <v>0</v>
      </c>
      <c r="I74" s="280"/>
      <c r="J74" s="1295">
        <v>0</v>
      </c>
      <c r="K74" s="1295">
        <f t="shared" si="10"/>
        <v>0</v>
      </c>
      <c r="L74" s="1296"/>
      <c r="M74" s="1297"/>
      <c r="N74" s="1297">
        <v>0.5</v>
      </c>
      <c r="O74" s="461">
        <f t="shared" si="11"/>
        <v>0</v>
      </c>
      <c r="P74" s="280"/>
      <c r="Q74" s="1295">
        <v>0</v>
      </c>
      <c r="R74" s="1295">
        <f t="shared" si="12"/>
        <v>0</v>
      </c>
      <c r="S74" s="1296"/>
      <c r="T74" s="1297"/>
      <c r="U74" s="1297">
        <v>0.5</v>
      </c>
      <c r="V74" s="461">
        <f t="shared" si="13"/>
        <v>0</v>
      </c>
      <c r="W74" s="280">
        <v>0</v>
      </c>
      <c r="X74" s="1295">
        <v>0</v>
      </c>
      <c r="Y74" s="1295">
        <f>IFERROR(W74*X74,#REF!)</f>
        <v>0</v>
      </c>
      <c r="Z74" s="1296" t="s">
        <v>625</v>
      </c>
      <c r="AA74" s="1297">
        <v>0.175176</v>
      </c>
      <c r="AB74" s="1297">
        <v>0.5</v>
      </c>
      <c r="AC74" s="461">
        <f t="shared" si="14"/>
        <v>0</v>
      </c>
      <c r="AD74" s="55">
        <v>0</v>
      </c>
      <c r="AE74" s="1298">
        <v>0</v>
      </c>
      <c r="AF74" s="1298">
        <f>IFERROR(AD74*AE74,#REF!)</f>
        <v>0</v>
      </c>
      <c r="AG74" s="1299" t="s">
        <v>625</v>
      </c>
      <c r="AH74" s="1300">
        <v>0.175176</v>
      </c>
      <c r="AI74" s="1300">
        <v>0.5</v>
      </c>
      <c r="AJ74" s="495">
        <v>0</v>
      </c>
      <c r="AK74" s="55">
        <v>1</v>
      </c>
      <c r="AL74" s="1298">
        <v>476.28</v>
      </c>
      <c r="AM74" s="1298">
        <f>IFERROR(AK74*AL74,#REF!)</f>
        <v>476.28</v>
      </c>
      <c r="AN74" s="1299" t="s">
        <v>625</v>
      </c>
      <c r="AO74" s="1300">
        <v>0.175176</v>
      </c>
      <c r="AP74" s="1300">
        <v>0.5</v>
      </c>
      <c r="AQ74" s="495">
        <v>41.716412639999994</v>
      </c>
    </row>
    <row r="75" spans="1:43" ht="15" x14ac:dyDescent="0.25">
      <c r="A75" s="563" t="s">
        <v>1045</v>
      </c>
      <c r="B75" s="280"/>
      <c r="C75" s="1295">
        <v>0</v>
      </c>
      <c r="D75" s="1295">
        <f t="shared" si="8"/>
        <v>0</v>
      </c>
      <c r="E75" s="1296"/>
      <c r="F75" s="1297"/>
      <c r="G75" s="1297">
        <v>0.5</v>
      </c>
      <c r="H75" s="461">
        <f t="shared" si="9"/>
        <v>0</v>
      </c>
      <c r="I75" s="280"/>
      <c r="J75" s="1295">
        <v>0</v>
      </c>
      <c r="K75" s="1295">
        <f t="shared" si="10"/>
        <v>0</v>
      </c>
      <c r="L75" s="1296"/>
      <c r="M75" s="1297"/>
      <c r="N75" s="1297">
        <v>0.5</v>
      </c>
      <c r="O75" s="461">
        <f t="shared" si="11"/>
        <v>0</v>
      </c>
      <c r="P75" s="280"/>
      <c r="Q75" s="1295">
        <v>0</v>
      </c>
      <c r="R75" s="1295">
        <f t="shared" si="12"/>
        <v>0</v>
      </c>
      <c r="S75" s="1296"/>
      <c r="T75" s="1297"/>
      <c r="U75" s="1297">
        <v>0.5</v>
      </c>
      <c r="V75" s="461">
        <f t="shared" si="13"/>
        <v>0</v>
      </c>
      <c r="W75" s="280">
        <v>0</v>
      </c>
      <c r="X75" s="1295">
        <v>0</v>
      </c>
      <c r="Y75" s="1295">
        <f>IFERROR(W75*X75,#REF!)</f>
        <v>0</v>
      </c>
      <c r="Z75" s="1296" t="s">
        <v>625</v>
      </c>
      <c r="AA75" s="1297">
        <v>0.175176</v>
      </c>
      <c r="AB75" s="1297">
        <v>0.5</v>
      </c>
      <c r="AC75" s="461">
        <f t="shared" si="14"/>
        <v>0</v>
      </c>
      <c r="AD75" s="55">
        <v>0</v>
      </c>
      <c r="AE75" s="1298">
        <v>0</v>
      </c>
      <c r="AF75" s="1298">
        <f>IFERROR(AD75*AE75,#REF!)</f>
        <v>0</v>
      </c>
      <c r="AG75" s="1299" t="s">
        <v>625</v>
      </c>
      <c r="AH75" s="1300">
        <v>0.175176</v>
      </c>
      <c r="AI75" s="1300">
        <v>0.5</v>
      </c>
      <c r="AJ75" s="495">
        <v>0</v>
      </c>
      <c r="AK75" s="55">
        <v>1</v>
      </c>
      <c r="AL75" s="1298">
        <v>476.28</v>
      </c>
      <c r="AM75" s="1298">
        <f>IFERROR(AK75*AL75,#REF!)</f>
        <v>476.28</v>
      </c>
      <c r="AN75" s="1299" t="s">
        <v>625</v>
      </c>
      <c r="AO75" s="1300">
        <v>0.175176</v>
      </c>
      <c r="AP75" s="1300">
        <v>0.5</v>
      </c>
      <c r="AQ75" s="495">
        <v>41.716412639999994</v>
      </c>
    </row>
    <row r="76" spans="1:43" ht="15" x14ac:dyDescent="0.25">
      <c r="A76" s="563" t="s">
        <v>1045</v>
      </c>
      <c r="B76" s="280"/>
      <c r="C76" s="1295">
        <v>0</v>
      </c>
      <c r="D76" s="1295">
        <f t="shared" si="8"/>
        <v>0</v>
      </c>
      <c r="E76" s="1296"/>
      <c r="F76" s="1297"/>
      <c r="G76" s="1297">
        <v>0.5</v>
      </c>
      <c r="H76" s="461">
        <f t="shared" si="9"/>
        <v>0</v>
      </c>
      <c r="I76" s="280"/>
      <c r="J76" s="1295">
        <v>0</v>
      </c>
      <c r="K76" s="1295">
        <f t="shared" si="10"/>
        <v>0</v>
      </c>
      <c r="L76" s="1296"/>
      <c r="M76" s="1297"/>
      <c r="N76" s="1297">
        <v>0.5</v>
      </c>
      <c r="O76" s="461">
        <f t="shared" si="11"/>
        <v>0</v>
      </c>
      <c r="P76" s="280"/>
      <c r="Q76" s="1295">
        <v>0</v>
      </c>
      <c r="R76" s="1295">
        <f t="shared" si="12"/>
        <v>0</v>
      </c>
      <c r="S76" s="1296"/>
      <c r="T76" s="1297"/>
      <c r="U76" s="1297">
        <v>0.5</v>
      </c>
      <c r="V76" s="461">
        <f t="shared" si="13"/>
        <v>0</v>
      </c>
      <c r="W76" s="280">
        <v>0</v>
      </c>
      <c r="X76" s="1295">
        <v>0</v>
      </c>
      <c r="Y76" s="1295">
        <f>IFERROR(W76*X76,#REF!)</f>
        <v>0</v>
      </c>
      <c r="Z76" s="1296" t="s">
        <v>625</v>
      </c>
      <c r="AA76" s="1297">
        <v>0.175176</v>
      </c>
      <c r="AB76" s="1297">
        <v>0.5</v>
      </c>
      <c r="AC76" s="461">
        <f t="shared" si="14"/>
        <v>0</v>
      </c>
      <c r="AD76" s="55">
        <v>0</v>
      </c>
      <c r="AE76" s="1298">
        <v>0</v>
      </c>
      <c r="AF76" s="1298">
        <f>IFERROR(AD76*AE76,#REF!)</f>
        <v>0</v>
      </c>
      <c r="AG76" s="1299" t="s">
        <v>625</v>
      </c>
      <c r="AH76" s="1300">
        <v>0.175176</v>
      </c>
      <c r="AI76" s="1300">
        <v>0.5</v>
      </c>
      <c r="AJ76" s="495">
        <v>0</v>
      </c>
      <c r="AK76" s="55">
        <v>1</v>
      </c>
      <c r="AL76" s="1298">
        <v>476.28</v>
      </c>
      <c r="AM76" s="1298">
        <f>IFERROR(AK76*AL76,#REF!)</f>
        <v>476.28</v>
      </c>
      <c r="AN76" s="1299" t="s">
        <v>625</v>
      </c>
      <c r="AO76" s="1300">
        <v>0.175176</v>
      </c>
      <c r="AP76" s="1300">
        <v>0.5</v>
      </c>
      <c r="AQ76" s="495">
        <v>41.716412639999994</v>
      </c>
    </row>
    <row r="77" spans="1:43" ht="15" x14ac:dyDescent="0.25">
      <c r="A77" s="563" t="s">
        <v>1045</v>
      </c>
      <c r="B77" s="280"/>
      <c r="C77" s="1295">
        <v>0</v>
      </c>
      <c r="D77" s="1295">
        <f t="shared" si="8"/>
        <v>0</v>
      </c>
      <c r="E77" s="1296"/>
      <c r="F77" s="1297"/>
      <c r="G77" s="1297">
        <v>0.5</v>
      </c>
      <c r="H77" s="461">
        <f t="shared" si="9"/>
        <v>0</v>
      </c>
      <c r="I77" s="280"/>
      <c r="J77" s="1295">
        <v>0</v>
      </c>
      <c r="K77" s="1295">
        <f t="shared" si="10"/>
        <v>0</v>
      </c>
      <c r="L77" s="1296"/>
      <c r="M77" s="1297"/>
      <c r="N77" s="1297">
        <v>0.5</v>
      </c>
      <c r="O77" s="461">
        <f t="shared" si="11"/>
        <v>0</v>
      </c>
      <c r="P77" s="280"/>
      <c r="Q77" s="1295">
        <v>0</v>
      </c>
      <c r="R77" s="1295">
        <f t="shared" si="12"/>
        <v>0</v>
      </c>
      <c r="S77" s="1296"/>
      <c r="T77" s="1297"/>
      <c r="U77" s="1297">
        <v>0.5</v>
      </c>
      <c r="V77" s="461">
        <f t="shared" si="13"/>
        <v>0</v>
      </c>
      <c r="W77" s="280">
        <v>0</v>
      </c>
      <c r="X77" s="1295">
        <v>0</v>
      </c>
      <c r="Y77" s="1295">
        <f>IFERROR(W77*X77,#REF!)</f>
        <v>0</v>
      </c>
      <c r="Z77" s="1296" t="s">
        <v>625</v>
      </c>
      <c r="AA77" s="1297">
        <v>0.175176</v>
      </c>
      <c r="AB77" s="1297">
        <v>0.5</v>
      </c>
      <c r="AC77" s="461">
        <f t="shared" si="14"/>
        <v>0</v>
      </c>
      <c r="AD77" s="55">
        <v>0</v>
      </c>
      <c r="AE77" s="1298">
        <v>0</v>
      </c>
      <c r="AF77" s="1298">
        <f>IFERROR(AD77*AE77,#REF!)</f>
        <v>0</v>
      </c>
      <c r="AG77" s="1299" t="s">
        <v>625</v>
      </c>
      <c r="AH77" s="1300">
        <v>0.175176</v>
      </c>
      <c r="AI77" s="1300">
        <v>0.5</v>
      </c>
      <c r="AJ77" s="495">
        <v>0</v>
      </c>
      <c r="AK77" s="55">
        <v>1</v>
      </c>
      <c r="AL77" s="1298">
        <v>476.28</v>
      </c>
      <c r="AM77" s="1298">
        <f>IFERROR(AK77*AL77,#REF!)</f>
        <v>476.28</v>
      </c>
      <c r="AN77" s="1299" t="s">
        <v>625</v>
      </c>
      <c r="AO77" s="1300">
        <v>0.175176</v>
      </c>
      <c r="AP77" s="1300">
        <v>0.5</v>
      </c>
      <c r="AQ77" s="495">
        <v>41.716412639999994</v>
      </c>
    </row>
    <row r="78" spans="1:43" ht="15" x14ac:dyDescent="0.25">
      <c r="A78" s="563" t="s">
        <v>1051</v>
      </c>
      <c r="B78" s="280"/>
      <c r="C78" s="1295">
        <v>0</v>
      </c>
      <c r="D78" s="1295">
        <f t="shared" si="8"/>
        <v>0</v>
      </c>
      <c r="E78" s="1296"/>
      <c r="F78" s="1297"/>
      <c r="G78" s="1297">
        <v>0.5</v>
      </c>
      <c r="H78" s="461">
        <f t="shared" si="9"/>
        <v>0</v>
      </c>
      <c r="I78" s="280"/>
      <c r="J78" s="1295">
        <v>0</v>
      </c>
      <c r="K78" s="1295">
        <f t="shared" si="10"/>
        <v>0</v>
      </c>
      <c r="L78" s="1296"/>
      <c r="M78" s="1297"/>
      <c r="N78" s="1297">
        <v>0.5</v>
      </c>
      <c r="O78" s="461">
        <f t="shared" si="11"/>
        <v>0</v>
      </c>
      <c r="P78" s="280"/>
      <c r="Q78" s="1295">
        <v>0</v>
      </c>
      <c r="R78" s="1295">
        <f t="shared" si="12"/>
        <v>0</v>
      </c>
      <c r="S78" s="1296"/>
      <c r="T78" s="1297"/>
      <c r="U78" s="1297">
        <v>0.5</v>
      </c>
      <c r="V78" s="461">
        <f t="shared" si="13"/>
        <v>0</v>
      </c>
      <c r="W78" s="280">
        <v>1</v>
      </c>
      <c r="X78" s="1295">
        <v>120</v>
      </c>
      <c r="Y78" s="1295">
        <f>IFERROR(W78*X78,#REF!)</f>
        <v>120</v>
      </c>
      <c r="Z78" s="1296" t="s">
        <v>625</v>
      </c>
      <c r="AA78" s="1297">
        <v>0.175176</v>
      </c>
      <c r="AB78" s="1297">
        <v>0.5</v>
      </c>
      <c r="AC78" s="461">
        <f t="shared" si="14"/>
        <v>10.51056</v>
      </c>
      <c r="AD78" s="55">
        <v>0</v>
      </c>
      <c r="AE78" s="1298">
        <v>0</v>
      </c>
      <c r="AF78" s="1298">
        <f>IFERROR(AD78*AE78,#REF!)</f>
        <v>0</v>
      </c>
      <c r="AG78" s="1299" t="s">
        <v>625</v>
      </c>
      <c r="AH78" s="1300">
        <v>0.175176</v>
      </c>
      <c r="AI78" s="1300">
        <v>0.5</v>
      </c>
      <c r="AJ78" s="495">
        <v>21.02112</v>
      </c>
      <c r="AK78" s="55">
        <v>0</v>
      </c>
      <c r="AL78" s="1298">
        <v>0</v>
      </c>
      <c r="AM78" s="1298">
        <f>IFERROR(AK78*AL78,#REF!)</f>
        <v>0</v>
      </c>
      <c r="AN78" s="1299" t="s">
        <v>625</v>
      </c>
      <c r="AO78" s="1300">
        <v>0.175176</v>
      </c>
      <c r="AP78" s="1300">
        <v>0.5</v>
      </c>
      <c r="AQ78" s="495">
        <v>21.02112</v>
      </c>
    </row>
    <row r="79" spans="1:43" ht="15" x14ac:dyDescent="0.25">
      <c r="A79" s="563" t="s">
        <v>1051</v>
      </c>
      <c r="B79" s="280"/>
      <c r="C79" s="1295">
        <v>0</v>
      </c>
      <c r="D79" s="1295">
        <f t="shared" ref="D79:D109" si="15">+B79*C79</f>
        <v>0</v>
      </c>
      <c r="E79" s="1296"/>
      <c r="F79" s="1297"/>
      <c r="G79" s="1297">
        <v>0.5</v>
      </c>
      <c r="H79" s="461">
        <f t="shared" ref="H79:H109" si="16">D79*F79*G79</f>
        <v>0</v>
      </c>
      <c r="I79" s="280"/>
      <c r="J79" s="1295">
        <v>0</v>
      </c>
      <c r="K79" s="1295">
        <f t="shared" ref="K79:K109" si="17">+I79*J79</f>
        <v>0</v>
      </c>
      <c r="L79" s="1296"/>
      <c r="M79" s="1297"/>
      <c r="N79" s="1297">
        <v>0.5</v>
      </c>
      <c r="O79" s="461">
        <f t="shared" ref="O79:O109" si="18">K79*M79*N79</f>
        <v>0</v>
      </c>
      <c r="P79" s="280"/>
      <c r="Q79" s="1295">
        <v>0</v>
      </c>
      <c r="R79" s="1295">
        <f t="shared" ref="R79:R109" si="19">+P79*Q79</f>
        <v>0</v>
      </c>
      <c r="S79" s="1296"/>
      <c r="T79" s="1297"/>
      <c r="U79" s="1297">
        <v>0.5</v>
      </c>
      <c r="V79" s="461">
        <f t="shared" ref="V79:V109" si="20">R79*T79*U79</f>
        <v>0</v>
      </c>
      <c r="W79" s="280">
        <v>1</v>
      </c>
      <c r="X79" s="1295">
        <v>120</v>
      </c>
      <c r="Y79" s="1295">
        <f>IFERROR(W79*X79,#REF!)</f>
        <v>120</v>
      </c>
      <c r="Z79" s="1296" t="s">
        <v>625</v>
      </c>
      <c r="AA79" s="1297">
        <v>0.175176</v>
      </c>
      <c r="AB79" s="1297">
        <v>0.5</v>
      </c>
      <c r="AC79" s="461">
        <f t="shared" si="14"/>
        <v>10.51056</v>
      </c>
      <c r="AD79" s="55">
        <v>0</v>
      </c>
      <c r="AE79" s="1298">
        <v>0</v>
      </c>
      <c r="AF79" s="1298">
        <f>IFERROR(AD79*AE79,#REF!)</f>
        <v>0</v>
      </c>
      <c r="AG79" s="1299" t="s">
        <v>625</v>
      </c>
      <c r="AH79" s="1300">
        <v>0.175176</v>
      </c>
      <c r="AI79" s="1300">
        <v>0.5</v>
      </c>
      <c r="AJ79" s="495">
        <v>21.02112</v>
      </c>
      <c r="AK79" s="55">
        <v>0</v>
      </c>
      <c r="AL79" s="1298">
        <v>0</v>
      </c>
      <c r="AM79" s="1298">
        <f>IFERROR(AK79*AL79,#REF!)</f>
        <v>0</v>
      </c>
      <c r="AN79" s="1299" t="s">
        <v>625</v>
      </c>
      <c r="AO79" s="1300">
        <v>0.175176</v>
      </c>
      <c r="AP79" s="1300">
        <v>0.5</v>
      </c>
      <c r="AQ79" s="495">
        <v>21.02112</v>
      </c>
    </row>
    <row r="80" spans="1:43" ht="15" x14ac:dyDescent="0.25">
      <c r="A80" s="563" t="s">
        <v>1052</v>
      </c>
      <c r="B80" s="280"/>
      <c r="C80" s="1295">
        <v>0</v>
      </c>
      <c r="D80" s="1295">
        <f t="shared" si="15"/>
        <v>0</v>
      </c>
      <c r="E80" s="1296"/>
      <c r="F80" s="1297"/>
      <c r="G80" s="1297">
        <v>0.5</v>
      </c>
      <c r="H80" s="461">
        <f t="shared" si="16"/>
        <v>0</v>
      </c>
      <c r="I80" s="280"/>
      <c r="J80" s="1295">
        <v>0</v>
      </c>
      <c r="K80" s="1295">
        <f t="shared" si="17"/>
        <v>0</v>
      </c>
      <c r="L80" s="1296"/>
      <c r="M80" s="1297"/>
      <c r="N80" s="1297">
        <v>0.5</v>
      </c>
      <c r="O80" s="461">
        <f t="shared" si="18"/>
        <v>0</v>
      </c>
      <c r="P80" s="280"/>
      <c r="Q80" s="1295">
        <v>0</v>
      </c>
      <c r="R80" s="1295">
        <f t="shared" si="19"/>
        <v>0</v>
      </c>
      <c r="S80" s="1296"/>
      <c r="T80" s="1297"/>
      <c r="U80" s="1297">
        <v>0.5</v>
      </c>
      <c r="V80" s="461">
        <f t="shared" si="20"/>
        <v>0</v>
      </c>
      <c r="W80" s="280">
        <v>13</v>
      </c>
      <c r="X80" s="1295">
        <v>7</v>
      </c>
      <c r="Y80" s="1295">
        <f>IFERROR(W80*X80,#REF!)</f>
        <v>91</v>
      </c>
      <c r="Z80" s="1296" t="s">
        <v>625</v>
      </c>
      <c r="AA80" s="1297">
        <v>0.175176</v>
      </c>
      <c r="AB80" s="1297">
        <v>0.5</v>
      </c>
      <c r="AC80" s="461">
        <f t="shared" si="14"/>
        <v>7.9705079999999997</v>
      </c>
      <c r="AD80" s="55">
        <v>0</v>
      </c>
      <c r="AE80" s="1298">
        <v>0</v>
      </c>
      <c r="AF80" s="1298">
        <f>IFERROR(AD80*AE80,#REF!)</f>
        <v>0</v>
      </c>
      <c r="AG80" s="1299" t="s">
        <v>625</v>
      </c>
      <c r="AH80" s="1300">
        <v>0.175176</v>
      </c>
      <c r="AI80" s="1300">
        <v>0.5</v>
      </c>
      <c r="AJ80" s="495">
        <v>15.941015999999999</v>
      </c>
      <c r="AK80" s="55">
        <v>0</v>
      </c>
      <c r="AL80" s="1298">
        <v>0</v>
      </c>
      <c r="AM80" s="1298">
        <f>IFERROR(AK80*AL80,#REF!)</f>
        <v>0</v>
      </c>
      <c r="AN80" s="1299" t="s">
        <v>625</v>
      </c>
      <c r="AO80" s="1300">
        <v>0.175176</v>
      </c>
      <c r="AP80" s="1300">
        <v>0.5</v>
      </c>
      <c r="AQ80" s="495">
        <v>15.941015999999999</v>
      </c>
    </row>
    <row r="81" spans="1:43" ht="15" x14ac:dyDescent="0.25">
      <c r="A81" s="563" t="s">
        <v>1034</v>
      </c>
      <c r="B81" s="280"/>
      <c r="C81" s="1295">
        <v>0</v>
      </c>
      <c r="D81" s="1295">
        <f t="shared" si="15"/>
        <v>0</v>
      </c>
      <c r="E81" s="1296"/>
      <c r="F81" s="1297"/>
      <c r="G81" s="1297">
        <v>0.5</v>
      </c>
      <c r="H81" s="461">
        <f t="shared" si="16"/>
        <v>0</v>
      </c>
      <c r="I81" s="280"/>
      <c r="J81" s="1295">
        <v>0</v>
      </c>
      <c r="K81" s="1295">
        <f t="shared" si="17"/>
        <v>0</v>
      </c>
      <c r="L81" s="1296"/>
      <c r="M81" s="1297"/>
      <c r="N81" s="1297">
        <v>0.5</v>
      </c>
      <c r="O81" s="461">
        <f t="shared" si="18"/>
        <v>0</v>
      </c>
      <c r="P81" s="280"/>
      <c r="Q81" s="1295">
        <v>0</v>
      </c>
      <c r="R81" s="1295">
        <f t="shared" si="19"/>
        <v>0</v>
      </c>
      <c r="S81" s="1296"/>
      <c r="T81" s="1297"/>
      <c r="U81" s="1297">
        <v>0.5</v>
      </c>
      <c r="V81" s="461">
        <f t="shared" si="20"/>
        <v>0</v>
      </c>
      <c r="W81" s="280">
        <v>0</v>
      </c>
      <c r="X81" s="1295">
        <v>0</v>
      </c>
      <c r="Y81" s="1295">
        <f>IFERROR(W81*X81,#REF!)</f>
        <v>0</v>
      </c>
      <c r="Z81" s="1296" t="s">
        <v>625</v>
      </c>
      <c r="AA81" s="1297">
        <v>0.175176</v>
      </c>
      <c r="AB81" s="1297">
        <v>0.5</v>
      </c>
      <c r="AC81" s="461">
        <f t="shared" si="14"/>
        <v>0</v>
      </c>
      <c r="AD81" s="55">
        <v>0</v>
      </c>
      <c r="AE81" s="1298">
        <v>0</v>
      </c>
      <c r="AF81" s="1298">
        <f>IFERROR(AD81*AE81,#REF!)</f>
        <v>0</v>
      </c>
      <c r="AG81" s="1299" t="s">
        <v>625</v>
      </c>
      <c r="AH81" s="1300">
        <v>0.175176</v>
      </c>
      <c r="AI81" s="1300">
        <v>0.5</v>
      </c>
      <c r="AJ81" s="495">
        <v>630.84731471999999</v>
      </c>
      <c r="AK81" s="55">
        <v>0</v>
      </c>
      <c r="AL81" s="1298">
        <v>0</v>
      </c>
      <c r="AM81" s="1298">
        <f>IFERROR(AK81*AL81,#REF!)</f>
        <v>0</v>
      </c>
      <c r="AN81" s="1299" t="s">
        <v>625</v>
      </c>
      <c r="AO81" s="1300">
        <v>0.175176</v>
      </c>
      <c r="AP81" s="1300">
        <v>0.5</v>
      </c>
      <c r="AQ81" s="495">
        <v>630.84731471999999</v>
      </c>
    </row>
    <row r="82" spans="1:43" ht="15" x14ac:dyDescent="0.25">
      <c r="A82" s="563" t="s">
        <v>1036</v>
      </c>
      <c r="B82" s="280"/>
      <c r="C82" s="1295">
        <v>0</v>
      </c>
      <c r="D82" s="1295">
        <f t="shared" si="15"/>
        <v>0</v>
      </c>
      <c r="E82" s="1296"/>
      <c r="F82" s="1297"/>
      <c r="G82" s="1297">
        <v>0.5</v>
      </c>
      <c r="H82" s="461">
        <f t="shared" si="16"/>
        <v>0</v>
      </c>
      <c r="I82" s="280"/>
      <c r="J82" s="1295">
        <v>0</v>
      </c>
      <c r="K82" s="1295">
        <f t="shared" si="17"/>
        <v>0</v>
      </c>
      <c r="L82" s="1296"/>
      <c r="M82" s="1297"/>
      <c r="N82" s="1297">
        <v>0.5</v>
      </c>
      <c r="O82" s="461">
        <f t="shared" si="18"/>
        <v>0</v>
      </c>
      <c r="P82" s="280"/>
      <c r="Q82" s="1295">
        <v>0</v>
      </c>
      <c r="R82" s="1295">
        <f t="shared" si="19"/>
        <v>0</v>
      </c>
      <c r="S82" s="1296"/>
      <c r="T82" s="1297"/>
      <c r="U82" s="1297">
        <v>0.5</v>
      </c>
      <c r="V82" s="461">
        <f t="shared" si="20"/>
        <v>0</v>
      </c>
      <c r="W82" s="280">
        <v>0</v>
      </c>
      <c r="X82" s="1295">
        <v>0</v>
      </c>
      <c r="Y82" s="1295">
        <f>IFERROR(W82*X82,#REF!)</f>
        <v>0</v>
      </c>
      <c r="Z82" s="1296" t="s">
        <v>625</v>
      </c>
      <c r="AA82" s="1297">
        <v>0.175176</v>
      </c>
      <c r="AB82" s="1297">
        <v>0.5</v>
      </c>
      <c r="AC82" s="461">
        <f t="shared" si="14"/>
        <v>0</v>
      </c>
      <c r="AD82" s="55">
        <v>0</v>
      </c>
      <c r="AE82" s="1298">
        <v>0</v>
      </c>
      <c r="AF82" s="1298">
        <f>IFERROR(AD82*AE82,#REF!)</f>
        <v>0</v>
      </c>
      <c r="AG82" s="1299" t="s">
        <v>625</v>
      </c>
      <c r="AH82" s="1300">
        <v>0.175176</v>
      </c>
      <c r="AI82" s="1300">
        <v>0.5</v>
      </c>
      <c r="AJ82" s="495">
        <v>332.55391247206558</v>
      </c>
      <c r="AK82" s="55">
        <v>0</v>
      </c>
      <c r="AL82" s="1298">
        <v>0</v>
      </c>
      <c r="AM82" s="1298">
        <f>IFERROR(AK82*AL82,#REF!)</f>
        <v>0</v>
      </c>
      <c r="AN82" s="1299" t="s">
        <v>625</v>
      </c>
      <c r="AO82" s="1300">
        <v>0.175176</v>
      </c>
      <c r="AP82" s="1300">
        <v>0.5</v>
      </c>
      <c r="AQ82" s="495">
        <v>593.97383521936001</v>
      </c>
    </row>
    <row r="83" spans="1:43" ht="15" x14ac:dyDescent="0.25">
      <c r="A83" s="563" t="s">
        <v>1037</v>
      </c>
      <c r="B83" s="280"/>
      <c r="C83" s="1295">
        <v>0</v>
      </c>
      <c r="D83" s="1295">
        <f t="shared" si="15"/>
        <v>0</v>
      </c>
      <c r="E83" s="1296"/>
      <c r="F83" s="1297"/>
      <c r="G83" s="1297">
        <v>0.5</v>
      </c>
      <c r="H83" s="461">
        <f t="shared" si="16"/>
        <v>0</v>
      </c>
      <c r="I83" s="280"/>
      <c r="J83" s="1295">
        <v>0</v>
      </c>
      <c r="K83" s="1295">
        <f t="shared" si="17"/>
        <v>0</v>
      </c>
      <c r="L83" s="1296"/>
      <c r="M83" s="1297"/>
      <c r="N83" s="1297">
        <v>0.5</v>
      </c>
      <c r="O83" s="461">
        <f t="shared" si="18"/>
        <v>0</v>
      </c>
      <c r="P83" s="280"/>
      <c r="Q83" s="1295">
        <v>0</v>
      </c>
      <c r="R83" s="1295">
        <f t="shared" si="19"/>
        <v>0</v>
      </c>
      <c r="S83" s="1296"/>
      <c r="T83" s="1297"/>
      <c r="U83" s="1297">
        <v>0.5</v>
      </c>
      <c r="V83" s="461">
        <f t="shared" si="20"/>
        <v>0</v>
      </c>
      <c r="W83" s="280">
        <v>0</v>
      </c>
      <c r="X83" s="1295">
        <v>0</v>
      </c>
      <c r="Y83" s="1295">
        <f>IFERROR(W83*X83,#REF!)</f>
        <v>0</v>
      </c>
      <c r="Z83" s="1296" t="s">
        <v>625</v>
      </c>
      <c r="AA83" s="1297">
        <v>0.175176</v>
      </c>
      <c r="AB83" s="1297">
        <v>0.5</v>
      </c>
      <c r="AC83" s="461">
        <f t="shared" si="14"/>
        <v>0</v>
      </c>
      <c r="AD83" s="55">
        <v>0</v>
      </c>
      <c r="AE83" s="1298">
        <v>0</v>
      </c>
      <c r="AF83" s="1298">
        <f>IFERROR(AD83*AE83,#REF!)</f>
        <v>0</v>
      </c>
      <c r="AG83" s="1299" t="s">
        <v>625</v>
      </c>
      <c r="AH83" s="1300">
        <v>0.175176</v>
      </c>
      <c r="AI83" s="1300">
        <v>0.5</v>
      </c>
      <c r="AJ83" s="495">
        <v>83.096732516755424</v>
      </c>
      <c r="AK83" s="55">
        <v>0</v>
      </c>
      <c r="AL83" s="1298">
        <v>0</v>
      </c>
      <c r="AM83" s="1298">
        <f>IFERROR(AK83*AL83,#REF!)</f>
        <v>0</v>
      </c>
      <c r="AN83" s="1299" t="s">
        <v>625</v>
      </c>
      <c r="AO83" s="1300">
        <v>0.175176</v>
      </c>
      <c r="AP83" s="1300">
        <v>0.5</v>
      </c>
      <c r="AQ83" s="495">
        <v>148.41889707528409</v>
      </c>
    </row>
    <row r="84" spans="1:43" ht="15" x14ac:dyDescent="0.25">
      <c r="A84" s="563" t="s">
        <v>1038</v>
      </c>
      <c r="B84" s="280"/>
      <c r="C84" s="1295">
        <v>0</v>
      </c>
      <c r="D84" s="1295">
        <f t="shared" si="15"/>
        <v>0</v>
      </c>
      <c r="E84" s="1296"/>
      <c r="F84" s="1297"/>
      <c r="G84" s="1297">
        <v>0.5</v>
      </c>
      <c r="H84" s="461">
        <f t="shared" si="16"/>
        <v>0</v>
      </c>
      <c r="I84" s="280"/>
      <c r="J84" s="1295">
        <v>0</v>
      </c>
      <c r="K84" s="1295">
        <f t="shared" si="17"/>
        <v>0</v>
      </c>
      <c r="L84" s="1296"/>
      <c r="M84" s="1297"/>
      <c r="N84" s="1297">
        <v>0.5</v>
      </c>
      <c r="O84" s="461">
        <f t="shared" si="18"/>
        <v>0</v>
      </c>
      <c r="P84" s="280"/>
      <c r="Q84" s="1295">
        <v>0</v>
      </c>
      <c r="R84" s="1295">
        <f t="shared" si="19"/>
        <v>0</v>
      </c>
      <c r="S84" s="1296"/>
      <c r="T84" s="1297"/>
      <c r="U84" s="1297">
        <v>0.5</v>
      </c>
      <c r="V84" s="461">
        <f t="shared" si="20"/>
        <v>0</v>
      </c>
      <c r="W84" s="280">
        <v>0</v>
      </c>
      <c r="X84" s="1295">
        <v>0</v>
      </c>
      <c r="Y84" s="1295">
        <f>IFERROR(W84*X84,#REF!)</f>
        <v>0</v>
      </c>
      <c r="Z84" s="1296" t="s">
        <v>625</v>
      </c>
      <c r="AA84" s="1297">
        <v>0.175176</v>
      </c>
      <c r="AB84" s="1297">
        <v>0.5</v>
      </c>
      <c r="AC84" s="461">
        <f t="shared" si="14"/>
        <v>0</v>
      </c>
      <c r="AD84" s="55">
        <v>0</v>
      </c>
      <c r="AE84" s="1298">
        <v>0</v>
      </c>
      <c r="AF84" s="1298">
        <f>IFERROR(AD84*AE84,#REF!)</f>
        <v>0</v>
      </c>
      <c r="AG84" s="1299" t="s">
        <v>625</v>
      </c>
      <c r="AH84" s="1300">
        <v>0.175176</v>
      </c>
      <c r="AI84" s="1300">
        <v>0.5</v>
      </c>
      <c r="AJ84" s="495">
        <v>45.744711948378963</v>
      </c>
      <c r="AK84" s="55">
        <v>0</v>
      </c>
      <c r="AL84" s="1298">
        <v>0</v>
      </c>
      <c r="AM84" s="1298">
        <f>IFERROR(AK84*AL84,#REF!)</f>
        <v>0</v>
      </c>
      <c r="AN84" s="1299" t="s">
        <v>625</v>
      </c>
      <c r="AO84" s="1300">
        <v>0.175176</v>
      </c>
      <c r="AP84" s="1300">
        <v>0.5</v>
      </c>
      <c r="AQ84" s="495">
        <v>81.704532642555833</v>
      </c>
    </row>
    <row r="85" spans="1:43" ht="15" x14ac:dyDescent="0.25">
      <c r="A85" s="563" t="s">
        <v>1053</v>
      </c>
      <c r="B85" s="280"/>
      <c r="C85" s="1295">
        <v>0</v>
      </c>
      <c r="D85" s="1295">
        <f t="shared" si="15"/>
        <v>0</v>
      </c>
      <c r="E85" s="1296"/>
      <c r="F85" s="1297"/>
      <c r="G85" s="1297">
        <v>0.5</v>
      </c>
      <c r="H85" s="461">
        <f t="shared" si="16"/>
        <v>0</v>
      </c>
      <c r="I85" s="280"/>
      <c r="J85" s="1295">
        <v>0</v>
      </c>
      <c r="K85" s="1295">
        <f t="shared" si="17"/>
        <v>0</v>
      </c>
      <c r="L85" s="1296"/>
      <c r="M85" s="1297"/>
      <c r="N85" s="1297">
        <v>0.5</v>
      </c>
      <c r="O85" s="461">
        <f t="shared" si="18"/>
        <v>0</v>
      </c>
      <c r="P85" s="280"/>
      <c r="Q85" s="1295">
        <v>0</v>
      </c>
      <c r="R85" s="1295">
        <f t="shared" si="19"/>
        <v>0</v>
      </c>
      <c r="S85" s="1296"/>
      <c r="T85" s="1297"/>
      <c r="U85" s="1297">
        <v>0.5</v>
      </c>
      <c r="V85" s="461">
        <f t="shared" si="20"/>
        <v>0</v>
      </c>
      <c r="W85" s="280">
        <v>1</v>
      </c>
      <c r="X85" s="1295">
        <v>200</v>
      </c>
      <c r="Y85" s="1295">
        <f>IFERROR(W85*X85,#REF!)</f>
        <v>200</v>
      </c>
      <c r="Z85" s="1296" t="s">
        <v>625</v>
      </c>
      <c r="AA85" s="1297">
        <v>0.175176</v>
      </c>
      <c r="AB85" s="1297">
        <v>0.5</v>
      </c>
      <c r="AC85" s="461">
        <f t="shared" si="14"/>
        <v>17.517600000000002</v>
      </c>
      <c r="AD85" s="55">
        <v>1</v>
      </c>
      <c r="AE85" s="1298">
        <v>206.88</v>
      </c>
      <c r="AF85" s="1298">
        <f>IFERROR(AD85*AE85,#REF!)</f>
        <v>206.88</v>
      </c>
      <c r="AG85" s="1299" t="s">
        <v>625</v>
      </c>
      <c r="AH85" s="1300">
        <v>0.175176</v>
      </c>
      <c r="AI85" s="1300">
        <v>0.5</v>
      </c>
      <c r="AJ85" s="495">
        <v>53.155405440000003</v>
      </c>
      <c r="AK85" s="55">
        <v>1</v>
      </c>
      <c r="AL85" s="1298">
        <v>212.85883199999998</v>
      </c>
      <c r="AM85" s="1298">
        <f>IFERROR(AK85*AL85,#REF!)</f>
        <v>212.85883199999998</v>
      </c>
      <c r="AN85" s="1299" t="s">
        <v>625</v>
      </c>
      <c r="AO85" s="1300">
        <v>0.175176</v>
      </c>
      <c r="AP85" s="1300">
        <v>0.5</v>
      </c>
      <c r="AQ85" s="495">
        <v>89.919490257215998</v>
      </c>
    </row>
    <row r="86" spans="1:43" ht="15" x14ac:dyDescent="0.25">
      <c r="A86" s="563" t="s">
        <v>1054</v>
      </c>
      <c r="B86" s="280"/>
      <c r="C86" s="1295">
        <v>0</v>
      </c>
      <c r="D86" s="1295">
        <f t="shared" si="15"/>
        <v>0</v>
      </c>
      <c r="E86" s="1296"/>
      <c r="F86" s="1297"/>
      <c r="G86" s="1297">
        <v>0.5</v>
      </c>
      <c r="H86" s="461">
        <f t="shared" si="16"/>
        <v>0</v>
      </c>
      <c r="I86" s="280"/>
      <c r="J86" s="1295">
        <v>0</v>
      </c>
      <c r="K86" s="1295">
        <f t="shared" si="17"/>
        <v>0</v>
      </c>
      <c r="L86" s="1296"/>
      <c r="M86" s="1297"/>
      <c r="N86" s="1297">
        <v>0.5</v>
      </c>
      <c r="O86" s="461">
        <f t="shared" si="18"/>
        <v>0</v>
      </c>
      <c r="P86" s="280"/>
      <c r="Q86" s="1295">
        <v>0</v>
      </c>
      <c r="R86" s="1295">
        <f t="shared" si="19"/>
        <v>0</v>
      </c>
      <c r="S86" s="1296"/>
      <c r="T86" s="1297"/>
      <c r="U86" s="1297">
        <v>0.5</v>
      </c>
      <c r="V86" s="461">
        <f t="shared" si="20"/>
        <v>0</v>
      </c>
      <c r="W86" s="280">
        <v>12</v>
      </c>
      <c r="X86" s="1295">
        <v>1</v>
      </c>
      <c r="Y86" s="1295">
        <f>IFERROR(W86*X86,#REF!)</f>
        <v>12</v>
      </c>
      <c r="Z86" s="1296" t="s">
        <v>625</v>
      </c>
      <c r="AA86" s="1297">
        <v>0.175176</v>
      </c>
      <c r="AB86" s="1297">
        <v>0.5</v>
      </c>
      <c r="AC86" s="461">
        <f t="shared" si="14"/>
        <v>1.051056</v>
      </c>
      <c r="AD86" s="55">
        <v>10.634184068058778</v>
      </c>
      <c r="AE86" s="1298">
        <v>1.0344</v>
      </c>
      <c r="AF86" s="1298">
        <f>IFERROR(AD86*AE86,#REF!)</f>
        <v>11</v>
      </c>
      <c r="AG86" s="1299" t="s">
        <v>625</v>
      </c>
      <c r="AH86" s="1300">
        <v>0.175176</v>
      </c>
      <c r="AI86" s="1300">
        <v>0.5</v>
      </c>
      <c r="AJ86" s="495">
        <v>3.0655799999999997</v>
      </c>
      <c r="AK86" s="55">
        <v>11.744873240683759</v>
      </c>
      <c r="AL86" s="1298">
        <v>1.06429416</v>
      </c>
      <c r="AM86" s="1298">
        <f>IFERROR(AK86*AL86,#REF!)</f>
        <v>12.5</v>
      </c>
      <c r="AN86" s="1299" t="s">
        <v>625</v>
      </c>
      <c r="AO86" s="1300">
        <v>0.175176</v>
      </c>
      <c r="AP86" s="1300">
        <v>0.5</v>
      </c>
      <c r="AQ86" s="495">
        <v>5.1238979999999996</v>
      </c>
    </row>
    <row r="87" spans="1:43" ht="15" x14ac:dyDescent="0.25">
      <c r="A87" s="563" t="s">
        <v>1055</v>
      </c>
      <c r="B87" s="280"/>
      <c r="C87" s="1295">
        <v>0</v>
      </c>
      <c r="D87" s="1295">
        <f t="shared" si="15"/>
        <v>0</v>
      </c>
      <c r="E87" s="1296"/>
      <c r="F87" s="1297"/>
      <c r="G87" s="1297">
        <v>0.5</v>
      </c>
      <c r="H87" s="461">
        <f t="shared" si="16"/>
        <v>0</v>
      </c>
      <c r="I87" s="280"/>
      <c r="J87" s="1295">
        <v>0</v>
      </c>
      <c r="K87" s="1295">
        <f t="shared" si="17"/>
        <v>0</v>
      </c>
      <c r="L87" s="1296"/>
      <c r="M87" s="1297"/>
      <c r="N87" s="1297">
        <v>0.5</v>
      </c>
      <c r="O87" s="461">
        <f t="shared" si="18"/>
        <v>0</v>
      </c>
      <c r="P87" s="280"/>
      <c r="Q87" s="1295">
        <v>0</v>
      </c>
      <c r="R87" s="1295">
        <f t="shared" si="19"/>
        <v>0</v>
      </c>
      <c r="S87" s="1296"/>
      <c r="T87" s="1297"/>
      <c r="U87" s="1297">
        <v>0.5</v>
      </c>
      <c r="V87" s="461">
        <f t="shared" si="20"/>
        <v>0</v>
      </c>
      <c r="W87" s="280">
        <v>12</v>
      </c>
      <c r="X87" s="1295">
        <v>1</v>
      </c>
      <c r="Y87" s="1295">
        <f>IFERROR(W87*X87,#REF!)</f>
        <v>12</v>
      </c>
      <c r="Z87" s="1296" t="s">
        <v>625</v>
      </c>
      <c r="AA87" s="1297">
        <v>0.175176</v>
      </c>
      <c r="AB87" s="1297">
        <v>0.5</v>
      </c>
      <c r="AC87" s="461">
        <f t="shared" si="14"/>
        <v>1.051056</v>
      </c>
      <c r="AD87" s="55">
        <v>10.634184068058778</v>
      </c>
      <c r="AE87" s="1298">
        <v>1.0344</v>
      </c>
      <c r="AF87" s="1298">
        <f>IFERROR(AD87*AE87,#REF!)</f>
        <v>11</v>
      </c>
      <c r="AG87" s="1299" t="s">
        <v>625</v>
      </c>
      <c r="AH87" s="1300">
        <v>0.175176</v>
      </c>
      <c r="AI87" s="1300">
        <v>0.5</v>
      </c>
      <c r="AJ87" s="495">
        <v>3.0655799999999997</v>
      </c>
      <c r="AK87" s="55">
        <v>11.744873240683759</v>
      </c>
      <c r="AL87" s="1298">
        <v>1.06429416</v>
      </c>
      <c r="AM87" s="1298">
        <f>IFERROR(AK87*AL87,#REF!)</f>
        <v>12.5</v>
      </c>
      <c r="AN87" s="1299" t="s">
        <v>625</v>
      </c>
      <c r="AO87" s="1300">
        <v>0.175176</v>
      </c>
      <c r="AP87" s="1300">
        <v>0.5</v>
      </c>
      <c r="AQ87" s="495">
        <v>5.1238979999999996</v>
      </c>
    </row>
    <row r="88" spans="1:43" ht="15" x14ac:dyDescent="0.25">
      <c r="A88" s="563" t="s">
        <v>1056</v>
      </c>
      <c r="B88" s="280"/>
      <c r="C88" s="1295">
        <v>0</v>
      </c>
      <c r="D88" s="1295">
        <f t="shared" si="15"/>
        <v>0</v>
      </c>
      <c r="E88" s="1296"/>
      <c r="F88" s="1297"/>
      <c r="G88" s="1297">
        <v>0.5</v>
      </c>
      <c r="H88" s="461">
        <f t="shared" si="16"/>
        <v>0</v>
      </c>
      <c r="I88" s="280"/>
      <c r="J88" s="1295">
        <v>0</v>
      </c>
      <c r="K88" s="1295">
        <f t="shared" si="17"/>
        <v>0</v>
      </c>
      <c r="L88" s="1296"/>
      <c r="M88" s="1297"/>
      <c r="N88" s="1297">
        <v>0.5</v>
      </c>
      <c r="O88" s="461">
        <f t="shared" si="18"/>
        <v>0</v>
      </c>
      <c r="P88" s="280"/>
      <c r="Q88" s="1295">
        <v>0</v>
      </c>
      <c r="R88" s="1295">
        <f t="shared" si="19"/>
        <v>0</v>
      </c>
      <c r="S88" s="1296"/>
      <c r="T88" s="1297"/>
      <c r="U88" s="1297">
        <v>0.5</v>
      </c>
      <c r="V88" s="461">
        <f t="shared" si="20"/>
        <v>0</v>
      </c>
      <c r="W88" s="280">
        <v>0</v>
      </c>
      <c r="X88" s="1295">
        <v>0</v>
      </c>
      <c r="Y88" s="1295">
        <f>IFERROR(W88*X88,#REF!)</f>
        <v>0</v>
      </c>
      <c r="Z88" s="1296" t="s">
        <v>625</v>
      </c>
      <c r="AA88" s="1297">
        <v>0.175176</v>
      </c>
      <c r="AB88" s="1297">
        <v>0.5</v>
      </c>
      <c r="AC88" s="461">
        <f t="shared" si="14"/>
        <v>0</v>
      </c>
      <c r="AD88" s="55">
        <v>1</v>
      </c>
      <c r="AE88" s="1298">
        <v>472.5</v>
      </c>
      <c r="AF88" s="1298">
        <f>IFERROR(AD88*AE88,#REF!)</f>
        <v>472.5</v>
      </c>
      <c r="AG88" s="1299" t="s">
        <v>625</v>
      </c>
      <c r="AH88" s="1300">
        <v>0.175176</v>
      </c>
      <c r="AI88" s="1300">
        <v>0.5</v>
      </c>
      <c r="AJ88" s="495">
        <v>41.385329999999996</v>
      </c>
      <c r="AK88" s="55">
        <v>0</v>
      </c>
      <c r="AL88" s="1298">
        <v>0</v>
      </c>
      <c r="AM88" s="1298">
        <f>IFERROR(AK88*AL88,#REF!)</f>
        <v>0</v>
      </c>
      <c r="AN88" s="1299" t="s">
        <v>625</v>
      </c>
      <c r="AO88" s="1300">
        <v>0.175176</v>
      </c>
      <c r="AP88" s="1300">
        <v>0.5</v>
      </c>
      <c r="AQ88" s="495">
        <v>82.770659999999992</v>
      </c>
    </row>
    <row r="89" spans="1:43" ht="15" x14ac:dyDescent="0.25">
      <c r="A89" s="563" t="s">
        <v>1057</v>
      </c>
      <c r="B89" s="280"/>
      <c r="C89" s="1295">
        <v>0</v>
      </c>
      <c r="D89" s="1295">
        <f t="shared" si="15"/>
        <v>0</v>
      </c>
      <c r="E89" s="1296"/>
      <c r="F89" s="1297"/>
      <c r="G89" s="1297">
        <v>0.5</v>
      </c>
      <c r="H89" s="461">
        <f t="shared" si="16"/>
        <v>0</v>
      </c>
      <c r="I89" s="280"/>
      <c r="J89" s="1295">
        <v>0</v>
      </c>
      <c r="K89" s="1295">
        <f t="shared" si="17"/>
        <v>0</v>
      </c>
      <c r="L89" s="1296"/>
      <c r="M89" s="1297"/>
      <c r="N89" s="1297">
        <v>0.5</v>
      </c>
      <c r="O89" s="461">
        <f t="shared" si="18"/>
        <v>0</v>
      </c>
      <c r="P89" s="280"/>
      <c r="Q89" s="1295">
        <v>0</v>
      </c>
      <c r="R89" s="1295">
        <f t="shared" si="19"/>
        <v>0</v>
      </c>
      <c r="S89" s="1296"/>
      <c r="T89" s="1297"/>
      <c r="U89" s="1297">
        <v>0.5</v>
      </c>
      <c r="V89" s="461">
        <f t="shared" si="20"/>
        <v>0</v>
      </c>
      <c r="W89" s="280">
        <v>0</v>
      </c>
      <c r="X89" s="1295">
        <v>0</v>
      </c>
      <c r="Y89" s="1295">
        <f>IFERROR(W89*X89,#REF!)</f>
        <v>0</v>
      </c>
      <c r="Z89" s="1296" t="s">
        <v>625</v>
      </c>
      <c r="AA89" s="1297">
        <v>0.175176</v>
      </c>
      <c r="AB89" s="1297">
        <v>0.5</v>
      </c>
      <c r="AC89" s="461">
        <f t="shared" si="14"/>
        <v>0</v>
      </c>
      <c r="AD89" s="55">
        <v>1</v>
      </c>
      <c r="AE89" s="1298">
        <v>420</v>
      </c>
      <c r="AF89" s="1298">
        <f>IFERROR(AD89*AE89,#REF!)</f>
        <v>420</v>
      </c>
      <c r="AG89" s="1299" t="s">
        <v>625</v>
      </c>
      <c r="AH89" s="1300">
        <v>0.175176</v>
      </c>
      <c r="AI89" s="1300">
        <v>0.5</v>
      </c>
      <c r="AJ89" s="495">
        <v>36.786960000000001</v>
      </c>
      <c r="AK89" s="55">
        <v>0</v>
      </c>
      <c r="AL89" s="1298">
        <v>0</v>
      </c>
      <c r="AM89" s="1298">
        <f>IFERROR(AK89*AL89,#REF!)</f>
        <v>0</v>
      </c>
      <c r="AN89" s="1299" t="s">
        <v>625</v>
      </c>
      <c r="AO89" s="1300">
        <v>0.175176</v>
      </c>
      <c r="AP89" s="1300">
        <v>0.5</v>
      </c>
      <c r="AQ89" s="495">
        <v>73.573920000000001</v>
      </c>
    </row>
    <row r="90" spans="1:43" ht="15" x14ac:dyDescent="0.25">
      <c r="A90" s="563" t="s">
        <v>1058</v>
      </c>
      <c r="B90" s="280"/>
      <c r="C90" s="1295">
        <v>0</v>
      </c>
      <c r="D90" s="1295">
        <f t="shared" si="15"/>
        <v>0</v>
      </c>
      <c r="E90" s="1296"/>
      <c r="F90" s="1297"/>
      <c r="G90" s="1297">
        <v>0.5</v>
      </c>
      <c r="H90" s="461">
        <f t="shared" si="16"/>
        <v>0</v>
      </c>
      <c r="I90" s="280"/>
      <c r="J90" s="1295">
        <v>0</v>
      </c>
      <c r="K90" s="1295">
        <f t="shared" si="17"/>
        <v>0</v>
      </c>
      <c r="L90" s="1296"/>
      <c r="M90" s="1297"/>
      <c r="N90" s="1297">
        <v>0.5</v>
      </c>
      <c r="O90" s="461">
        <f t="shared" si="18"/>
        <v>0</v>
      </c>
      <c r="P90" s="280"/>
      <c r="Q90" s="1295">
        <v>0</v>
      </c>
      <c r="R90" s="1295">
        <f t="shared" si="19"/>
        <v>0</v>
      </c>
      <c r="S90" s="1296"/>
      <c r="T90" s="1297"/>
      <c r="U90" s="1297">
        <v>0.5</v>
      </c>
      <c r="V90" s="461">
        <f t="shared" si="20"/>
        <v>0</v>
      </c>
      <c r="W90" s="280">
        <v>0</v>
      </c>
      <c r="X90" s="1295">
        <v>0</v>
      </c>
      <c r="Y90" s="1295">
        <f>IFERROR(W90*X90,#REF!)</f>
        <v>0</v>
      </c>
      <c r="Z90" s="1296" t="s">
        <v>625</v>
      </c>
      <c r="AA90" s="1297">
        <v>0.175176</v>
      </c>
      <c r="AB90" s="1297">
        <v>0.5</v>
      </c>
      <c r="AC90" s="461">
        <f t="shared" si="14"/>
        <v>0</v>
      </c>
      <c r="AD90" s="55">
        <v>1</v>
      </c>
      <c r="AE90" s="1298">
        <v>428.4</v>
      </c>
      <c r="AF90" s="1298">
        <f>IFERROR(AD90*AE90,#REF!)</f>
        <v>428.4</v>
      </c>
      <c r="AG90" s="1299" t="s">
        <v>625</v>
      </c>
      <c r="AH90" s="1300">
        <v>0.175176</v>
      </c>
      <c r="AI90" s="1300">
        <v>0.5</v>
      </c>
      <c r="AJ90" s="495">
        <v>37.522699199999998</v>
      </c>
      <c r="AK90" s="55">
        <v>0</v>
      </c>
      <c r="AL90" s="1298">
        <v>0</v>
      </c>
      <c r="AM90" s="1298">
        <f>IFERROR(AK90*AL90,#REF!)</f>
        <v>0</v>
      </c>
      <c r="AN90" s="1299" t="s">
        <v>625</v>
      </c>
      <c r="AO90" s="1300">
        <v>0.175176</v>
      </c>
      <c r="AP90" s="1300">
        <v>0.5</v>
      </c>
      <c r="AQ90" s="495">
        <v>75.045398399999996</v>
      </c>
    </row>
    <row r="91" spans="1:43" ht="15" x14ac:dyDescent="0.25">
      <c r="A91" s="563" t="s">
        <v>1057</v>
      </c>
      <c r="B91" s="280"/>
      <c r="C91" s="1295">
        <v>0</v>
      </c>
      <c r="D91" s="1295">
        <f t="shared" si="15"/>
        <v>0</v>
      </c>
      <c r="E91" s="1296"/>
      <c r="F91" s="1297"/>
      <c r="G91" s="1297">
        <v>0.5</v>
      </c>
      <c r="H91" s="461">
        <f t="shared" si="16"/>
        <v>0</v>
      </c>
      <c r="I91" s="280"/>
      <c r="J91" s="1295">
        <v>0</v>
      </c>
      <c r="K91" s="1295">
        <f t="shared" si="17"/>
        <v>0</v>
      </c>
      <c r="L91" s="1296"/>
      <c r="M91" s="1297"/>
      <c r="N91" s="1297">
        <v>0.5</v>
      </c>
      <c r="O91" s="461">
        <f t="shared" si="18"/>
        <v>0</v>
      </c>
      <c r="P91" s="280"/>
      <c r="Q91" s="1295">
        <v>0</v>
      </c>
      <c r="R91" s="1295">
        <f t="shared" si="19"/>
        <v>0</v>
      </c>
      <c r="S91" s="1296"/>
      <c r="T91" s="1297"/>
      <c r="U91" s="1297">
        <v>0.5</v>
      </c>
      <c r="V91" s="461">
        <f t="shared" si="20"/>
        <v>0</v>
      </c>
      <c r="W91" s="280">
        <v>0</v>
      </c>
      <c r="X91" s="1295">
        <v>0</v>
      </c>
      <c r="Y91" s="1295">
        <f>IFERROR(W91*X91,#REF!)</f>
        <v>0</v>
      </c>
      <c r="Z91" s="1296" t="s">
        <v>625</v>
      </c>
      <c r="AA91" s="1297">
        <v>0.175176</v>
      </c>
      <c r="AB91" s="1297">
        <v>0.5</v>
      </c>
      <c r="AC91" s="461">
        <f t="shared" si="14"/>
        <v>0</v>
      </c>
      <c r="AD91" s="55">
        <v>1</v>
      </c>
      <c r="AE91" s="1298">
        <v>420</v>
      </c>
      <c r="AF91" s="1298">
        <f>IFERROR(AD91*AE91,#REF!)</f>
        <v>420</v>
      </c>
      <c r="AG91" s="1299" t="s">
        <v>625</v>
      </c>
      <c r="AH91" s="1300">
        <v>0.175176</v>
      </c>
      <c r="AI91" s="1300">
        <v>0.5</v>
      </c>
      <c r="AJ91" s="495">
        <v>36.786960000000001</v>
      </c>
      <c r="AK91" s="55">
        <v>0</v>
      </c>
      <c r="AL91" s="1298">
        <v>0</v>
      </c>
      <c r="AM91" s="1298">
        <f>IFERROR(AK91*AL91,#REF!)</f>
        <v>0</v>
      </c>
      <c r="AN91" s="1299" t="s">
        <v>625</v>
      </c>
      <c r="AO91" s="1300">
        <v>0.175176</v>
      </c>
      <c r="AP91" s="1300">
        <v>0.5</v>
      </c>
      <c r="AQ91" s="495">
        <v>73.573920000000001</v>
      </c>
    </row>
    <row r="92" spans="1:43" ht="15" x14ac:dyDescent="0.25">
      <c r="A92" s="563" t="s">
        <v>1057</v>
      </c>
      <c r="B92" s="280"/>
      <c r="C92" s="1295">
        <v>0</v>
      </c>
      <c r="D92" s="1295">
        <f t="shared" si="15"/>
        <v>0</v>
      </c>
      <c r="E92" s="1296"/>
      <c r="F92" s="1297"/>
      <c r="G92" s="1297">
        <v>0.5</v>
      </c>
      <c r="H92" s="461">
        <f t="shared" si="16"/>
        <v>0</v>
      </c>
      <c r="I92" s="280"/>
      <c r="J92" s="1295">
        <v>0</v>
      </c>
      <c r="K92" s="1295">
        <f t="shared" si="17"/>
        <v>0</v>
      </c>
      <c r="L92" s="1296"/>
      <c r="M92" s="1297"/>
      <c r="N92" s="1297">
        <v>0.5</v>
      </c>
      <c r="O92" s="461">
        <f t="shared" si="18"/>
        <v>0</v>
      </c>
      <c r="P92" s="280"/>
      <c r="Q92" s="1295">
        <v>0</v>
      </c>
      <c r="R92" s="1295">
        <f t="shared" si="19"/>
        <v>0</v>
      </c>
      <c r="S92" s="1296"/>
      <c r="T92" s="1297"/>
      <c r="U92" s="1297">
        <v>0.5</v>
      </c>
      <c r="V92" s="461">
        <f t="shared" si="20"/>
        <v>0</v>
      </c>
      <c r="W92" s="280">
        <v>0</v>
      </c>
      <c r="X92" s="1295">
        <v>0</v>
      </c>
      <c r="Y92" s="1295">
        <f>IFERROR(W92*X92,#REF!)</f>
        <v>0</v>
      </c>
      <c r="Z92" s="1296" t="s">
        <v>625</v>
      </c>
      <c r="AA92" s="1297">
        <v>0.175176</v>
      </c>
      <c r="AB92" s="1297">
        <v>0.5</v>
      </c>
      <c r="AC92" s="461">
        <f t="shared" si="14"/>
        <v>0</v>
      </c>
      <c r="AD92" s="55">
        <v>1</v>
      </c>
      <c r="AE92" s="1298">
        <v>420</v>
      </c>
      <c r="AF92" s="1298">
        <f>IFERROR(AD92*AE92,#REF!)</f>
        <v>420</v>
      </c>
      <c r="AG92" s="1299" t="s">
        <v>625</v>
      </c>
      <c r="AH92" s="1300">
        <v>0.175176</v>
      </c>
      <c r="AI92" s="1300">
        <v>0.5</v>
      </c>
      <c r="AJ92" s="495">
        <v>36.786960000000001</v>
      </c>
      <c r="AK92" s="55">
        <v>0</v>
      </c>
      <c r="AL92" s="1298">
        <v>0</v>
      </c>
      <c r="AM92" s="1298">
        <f>IFERROR(AK92*AL92,#REF!)</f>
        <v>0</v>
      </c>
      <c r="AN92" s="1299" t="s">
        <v>625</v>
      </c>
      <c r="AO92" s="1300">
        <v>0.175176</v>
      </c>
      <c r="AP92" s="1300">
        <v>0.5</v>
      </c>
      <c r="AQ92" s="495">
        <v>73.573920000000001</v>
      </c>
    </row>
    <row r="93" spans="1:43" ht="15" x14ac:dyDescent="0.25">
      <c r="A93" s="563" t="s">
        <v>1058</v>
      </c>
      <c r="B93" s="280"/>
      <c r="C93" s="1295">
        <v>0</v>
      </c>
      <c r="D93" s="1295">
        <f t="shared" si="15"/>
        <v>0</v>
      </c>
      <c r="E93" s="1296"/>
      <c r="F93" s="1297"/>
      <c r="G93" s="1297">
        <v>0.5</v>
      </c>
      <c r="H93" s="461">
        <f t="shared" si="16"/>
        <v>0</v>
      </c>
      <c r="I93" s="280"/>
      <c r="J93" s="1295">
        <v>0</v>
      </c>
      <c r="K93" s="1295">
        <f t="shared" si="17"/>
        <v>0</v>
      </c>
      <c r="L93" s="1296"/>
      <c r="M93" s="1297"/>
      <c r="N93" s="1297">
        <v>0.5</v>
      </c>
      <c r="O93" s="461">
        <f t="shared" si="18"/>
        <v>0</v>
      </c>
      <c r="P93" s="280"/>
      <c r="Q93" s="1295">
        <v>0</v>
      </c>
      <c r="R93" s="1295">
        <f t="shared" si="19"/>
        <v>0</v>
      </c>
      <c r="S93" s="1296"/>
      <c r="T93" s="1297"/>
      <c r="U93" s="1297">
        <v>0.5</v>
      </c>
      <c r="V93" s="461">
        <f t="shared" si="20"/>
        <v>0</v>
      </c>
      <c r="W93" s="280">
        <v>0</v>
      </c>
      <c r="X93" s="1295">
        <v>0</v>
      </c>
      <c r="Y93" s="1295">
        <f>IFERROR(W93*X93,#REF!)</f>
        <v>0</v>
      </c>
      <c r="Z93" s="1296" t="s">
        <v>625</v>
      </c>
      <c r="AA93" s="1297">
        <v>0.175176</v>
      </c>
      <c r="AB93" s="1297">
        <v>0.5</v>
      </c>
      <c r="AC93" s="461">
        <f t="shared" si="14"/>
        <v>0</v>
      </c>
      <c r="AD93" s="55">
        <v>1</v>
      </c>
      <c r="AE93" s="1298">
        <v>428.4</v>
      </c>
      <c r="AF93" s="1298">
        <f>IFERROR(AD93*AE93,#REF!)</f>
        <v>428.4</v>
      </c>
      <c r="AG93" s="1299" t="s">
        <v>625</v>
      </c>
      <c r="AH93" s="1300">
        <v>0.175176</v>
      </c>
      <c r="AI93" s="1300">
        <v>0.5</v>
      </c>
      <c r="AJ93" s="495">
        <v>37.522699199999998</v>
      </c>
      <c r="AK93" s="55">
        <v>0</v>
      </c>
      <c r="AL93" s="1298">
        <v>0</v>
      </c>
      <c r="AM93" s="1298">
        <f>IFERROR(AK93*AL93,#REF!)</f>
        <v>0</v>
      </c>
      <c r="AN93" s="1299" t="s">
        <v>625</v>
      </c>
      <c r="AO93" s="1300">
        <v>0.175176</v>
      </c>
      <c r="AP93" s="1300">
        <v>0.5</v>
      </c>
      <c r="AQ93" s="495">
        <v>75.045398399999996</v>
      </c>
    </row>
    <row r="94" spans="1:43" ht="15" x14ac:dyDescent="0.25">
      <c r="A94" s="563" t="s">
        <v>1057</v>
      </c>
      <c r="B94" s="280"/>
      <c r="C94" s="1295">
        <v>0</v>
      </c>
      <c r="D94" s="1295">
        <f t="shared" si="15"/>
        <v>0</v>
      </c>
      <c r="E94" s="1296"/>
      <c r="F94" s="1297"/>
      <c r="G94" s="1297">
        <v>0.5</v>
      </c>
      <c r="H94" s="461">
        <f t="shared" si="16"/>
        <v>0</v>
      </c>
      <c r="I94" s="280"/>
      <c r="J94" s="1295">
        <v>0</v>
      </c>
      <c r="K94" s="1295">
        <f t="shared" si="17"/>
        <v>0</v>
      </c>
      <c r="L94" s="1296"/>
      <c r="M94" s="1297"/>
      <c r="N94" s="1297">
        <v>0.5</v>
      </c>
      <c r="O94" s="461">
        <f t="shared" si="18"/>
        <v>0</v>
      </c>
      <c r="P94" s="280"/>
      <c r="Q94" s="1295">
        <v>0</v>
      </c>
      <c r="R94" s="1295">
        <f t="shared" si="19"/>
        <v>0</v>
      </c>
      <c r="S94" s="1296"/>
      <c r="T94" s="1297"/>
      <c r="U94" s="1297">
        <v>0.5</v>
      </c>
      <c r="V94" s="461">
        <f t="shared" si="20"/>
        <v>0</v>
      </c>
      <c r="W94" s="280">
        <v>0</v>
      </c>
      <c r="X94" s="1295">
        <v>0</v>
      </c>
      <c r="Y94" s="1295">
        <f>IFERROR(W94*X94,#REF!)</f>
        <v>0</v>
      </c>
      <c r="Z94" s="1296" t="s">
        <v>625</v>
      </c>
      <c r="AA94" s="1297">
        <v>0.175176</v>
      </c>
      <c r="AB94" s="1297">
        <v>0.5</v>
      </c>
      <c r="AC94" s="461">
        <f t="shared" si="14"/>
        <v>0</v>
      </c>
      <c r="AD94" s="55">
        <v>1</v>
      </c>
      <c r="AE94" s="1298">
        <v>420</v>
      </c>
      <c r="AF94" s="1298">
        <f>IFERROR(AD94*AE94,#REF!)</f>
        <v>420</v>
      </c>
      <c r="AG94" s="1299" t="s">
        <v>625</v>
      </c>
      <c r="AH94" s="1300">
        <v>0.175176</v>
      </c>
      <c r="AI94" s="1300">
        <v>0.5</v>
      </c>
      <c r="AJ94" s="495">
        <v>36.786960000000001</v>
      </c>
      <c r="AK94" s="55">
        <v>0</v>
      </c>
      <c r="AL94" s="1298">
        <v>0</v>
      </c>
      <c r="AM94" s="1298">
        <f>IFERROR(AK94*AL94,#REF!)</f>
        <v>0</v>
      </c>
      <c r="AN94" s="1299" t="s">
        <v>625</v>
      </c>
      <c r="AO94" s="1300">
        <v>0.175176</v>
      </c>
      <c r="AP94" s="1300">
        <v>0.5</v>
      </c>
      <c r="AQ94" s="495">
        <v>73.573920000000001</v>
      </c>
    </row>
    <row r="95" spans="1:43" ht="15" x14ac:dyDescent="0.25">
      <c r="A95" s="563" t="s">
        <v>1058</v>
      </c>
      <c r="B95" s="280"/>
      <c r="C95" s="1295">
        <v>0</v>
      </c>
      <c r="D95" s="1295">
        <f t="shared" si="15"/>
        <v>0</v>
      </c>
      <c r="E95" s="1296"/>
      <c r="F95" s="1297"/>
      <c r="G95" s="1297">
        <v>0.5</v>
      </c>
      <c r="H95" s="461">
        <f t="shared" si="16"/>
        <v>0</v>
      </c>
      <c r="I95" s="280"/>
      <c r="J95" s="1295">
        <v>0</v>
      </c>
      <c r="K95" s="1295">
        <f t="shared" si="17"/>
        <v>0</v>
      </c>
      <c r="L95" s="1296"/>
      <c r="M95" s="1297"/>
      <c r="N95" s="1297">
        <v>0.5</v>
      </c>
      <c r="O95" s="461">
        <f t="shared" si="18"/>
        <v>0</v>
      </c>
      <c r="P95" s="280"/>
      <c r="Q95" s="1295">
        <v>0</v>
      </c>
      <c r="R95" s="1295">
        <f t="shared" si="19"/>
        <v>0</v>
      </c>
      <c r="S95" s="1296"/>
      <c r="T95" s="1297"/>
      <c r="U95" s="1297">
        <v>0.5</v>
      </c>
      <c r="V95" s="461">
        <f t="shared" si="20"/>
        <v>0</v>
      </c>
      <c r="W95" s="280">
        <v>0</v>
      </c>
      <c r="X95" s="1295">
        <v>0</v>
      </c>
      <c r="Y95" s="1295">
        <f>IFERROR(W95*X95,#REF!)</f>
        <v>0</v>
      </c>
      <c r="Z95" s="1296" t="s">
        <v>625</v>
      </c>
      <c r="AA95" s="1297">
        <v>0.175176</v>
      </c>
      <c r="AB95" s="1297">
        <v>0.5</v>
      </c>
      <c r="AC95" s="461">
        <f t="shared" si="14"/>
        <v>0</v>
      </c>
      <c r="AD95" s="55">
        <v>1</v>
      </c>
      <c r="AE95" s="1298">
        <v>428.4</v>
      </c>
      <c r="AF95" s="1298">
        <f>IFERROR(AD95*AE95,#REF!)</f>
        <v>428.4</v>
      </c>
      <c r="AG95" s="1299" t="s">
        <v>625</v>
      </c>
      <c r="AH95" s="1300">
        <v>0.175176</v>
      </c>
      <c r="AI95" s="1300">
        <v>0.5</v>
      </c>
      <c r="AJ95" s="495">
        <v>37.522699199999998</v>
      </c>
      <c r="AK95" s="55">
        <v>0</v>
      </c>
      <c r="AL95" s="1298">
        <v>0</v>
      </c>
      <c r="AM95" s="1298">
        <f>IFERROR(AK95*AL95,#REF!)</f>
        <v>0</v>
      </c>
      <c r="AN95" s="1299" t="s">
        <v>625</v>
      </c>
      <c r="AO95" s="1300">
        <v>0.175176</v>
      </c>
      <c r="AP95" s="1300">
        <v>0.5</v>
      </c>
      <c r="AQ95" s="495">
        <v>75.045398399999996</v>
      </c>
    </row>
    <row r="96" spans="1:43" ht="15" x14ac:dyDescent="0.25">
      <c r="A96" s="563" t="s">
        <v>1058</v>
      </c>
      <c r="B96" s="280"/>
      <c r="C96" s="1295">
        <v>0</v>
      </c>
      <c r="D96" s="1295">
        <f t="shared" si="15"/>
        <v>0</v>
      </c>
      <c r="E96" s="1296"/>
      <c r="F96" s="1297"/>
      <c r="G96" s="1297">
        <v>0.5</v>
      </c>
      <c r="H96" s="461">
        <f t="shared" si="16"/>
        <v>0</v>
      </c>
      <c r="I96" s="280"/>
      <c r="J96" s="1295">
        <v>0</v>
      </c>
      <c r="K96" s="1295">
        <f t="shared" si="17"/>
        <v>0</v>
      </c>
      <c r="L96" s="1296"/>
      <c r="M96" s="1297"/>
      <c r="N96" s="1297">
        <v>0.5</v>
      </c>
      <c r="O96" s="461">
        <f t="shared" si="18"/>
        <v>0</v>
      </c>
      <c r="P96" s="280"/>
      <c r="Q96" s="1295">
        <v>0</v>
      </c>
      <c r="R96" s="1295">
        <f t="shared" si="19"/>
        <v>0</v>
      </c>
      <c r="S96" s="1296"/>
      <c r="T96" s="1297"/>
      <c r="U96" s="1297">
        <v>0.5</v>
      </c>
      <c r="V96" s="461">
        <f t="shared" si="20"/>
        <v>0</v>
      </c>
      <c r="W96" s="280">
        <v>0</v>
      </c>
      <c r="X96" s="1295">
        <v>0</v>
      </c>
      <c r="Y96" s="1295">
        <f>IFERROR(W96*X96,#REF!)</f>
        <v>0</v>
      </c>
      <c r="Z96" s="1296" t="s">
        <v>625</v>
      </c>
      <c r="AA96" s="1297">
        <v>0.175176</v>
      </c>
      <c r="AB96" s="1297">
        <v>0.5</v>
      </c>
      <c r="AC96" s="461">
        <f t="shared" si="14"/>
        <v>0</v>
      </c>
      <c r="AD96" s="55">
        <v>1</v>
      </c>
      <c r="AE96" s="1298">
        <v>428.4</v>
      </c>
      <c r="AF96" s="1298">
        <f>IFERROR(AD96*AE96,#REF!)</f>
        <v>428.4</v>
      </c>
      <c r="AG96" s="1299" t="s">
        <v>625</v>
      </c>
      <c r="AH96" s="1300">
        <v>0.175176</v>
      </c>
      <c r="AI96" s="1300">
        <v>0.5</v>
      </c>
      <c r="AJ96" s="495">
        <v>37.522699199999998</v>
      </c>
      <c r="AK96" s="55">
        <v>0</v>
      </c>
      <c r="AL96" s="1298">
        <v>0</v>
      </c>
      <c r="AM96" s="1298">
        <f>IFERROR(AK96*AL96,#REF!)</f>
        <v>0</v>
      </c>
      <c r="AN96" s="1299" t="s">
        <v>625</v>
      </c>
      <c r="AO96" s="1300">
        <v>0.175176</v>
      </c>
      <c r="AP96" s="1300">
        <v>0.5</v>
      </c>
      <c r="AQ96" s="495">
        <v>75.045398399999996</v>
      </c>
    </row>
    <row r="97" spans="1:43" ht="15" x14ac:dyDescent="0.25">
      <c r="A97" s="563" t="s">
        <v>1058</v>
      </c>
      <c r="B97" s="280"/>
      <c r="C97" s="1295">
        <v>0</v>
      </c>
      <c r="D97" s="1295">
        <f t="shared" si="15"/>
        <v>0</v>
      </c>
      <c r="E97" s="1296"/>
      <c r="F97" s="1297"/>
      <c r="G97" s="1297">
        <v>0.5</v>
      </c>
      <c r="H97" s="461">
        <f t="shared" si="16"/>
        <v>0</v>
      </c>
      <c r="I97" s="280"/>
      <c r="J97" s="1295">
        <v>0</v>
      </c>
      <c r="K97" s="1295">
        <f t="shared" si="17"/>
        <v>0</v>
      </c>
      <c r="L97" s="1296"/>
      <c r="M97" s="1297"/>
      <c r="N97" s="1297">
        <v>0.5</v>
      </c>
      <c r="O97" s="461">
        <f t="shared" si="18"/>
        <v>0</v>
      </c>
      <c r="P97" s="280"/>
      <c r="Q97" s="1295">
        <v>0</v>
      </c>
      <c r="R97" s="1295">
        <f t="shared" si="19"/>
        <v>0</v>
      </c>
      <c r="S97" s="1296"/>
      <c r="T97" s="1297"/>
      <c r="U97" s="1297">
        <v>0.5</v>
      </c>
      <c r="V97" s="461">
        <f t="shared" si="20"/>
        <v>0</v>
      </c>
      <c r="W97" s="280">
        <v>0</v>
      </c>
      <c r="X97" s="1295">
        <v>0</v>
      </c>
      <c r="Y97" s="1295">
        <f>IFERROR(W97*X97,#REF!)</f>
        <v>0</v>
      </c>
      <c r="Z97" s="1296" t="s">
        <v>625</v>
      </c>
      <c r="AA97" s="1297">
        <v>0.175176</v>
      </c>
      <c r="AB97" s="1297">
        <v>0.5</v>
      </c>
      <c r="AC97" s="461">
        <f t="shared" si="14"/>
        <v>0</v>
      </c>
      <c r="AD97" s="55">
        <v>1</v>
      </c>
      <c r="AE97" s="1298">
        <v>428.4</v>
      </c>
      <c r="AF97" s="1298">
        <f>IFERROR(AD97*AE97,#REF!)</f>
        <v>428.4</v>
      </c>
      <c r="AG97" s="1299" t="s">
        <v>625</v>
      </c>
      <c r="AH97" s="1300">
        <v>0.175176</v>
      </c>
      <c r="AI97" s="1300">
        <v>0.5</v>
      </c>
      <c r="AJ97" s="495">
        <v>37.522699199999998</v>
      </c>
      <c r="AK97" s="55">
        <v>0</v>
      </c>
      <c r="AL97" s="1298">
        <v>0</v>
      </c>
      <c r="AM97" s="1298">
        <f>IFERROR(AK97*AL97,#REF!)</f>
        <v>0</v>
      </c>
      <c r="AN97" s="1299" t="s">
        <v>625</v>
      </c>
      <c r="AO97" s="1300">
        <v>0.175176</v>
      </c>
      <c r="AP97" s="1300">
        <v>0.5</v>
      </c>
      <c r="AQ97" s="495">
        <v>75.045398399999996</v>
      </c>
    </row>
    <row r="98" spans="1:43" ht="15" x14ac:dyDescent="0.25">
      <c r="A98" s="563" t="s">
        <v>1059</v>
      </c>
      <c r="B98" s="280"/>
      <c r="C98" s="1295">
        <v>0</v>
      </c>
      <c r="D98" s="1295">
        <f t="shared" si="15"/>
        <v>0</v>
      </c>
      <c r="E98" s="1296"/>
      <c r="F98" s="1297"/>
      <c r="G98" s="1297">
        <v>0.5</v>
      </c>
      <c r="H98" s="461">
        <f t="shared" si="16"/>
        <v>0</v>
      </c>
      <c r="I98" s="280"/>
      <c r="J98" s="1295">
        <v>0</v>
      </c>
      <c r="K98" s="1295">
        <f t="shared" si="17"/>
        <v>0</v>
      </c>
      <c r="L98" s="1296"/>
      <c r="M98" s="1297"/>
      <c r="N98" s="1297">
        <v>0.5</v>
      </c>
      <c r="O98" s="461">
        <f t="shared" si="18"/>
        <v>0</v>
      </c>
      <c r="P98" s="280"/>
      <c r="Q98" s="1295">
        <v>0</v>
      </c>
      <c r="R98" s="1295">
        <f t="shared" si="19"/>
        <v>0</v>
      </c>
      <c r="S98" s="1296"/>
      <c r="T98" s="1297"/>
      <c r="U98" s="1297">
        <v>0.5</v>
      </c>
      <c r="V98" s="461">
        <f t="shared" si="20"/>
        <v>0</v>
      </c>
      <c r="W98" s="280">
        <v>0</v>
      </c>
      <c r="X98" s="1295">
        <v>0</v>
      </c>
      <c r="Y98" s="1295">
        <f>IFERROR(W98*X98,#REF!)</f>
        <v>0</v>
      </c>
      <c r="Z98" s="1296" t="s">
        <v>625</v>
      </c>
      <c r="AA98" s="1297">
        <v>0.175176</v>
      </c>
      <c r="AB98" s="1297">
        <v>0.5</v>
      </c>
      <c r="AC98" s="461">
        <f t="shared" si="14"/>
        <v>0</v>
      </c>
      <c r="AD98" s="55">
        <v>1</v>
      </c>
      <c r="AE98" s="1298">
        <v>305.55</v>
      </c>
      <c r="AF98" s="1298">
        <f>IFERROR(AD98*AE98,#REF!)</f>
        <v>305.55</v>
      </c>
      <c r="AG98" s="1299" t="s">
        <v>625</v>
      </c>
      <c r="AH98" s="1300">
        <v>0.175176</v>
      </c>
      <c r="AI98" s="1300">
        <v>0.5</v>
      </c>
      <c r="AJ98" s="495">
        <v>26.7625134</v>
      </c>
      <c r="AK98" s="55">
        <v>0</v>
      </c>
      <c r="AL98" s="1298">
        <v>0</v>
      </c>
      <c r="AM98" s="1298">
        <f>IFERROR(AK98*AL98,#REF!)</f>
        <v>0</v>
      </c>
      <c r="AN98" s="1299" t="s">
        <v>625</v>
      </c>
      <c r="AO98" s="1300">
        <v>0.175176</v>
      </c>
      <c r="AP98" s="1300">
        <v>0.5</v>
      </c>
      <c r="AQ98" s="495">
        <v>53.525026799999999</v>
      </c>
    </row>
    <row r="99" spans="1:43" ht="15" x14ac:dyDescent="0.25">
      <c r="A99" s="563" t="s">
        <v>1056</v>
      </c>
      <c r="B99" s="280"/>
      <c r="C99" s="1295">
        <v>0</v>
      </c>
      <c r="D99" s="1295">
        <f t="shared" si="15"/>
        <v>0</v>
      </c>
      <c r="E99" s="1296"/>
      <c r="F99" s="1297"/>
      <c r="G99" s="1297">
        <v>0.5</v>
      </c>
      <c r="H99" s="461">
        <f t="shared" si="16"/>
        <v>0</v>
      </c>
      <c r="I99" s="280"/>
      <c r="J99" s="1295">
        <v>0</v>
      </c>
      <c r="K99" s="1295">
        <f t="shared" si="17"/>
        <v>0</v>
      </c>
      <c r="L99" s="1296"/>
      <c r="M99" s="1297"/>
      <c r="N99" s="1297">
        <v>0.5</v>
      </c>
      <c r="O99" s="461">
        <f t="shared" si="18"/>
        <v>0</v>
      </c>
      <c r="P99" s="280"/>
      <c r="Q99" s="1295">
        <v>0</v>
      </c>
      <c r="R99" s="1295">
        <f t="shared" si="19"/>
        <v>0</v>
      </c>
      <c r="S99" s="1296"/>
      <c r="T99" s="1297"/>
      <c r="U99" s="1297">
        <v>0.5</v>
      </c>
      <c r="V99" s="461">
        <f t="shared" si="20"/>
        <v>0</v>
      </c>
      <c r="W99" s="280">
        <v>0</v>
      </c>
      <c r="X99" s="1295">
        <v>0</v>
      </c>
      <c r="Y99" s="1295">
        <f>IFERROR(W99*X99,#REF!)</f>
        <v>0</v>
      </c>
      <c r="Z99" s="1296" t="s">
        <v>625</v>
      </c>
      <c r="AA99" s="1297">
        <v>0.175176</v>
      </c>
      <c r="AB99" s="1297">
        <v>0.5</v>
      </c>
      <c r="AC99" s="461">
        <f t="shared" si="14"/>
        <v>0</v>
      </c>
      <c r="AD99" s="55">
        <v>0</v>
      </c>
      <c r="AE99" s="1298">
        <v>0</v>
      </c>
      <c r="AF99" s="1298">
        <f>IFERROR(AD99*AE99,#REF!)</f>
        <v>0</v>
      </c>
      <c r="AG99" s="1299" t="s">
        <v>625</v>
      </c>
      <c r="AH99" s="1300">
        <v>0.175176</v>
      </c>
      <c r="AI99" s="1300">
        <v>0.5</v>
      </c>
      <c r="AJ99" s="495">
        <v>0</v>
      </c>
      <c r="AK99" s="55">
        <v>1</v>
      </c>
      <c r="AL99" s="1298">
        <v>496.125</v>
      </c>
      <c r="AM99" s="1298">
        <f>IFERROR(AK99*AL99,#REF!)</f>
        <v>496.125</v>
      </c>
      <c r="AN99" s="1299" t="s">
        <v>625</v>
      </c>
      <c r="AO99" s="1300">
        <v>0.175176</v>
      </c>
      <c r="AP99" s="1300">
        <v>0.5</v>
      </c>
      <c r="AQ99" s="495">
        <v>43.454596500000001</v>
      </c>
    </row>
    <row r="100" spans="1:43" ht="15" x14ac:dyDescent="0.25">
      <c r="A100" s="563" t="s">
        <v>1056</v>
      </c>
      <c r="B100" s="280"/>
      <c r="C100" s="1295">
        <v>0</v>
      </c>
      <c r="D100" s="1295">
        <f t="shared" si="15"/>
        <v>0</v>
      </c>
      <c r="E100" s="1296"/>
      <c r="F100" s="1297"/>
      <c r="G100" s="1297">
        <v>0.5</v>
      </c>
      <c r="H100" s="461">
        <f t="shared" si="16"/>
        <v>0</v>
      </c>
      <c r="I100" s="280"/>
      <c r="J100" s="1295">
        <v>0</v>
      </c>
      <c r="K100" s="1295">
        <f t="shared" si="17"/>
        <v>0</v>
      </c>
      <c r="L100" s="1296"/>
      <c r="M100" s="1297"/>
      <c r="N100" s="1297">
        <v>0.5</v>
      </c>
      <c r="O100" s="461">
        <f t="shared" si="18"/>
        <v>0</v>
      </c>
      <c r="P100" s="280"/>
      <c r="Q100" s="1295">
        <v>0</v>
      </c>
      <c r="R100" s="1295">
        <f t="shared" si="19"/>
        <v>0</v>
      </c>
      <c r="S100" s="1296"/>
      <c r="T100" s="1297"/>
      <c r="U100" s="1297">
        <v>0.5</v>
      </c>
      <c r="V100" s="461">
        <f t="shared" si="20"/>
        <v>0</v>
      </c>
      <c r="W100" s="280">
        <v>0</v>
      </c>
      <c r="X100" s="1295">
        <v>0</v>
      </c>
      <c r="Y100" s="1295">
        <f>IFERROR(W100*X100,#REF!)</f>
        <v>0</v>
      </c>
      <c r="Z100" s="1296" t="s">
        <v>625</v>
      </c>
      <c r="AA100" s="1297">
        <v>0.175176</v>
      </c>
      <c r="AB100" s="1297">
        <v>0.5</v>
      </c>
      <c r="AC100" s="461">
        <f t="shared" si="14"/>
        <v>0</v>
      </c>
      <c r="AD100" s="55">
        <v>0</v>
      </c>
      <c r="AE100" s="1298">
        <v>0</v>
      </c>
      <c r="AF100" s="1298">
        <f>IFERROR(AD100*AE100,#REF!)</f>
        <v>0</v>
      </c>
      <c r="AG100" s="1299" t="s">
        <v>625</v>
      </c>
      <c r="AH100" s="1300">
        <v>0.175176</v>
      </c>
      <c r="AI100" s="1300">
        <v>0.5</v>
      </c>
      <c r="AJ100" s="495">
        <v>0</v>
      </c>
      <c r="AK100" s="55">
        <v>1</v>
      </c>
      <c r="AL100" s="1298">
        <v>496.125</v>
      </c>
      <c r="AM100" s="1298">
        <f>IFERROR(AK100*AL100,#REF!)</f>
        <v>496.125</v>
      </c>
      <c r="AN100" s="1299" t="s">
        <v>625</v>
      </c>
      <c r="AO100" s="1300">
        <v>0.175176</v>
      </c>
      <c r="AP100" s="1300">
        <v>0.5</v>
      </c>
      <c r="AQ100" s="495">
        <v>43.454596500000001</v>
      </c>
    </row>
    <row r="101" spans="1:43" ht="15" x14ac:dyDescent="0.25">
      <c r="A101" s="563" t="s">
        <v>1060</v>
      </c>
      <c r="B101" s="280"/>
      <c r="C101" s="1295">
        <v>0</v>
      </c>
      <c r="D101" s="1295">
        <f t="shared" si="15"/>
        <v>0</v>
      </c>
      <c r="E101" s="1296"/>
      <c r="F101" s="1297"/>
      <c r="G101" s="1297">
        <v>0.5</v>
      </c>
      <c r="H101" s="461">
        <f t="shared" si="16"/>
        <v>0</v>
      </c>
      <c r="I101" s="280"/>
      <c r="J101" s="1295">
        <v>0</v>
      </c>
      <c r="K101" s="1295">
        <f t="shared" si="17"/>
        <v>0</v>
      </c>
      <c r="L101" s="1296"/>
      <c r="M101" s="1297"/>
      <c r="N101" s="1297">
        <v>0.5</v>
      </c>
      <c r="O101" s="461">
        <f t="shared" si="18"/>
        <v>0</v>
      </c>
      <c r="P101" s="280"/>
      <c r="Q101" s="1295">
        <v>0</v>
      </c>
      <c r="R101" s="1295">
        <f t="shared" si="19"/>
        <v>0</v>
      </c>
      <c r="S101" s="1296"/>
      <c r="T101" s="1297"/>
      <c r="U101" s="1297">
        <v>0.5</v>
      </c>
      <c r="V101" s="461">
        <f t="shared" si="20"/>
        <v>0</v>
      </c>
      <c r="W101" s="280">
        <v>0</v>
      </c>
      <c r="X101" s="1295">
        <v>0</v>
      </c>
      <c r="Y101" s="1295">
        <f>IFERROR(W101*X101,#REF!)</f>
        <v>0</v>
      </c>
      <c r="Z101" s="1296" t="s">
        <v>625</v>
      </c>
      <c r="AA101" s="1297">
        <v>0.175176</v>
      </c>
      <c r="AB101" s="1297">
        <v>0.5</v>
      </c>
      <c r="AC101" s="461">
        <f t="shared" si="14"/>
        <v>0</v>
      </c>
      <c r="AD101" s="55">
        <v>0</v>
      </c>
      <c r="AE101" s="1298">
        <v>0</v>
      </c>
      <c r="AF101" s="1298">
        <f>IFERROR(AD101*AE101,#REF!)</f>
        <v>0</v>
      </c>
      <c r="AG101" s="1299" t="s">
        <v>625</v>
      </c>
      <c r="AH101" s="1300">
        <v>0.175176</v>
      </c>
      <c r="AI101" s="1300">
        <v>0.5</v>
      </c>
      <c r="AJ101" s="495">
        <v>0</v>
      </c>
      <c r="AK101" s="55">
        <v>1</v>
      </c>
      <c r="AL101" s="1298">
        <v>68.355000000000004</v>
      </c>
      <c r="AM101" s="1298">
        <f>IFERROR(AK101*AL101,#REF!)</f>
        <v>68.355000000000004</v>
      </c>
      <c r="AN101" s="1299" t="s">
        <v>625</v>
      </c>
      <c r="AO101" s="1300">
        <v>0.175176</v>
      </c>
      <c r="AP101" s="1300">
        <v>0.5</v>
      </c>
      <c r="AQ101" s="495">
        <v>5.9870777400000001</v>
      </c>
    </row>
    <row r="102" spans="1:43" ht="15" x14ac:dyDescent="0.25">
      <c r="A102" s="563" t="s">
        <v>1057</v>
      </c>
      <c r="B102" s="280"/>
      <c r="C102" s="1295">
        <v>0</v>
      </c>
      <c r="D102" s="1295">
        <f t="shared" si="15"/>
        <v>0</v>
      </c>
      <c r="E102" s="1296"/>
      <c r="F102" s="1297"/>
      <c r="G102" s="1297">
        <v>0.5</v>
      </c>
      <c r="H102" s="461">
        <f t="shared" si="16"/>
        <v>0</v>
      </c>
      <c r="I102" s="280"/>
      <c r="J102" s="1295">
        <v>0</v>
      </c>
      <c r="K102" s="1295">
        <f t="shared" si="17"/>
        <v>0</v>
      </c>
      <c r="L102" s="1296"/>
      <c r="M102" s="1297"/>
      <c r="N102" s="1297">
        <v>0.5</v>
      </c>
      <c r="O102" s="461">
        <f t="shared" si="18"/>
        <v>0</v>
      </c>
      <c r="P102" s="280"/>
      <c r="Q102" s="1295">
        <v>0</v>
      </c>
      <c r="R102" s="1295">
        <f t="shared" si="19"/>
        <v>0</v>
      </c>
      <c r="S102" s="1296"/>
      <c r="T102" s="1297"/>
      <c r="U102" s="1297">
        <v>0.5</v>
      </c>
      <c r="V102" s="461">
        <f t="shared" si="20"/>
        <v>0</v>
      </c>
      <c r="W102" s="280">
        <v>0</v>
      </c>
      <c r="X102" s="1295">
        <v>0</v>
      </c>
      <c r="Y102" s="1295">
        <f>IFERROR(W102*X102,#REF!)</f>
        <v>0</v>
      </c>
      <c r="Z102" s="1296" t="s">
        <v>625</v>
      </c>
      <c r="AA102" s="1297">
        <v>0.175176</v>
      </c>
      <c r="AB102" s="1297">
        <v>0.5</v>
      </c>
      <c r="AC102" s="461">
        <f t="shared" ref="AC102:AC109" si="21">IFERROR(Y102*AA102*AB102,0)</f>
        <v>0</v>
      </c>
      <c r="AD102" s="55">
        <v>0</v>
      </c>
      <c r="AE102" s="1298">
        <v>0</v>
      </c>
      <c r="AF102" s="1298">
        <f>IFERROR(AD102*AE102,#REF!)</f>
        <v>0</v>
      </c>
      <c r="AG102" s="1299" t="s">
        <v>625</v>
      </c>
      <c r="AH102" s="1300">
        <v>0.175176</v>
      </c>
      <c r="AI102" s="1300">
        <v>0.5</v>
      </c>
      <c r="AJ102" s="495">
        <v>0</v>
      </c>
      <c r="AK102" s="55">
        <v>1</v>
      </c>
      <c r="AL102" s="1298">
        <v>441</v>
      </c>
      <c r="AM102" s="1298">
        <f>IFERROR(AK102*AL102,#REF!)</f>
        <v>441</v>
      </c>
      <c r="AN102" s="1299" t="s">
        <v>625</v>
      </c>
      <c r="AO102" s="1300">
        <v>0.175176</v>
      </c>
      <c r="AP102" s="1300">
        <v>0.5</v>
      </c>
      <c r="AQ102" s="495">
        <v>38.626308000000002</v>
      </c>
    </row>
    <row r="103" spans="1:43" ht="15" x14ac:dyDescent="0.25">
      <c r="A103" s="563" t="s">
        <v>1061</v>
      </c>
      <c r="B103" s="280"/>
      <c r="C103" s="1295">
        <v>0</v>
      </c>
      <c r="D103" s="1295">
        <f t="shared" si="15"/>
        <v>0</v>
      </c>
      <c r="E103" s="1296"/>
      <c r="F103" s="1297"/>
      <c r="G103" s="1297">
        <v>0.5</v>
      </c>
      <c r="H103" s="461">
        <f t="shared" si="16"/>
        <v>0</v>
      </c>
      <c r="I103" s="280"/>
      <c r="J103" s="1295">
        <v>0</v>
      </c>
      <c r="K103" s="1295">
        <f t="shared" si="17"/>
        <v>0</v>
      </c>
      <c r="L103" s="1296"/>
      <c r="M103" s="1297"/>
      <c r="N103" s="1297">
        <v>0.5</v>
      </c>
      <c r="O103" s="461">
        <f t="shared" si="18"/>
        <v>0</v>
      </c>
      <c r="P103" s="280"/>
      <c r="Q103" s="1295">
        <v>0</v>
      </c>
      <c r="R103" s="1295">
        <f t="shared" si="19"/>
        <v>0</v>
      </c>
      <c r="S103" s="1296"/>
      <c r="T103" s="1297"/>
      <c r="U103" s="1297">
        <v>0.5</v>
      </c>
      <c r="V103" s="461">
        <f t="shared" si="20"/>
        <v>0</v>
      </c>
      <c r="W103" s="280">
        <v>0</v>
      </c>
      <c r="X103" s="1295">
        <v>0</v>
      </c>
      <c r="Y103" s="1295">
        <f>IFERROR(W103*X103,#REF!)</f>
        <v>0</v>
      </c>
      <c r="Z103" s="1296" t="s">
        <v>625</v>
      </c>
      <c r="AA103" s="1297">
        <v>0.175176</v>
      </c>
      <c r="AB103" s="1297">
        <v>0.5</v>
      </c>
      <c r="AC103" s="461">
        <f t="shared" si="21"/>
        <v>0</v>
      </c>
      <c r="AD103" s="55">
        <v>0</v>
      </c>
      <c r="AE103" s="1298">
        <v>0</v>
      </c>
      <c r="AF103" s="1298">
        <f>IFERROR(AD103*AE103,#REF!)</f>
        <v>0</v>
      </c>
      <c r="AG103" s="1299" t="s">
        <v>625</v>
      </c>
      <c r="AH103" s="1300">
        <v>0.175176</v>
      </c>
      <c r="AI103" s="1300">
        <v>0.5</v>
      </c>
      <c r="AJ103" s="495">
        <v>0</v>
      </c>
      <c r="AK103" s="55">
        <v>1</v>
      </c>
      <c r="AL103" s="1298">
        <v>373.7475</v>
      </c>
      <c r="AM103" s="1298">
        <f>IFERROR(AK103*AL103,#REF!)</f>
        <v>373.7475</v>
      </c>
      <c r="AN103" s="1299" t="s">
        <v>625</v>
      </c>
      <c r="AO103" s="1300">
        <v>0.175176</v>
      </c>
      <c r="AP103" s="1300">
        <v>0.5</v>
      </c>
      <c r="AQ103" s="495">
        <v>32.735796030000003</v>
      </c>
    </row>
    <row r="104" spans="1:43" ht="15" x14ac:dyDescent="0.25">
      <c r="A104" s="563" t="s">
        <v>1061</v>
      </c>
      <c r="B104" s="280"/>
      <c r="C104" s="1295">
        <v>0</v>
      </c>
      <c r="D104" s="1295">
        <f t="shared" si="15"/>
        <v>0</v>
      </c>
      <c r="E104" s="1296"/>
      <c r="F104" s="1297"/>
      <c r="G104" s="1297">
        <v>0.5</v>
      </c>
      <c r="H104" s="461">
        <f t="shared" si="16"/>
        <v>0</v>
      </c>
      <c r="I104" s="280"/>
      <c r="J104" s="1295">
        <v>0</v>
      </c>
      <c r="K104" s="1295">
        <f t="shared" si="17"/>
        <v>0</v>
      </c>
      <c r="L104" s="1296"/>
      <c r="M104" s="1297"/>
      <c r="N104" s="1297">
        <v>0.5</v>
      </c>
      <c r="O104" s="461">
        <f t="shared" si="18"/>
        <v>0</v>
      </c>
      <c r="P104" s="280"/>
      <c r="Q104" s="1295">
        <v>0</v>
      </c>
      <c r="R104" s="1295">
        <f t="shared" si="19"/>
        <v>0</v>
      </c>
      <c r="S104" s="1296"/>
      <c r="T104" s="1297"/>
      <c r="U104" s="1297">
        <v>0.5</v>
      </c>
      <c r="V104" s="461">
        <f t="shared" si="20"/>
        <v>0</v>
      </c>
      <c r="W104" s="280">
        <v>0</v>
      </c>
      <c r="X104" s="1295">
        <v>0</v>
      </c>
      <c r="Y104" s="1295">
        <f>IFERROR(W104*X104,#REF!)</f>
        <v>0</v>
      </c>
      <c r="Z104" s="1296" t="s">
        <v>625</v>
      </c>
      <c r="AA104" s="1297">
        <v>0.175176</v>
      </c>
      <c r="AB104" s="1297">
        <v>0.5</v>
      </c>
      <c r="AC104" s="461">
        <f t="shared" si="21"/>
        <v>0</v>
      </c>
      <c r="AD104" s="55">
        <v>0</v>
      </c>
      <c r="AE104" s="1298">
        <v>0</v>
      </c>
      <c r="AF104" s="1298">
        <f>IFERROR(AD104*AE104,#REF!)</f>
        <v>0</v>
      </c>
      <c r="AG104" s="1299" t="s">
        <v>625</v>
      </c>
      <c r="AH104" s="1300">
        <v>0.175176</v>
      </c>
      <c r="AI104" s="1300">
        <v>0.5</v>
      </c>
      <c r="AJ104" s="495">
        <v>0</v>
      </c>
      <c r="AK104" s="55">
        <v>1</v>
      </c>
      <c r="AL104" s="1298">
        <v>373.7475</v>
      </c>
      <c r="AM104" s="1298">
        <f>IFERROR(AK104*AL104,#REF!)</f>
        <v>373.7475</v>
      </c>
      <c r="AN104" s="1299" t="s">
        <v>625</v>
      </c>
      <c r="AO104" s="1300">
        <v>0.175176</v>
      </c>
      <c r="AP104" s="1300">
        <v>0.5</v>
      </c>
      <c r="AQ104" s="495">
        <v>32.735796030000003</v>
      </c>
    </row>
    <row r="105" spans="1:43" ht="15" x14ac:dyDescent="0.25">
      <c r="A105" s="563" t="s">
        <v>1062</v>
      </c>
      <c r="B105" s="280"/>
      <c r="C105" s="1295">
        <v>0</v>
      </c>
      <c r="D105" s="1295">
        <f t="shared" si="15"/>
        <v>0</v>
      </c>
      <c r="E105" s="1296"/>
      <c r="F105" s="1297"/>
      <c r="G105" s="1297">
        <v>0.5</v>
      </c>
      <c r="H105" s="461">
        <f t="shared" si="16"/>
        <v>0</v>
      </c>
      <c r="I105" s="280"/>
      <c r="J105" s="1295">
        <v>0</v>
      </c>
      <c r="K105" s="1295">
        <f t="shared" si="17"/>
        <v>0</v>
      </c>
      <c r="L105" s="1296"/>
      <c r="M105" s="1297"/>
      <c r="N105" s="1297">
        <v>0.5</v>
      </c>
      <c r="O105" s="461">
        <f t="shared" si="18"/>
        <v>0</v>
      </c>
      <c r="P105" s="280"/>
      <c r="Q105" s="1295">
        <v>0</v>
      </c>
      <c r="R105" s="1295">
        <f t="shared" si="19"/>
        <v>0</v>
      </c>
      <c r="S105" s="1296"/>
      <c r="T105" s="1297"/>
      <c r="U105" s="1297">
        <v>0.5</v>
      </c>
      <c r="V105" s="461">
        <f t="shared" si="20"/>
        <v>0</v>
      </c>
      <c r="W105" s="280">
        <v>0</v>
      </c>
      <c r="X105" s="1295">
        <v>0</v>
      </c>
      <c r="Y105" s="1295">
        <f>IFERROR(W105*X105,#REF!)</f>
        <v>0</v>
      </c>
      <c r="Z105" s="1296" t="s">
        <v>625</v>
      </c>
      <c r="AA105" s="1297">
        <v>0.175176</v>
      </c>
      <c r="AB105" s="1297">
        <v>0.5</v>
      </c>
      <c r="AC105" s="461">
        <f t="shared" si="21"/>
        <v>0</v>
      </c>
      <c r="AD105" s="55">
        <v>0</v>
      </c>
      <c r="AE105" s="1298">
        <v>0</v>
      </c>
      <c r="AF105" s="1298">
        <f>IFERROR(AD105*AE105,#REF!)</f>
        <v>0</v>
      </c>
      <c r="AG105" s="1299" t="s">
        <v>625</v>
      </c>
      <c r="AH105" s="1300">
        <v>0.175176</v>
      </c>
      <c r="AI105" s="1300">
        <v>0.5</v>
      </c>
      <c r="AJ105" s="495">
        <v>0</v>
      </c>
      <c r="AK105" s="55">
        <v>1</v>
      </c>
      <c r="AL105" s="1298">
        <v>476.28</v>
      </c>
      <c r="AM105" s="1298">
        <f>IFERROR(AK105*AL105,#REF!)</f>
        <v>476.28</v>
      </c>
      <c r="AN105" s="1299" t="s">
        <v>625</v>
      </c>
      <c r="AO105" s="1300">
        <v>0.175176</v>
      </c>
      <c r="AP105" s="1300">
        <v>0.5</v>
      </c>
      <c r="AQ105" s="495">
        <v>41.716412639999994</v>
      </c>
    </row>
    <row r="106" spans="1:43" ht="15" x14ac:dyDescent="0.25">
      <c r="A106" s="563" t="s">
        <v>1062</v>
      </c>
      <c r="B106" s="280"/>
      <c r="C106" s="1295">
        <v>0</v>
      </c>
      <c r="D106" s="1295">
        <f t="shared" si="15"/>
        <v>0</v>
      </c>
      <c r="E106" s="1296"/>
      <c r="F106" s="1297"/>
      <c r="G106" s="1297">
        <v>0.5</v>
      </c>
      <c r="H106" s="461">
        <f t="shared" si="16"/>
        <v>0</v>
      </c>
      <c r="I106" s="280"/>
      <c r="J106" s="1295">
        <v>0</v>
      </c>
      <c r="K106" s="1295">
        <f t="shared" si="17"/>
        <v>0</v>
      </c>
      <c r="L106" s="1296"/>
      <c r="M106" s="1297"/>
      <c r="N106" s="1297">
        <v>0.5</v>
      </c>
      <c r="O106" s="461">
        <f t="shared" si="18"/>
        <v>0</v>
      </c>
      <c r="P106" s="280"/>
      <c r="Q106" s="1295">
        <v>0</v>
      </c>
      <c r="R106" s="1295">
        <f t="shared" si="19"/>
        <v>0</v>
      </c>
      <c r="S106" s="1296"/>
      <c r="T106" s="1297"/>
      <c r="U106" s="1297">
        <v>0.5</v>
      </c>
      <c r="V106" s="461">
        <f t="shared" si="20"/>
        <v>0</v>
      </c>
      <c r="W106" s="280">
        <v>0</v>
      </c>
      <c r="X106" s="1295">
        <v>0</v>
      </c>
      <c r="Y106" s="1295">
        <f>IFERROR(W106*X106,#REF!)</f>
        <v>0</v>
      </c>
      <c r="Z106" s="1296" t="s">
        <v>625</v>
      </c>
      <c r="AA106" s="1297">
        <v>0.175176</v>
      </c>
      <c r="AB106" s="1297">
        <v>0.5</v>
      </c>
      <c r="AC106" s="461">
        <f t="shared" si="21"/>
        <v>0</v>
      </c>
      <c r="AD106" s="55">
        <v>0</v>
      </c>
      <c r="AE106" s="1298">
        <v>0</v>
      </c>
      <c r="AF106" s="1298">
        <f>IFERROR(AD106*AE106,#REF!)</f>
        <v>0</v>
      </c>
      <c r="AG106" s="1299" t="s">
        <v>625</v>
      </c>
      <c r="AH106" s="1300">
        <v>0.175176</v>
      </c>
      <c r="AI106" s="1300">
        <v>0.5</v>
      </c>
      <c r="AJ106" s="495">
        <v>0</v>
      </c>
      <c r="AK106" s="55">
        <v>1</v>
      </c>
      <c r="AL106" s="1298">
        <v>476.28</v>
      </c>
      <c r="AM106" s="1298">
        <f>IFERROR(AK106*AL106,#REF!)</f>
        <v>476.28</v>
      </c>
      <c r="AN106" s="1299" t="s">
        <v>625</v>
      </c>
      <c r="AO106" s="1300">
        <v>0.175176</v>
      </c>
      <c r="AP106" s="1300">
        <v>0.5</v>
      </c>
      <c r="AQ106" s="495">
        <v>41.716412639999994</v>
      </c>
    </row>
    <row r="107" spans="1:43" ht="15" x14ac:dyDescent="0.25">
      <c r="A107" s="563" t="s">
        <v>1062</v>
      </c>
      <c r="B107" s="280"/>
      <c r="C107" s="1295">
        <v>0</v>
      </c>
      <c r="D107" s="1295">
        <f t="shared" si="15"/>
        <v>0</v>
      </c>
      <c r="E107" s="1296"/>
      <c r="F107" s="1297"/>
      <c r="G107" s="1297">
        <v>0.5</v>
      </c>
      <c r="H107" s="461">
        <f t="shared" si="16"/>
        <v>0</v>
      </c>
      <c r="I107" s="280"/>
      <c r="J107" s="1295">
        <v>0</v>
      </c>
      <c r="K107" s="1295">
        <f t="shared" si="17"/>
        <v>0</v>
      </c>
      <c r="L107" s="1296"/>
      <c r="M107" s="1297"/>
      <c r="N107" s="1297">
        <v>0.5</v>
      </c>
      <c r="O107" s="461">
        <f t="shared" si="18"/>
        <v>0</v>
      </c>
      <c r="P107" s="280"/>
      <c r="Q107" s="1295">
        <v>0</v>
      </c>
      <c r="R107" s="1295">
        <f t="shared" si="19"/>
        <v>0</v>
      </c>
      <c r="S107" s="1296"/>
      <c r="T107" s="1297"/>
      <c r="U107" s="1297">
        <v>0.5</v>
      </c>
      <c r="V107" s="461">
        <f t="shared" si="20"/>
        <v>0</v>
      </c>
      <c r="W107" s="280">
        <v>0</v>
      </c>
      <c r="X107" s="1295">
        <v>0</v>
      </c>
      <c r="Y107" s="1295">
        <f>IFERROR(W107*X107,#REF!)</f>
        <v>0</v>
      </c>
      <c r="Z107" s="1296" t="s">
        <v>625</v>
      </c>
      <c r="AA107" s="1297">
        <v>0.175176</v>
      </c>
      <c r="AB107" s="1297">
        <v>0.5</v>
      </c>
      <c r="AC107" s="461">
        <f t="shared" si="21"/>
        <v>0</v>
      </c>
      <c r="AD107" s="55">
        <v>0</v>
      </c>
      <c r="AE107" s="1298">
        <v>0</v>
      </c>
      <c r="AF107" s="1298">
        <f>IFERROR(AD107*AE107,#REF!)</f>
        <v>0</v>
      </c>
      <c r="AG107" s="1299" t="s">
        <v>625</v>
      </c>
      <c r="AH107" s="1300">
        <v>0.175176</v>
      </c>
      <c r="AI107" s="1300">
        <v>0.5</v>
      </c>
      <c r="AJ107" s="495">
        <v>0</v>
      </c>
      <c r="AK107" s="55">
        <v>1</v>
      </c>
      <c r="AL107" s="1298">
        <v>501.63749999999999</v>
      </c>
      <c r="AM107" s="1298">
        <f>IFERROR(AK107*AL107,#REF!)</f>
        <v>501.63749999999999</v>
      </c>
      <c r="AN107" s="1299" t="s">
        <v>625</v>
      </c>
      <c r="AO107" s="1300">
        <v>0.175176</v>
      </c>
      <c r="AP107" s="1300">
        <v>0.5</v>
      </c>
      <c r="AQ107" s="495">
        <v>43.937425349999998</v>
      </c>
    </row>
    <row r="108" spans="1:43" ht="15" x14ac:dyDescent="0.25">
      <c r="A108" s="563" t="s">
        <v>1062</v>
      </c>
      <c r="B108" s="280"/>
      <c r="C108" s="1295">
        <v>0</v>
      </c>
      <c r="D108" s="1295">
        <f t="shared" si="15"/>
        <v>0</v>
      </c>
      <c r="E108" s="1296"/>
      <c r="F108" s="1297"/>
      <c r="G108" s="1297">
        <v>0.5</v>
      </c>
      <c r="H108" s="461">
        <f t="shared" si="16"/>
        <v>0</v>
      </c>
      <c r="I108" s="280"/>
      <c r="J108" s="1295">
        <v>0</v>
      </c>
      <c r="K108" s="1295">
        <f t="shared" si="17"/>
        <v>0</v>
      </c>
      <c r="L108" s="1296"/>
      <c r="M108" s="1297"/>
      <c r="N108" s="1297">
        <v>0.5</v>
      </c>
      <c r="O108" s="461">
        <f t="shared" si="18"/>
        <v>0</v>
      </c>
      <c r="P108" s="280"/>
      <c r="Q108" s="1295">
        <v>0</v>
      </c>
      <c r="R108" s="1295">
        <f t="shared" si="19"/>
        <v>0</v>
      </c>
      <c r="S108" s="1296"/>
      <c r="T108" s="1297"/>
      <c r="U108" s="1297">
        <v>0.5</v>
      </c>
      <c r="V108" s="461">
        <f t="shared" si="20"/>
        <v>0</v>
      </c>
      <c r="W108" s="280">
        <v>0</v>
      </c>
      <c r="X108" s="1295">
        <v>0</v>
      </c>
      <c r="Y108" s="1295">
        <f>IFERROR(W108*X108,#REF!)</f>
        <v>0</v>
      </c>
      <c r="Z108" s="1296" t="s">
        <v>625</v>
      </c>
      <c r="AA108" s="1297">
        <v>0.175176</v>
      </c>
      <c r="AB108" s="1297">
        <v>0.5</v>
      </c>
      <c r="AC108" s="461">
        <f t="shared" si="21"/>
        <v>0</v>
      </c>
      <c r="AD108" s="55">
        <v>0</v>
      </c>
      <c r="AE108" s="1298">
        <v>0</v>
      </c>
      <c r="AF108" s="1298">
        <f>IFERROR(AD108*AE108,#REF!)</f>
        <v>0</v>
      </c>
      <c r="AG108" s="1299" t="s">
        <v>625</v>
      </c>
      <c r="AH108" s="1300">
        <v>0.175176</v>
      </c>
      <c r="AI108" s="1300">
        <v>0.5</v>
      </c>
      <c r="AJ108" s="495">
        <v>0</v>
      </c>
      <c r="AK108" s="55">
        <v>1</v>
      </c>
      <c r="AL108" s="1298">
        <v>501.63749999999999</v>
      </c>
      <c r="AM108" s="1298">
        <f>IFERROR(AK108*AL108,#REF!)</f>
        <v>501.63749999999999</v>
      </c>
      <c r="AN108" s="1299" t="s">
        <v>625</v>
      </c>
      <c r="AO108" s="1300">
        <v>0.175176</v>
      </c>
      <c r="AP108" s="1300">
        <v>0.5</v>
      </c>
      <c r="AQ108" s="495">
        <v>43.937425349999998</v>
      </c>
    </row>
    <row r="109" spans="1:43" ht="15" x14ac:dyDescent="0.25">
      <c r="A109" s="563" t="s">
        <v>1062</v>
      </c>
      <c r="B109" s="280"/>
      <c r="C109" s="1295">
        <v>0</v>
      </c>
      <c r="D109" s="1295">
        <f t="shared" si="15"/>
        <v>0</v>
      </c>
      <c r="E109" s="1296"/>
      <c r="F109" s="1297"/>
      <c r="G109" s="1297">
        <v>0.5</v>
      </c>
      <c r="H109" s="461">
        <f t="shared" si="16"/>
        <v>0</v>
      </c>
      <c r="I109" s="280"/>
      <c r="J109" s="1295">
        <v>0</v>
      </c>
      <c r="K109" s="1295">
        <f t="shared" si="17"/>
        <v>0</v>
      </c>
      <c r="L109" s="1296"/>
      <c r="M109" s="1297"/>
      <c r="N109" s="1297">
        <v>0.5</v>
      </c>
      <c r="O109" s="461">
        <f t="shared" si="18"/>
        <v>0</v>
      </c>
      <c r="P109" s="280"/>
      <c r="Q109" s="1295">
        <v>0</v>
      </c>
      <c r="R109" s="1295">
        <f t="shared" si="19"/>
        <v>0</v>
      </c>
      <c r="S109" s="1296"/>
      <c r="T109" s="1297"/>
      <c r="U109" s="1297">
        <v>0.5</v>
      </c>
      <c r="V109" s="461">
        <f t="shared" si="20"/>
        <v>0</v>
      </c>
      <c r="W109" s="280">
        <v>0</v>
      </c>
      <c r="X109" s="1295">
        <v>0</v>
      </c>
      <c r="Y109" s="1295">
        <f>IFERROR(W109*X109,#REF!)</f>
        <v>0</v>
      </c>
      <c r="Z109" s="1296" t="s">
        <v>625</v>
      </c>
      <c r="AA109" s="1297">
        <v>0.175176</v>
      </c>
      <c r="AB109" s="1297">
        <v>0.5</v>
      </c>
      <c r="AC109" s="461">
        <f t="shared" si="21"/>
        <v>0</v>
      </c>
      <c r="AD109" s="55">
        <v>0</v>
      </c>
      <c r="AE109" s="1298">
        <v>0</v>
      </c>
      <c r="AF109" s="1298">
        <f>IFERROR(AD109*AE109,#REF!)</f>
        <v>0</v>
      </c>
      <c r="AG109" s="1299" t="s">
        <v>625</v>
      </c>
      <c r="AH109" s="1300">
        <v>0.175176</v>
      </c>
      <c r="AI109" s="1300">
        <v>0.5</v>
      </c>
      <c r="AJ109" s="495">
        <v>0</v>
      </c>
      <c r="AK109" s="55">
        <v>1</v>
      </c>
      <c r="AL109" s="1298">
        <v>501.63749999999999</v>
      </c>
      <c r="AM109" s="1298">
        <f>IFERROR(AK109*AL109,#REF!)</f>
        <v>501.63749999999999</v>
      </c>
      <c r="AN109" s="1299" t="s">
        <v>625</v>
      </c>
      <c r="AO109" s="1300">
        <v>0.175176</v>
      </c>
      <c r="AP109" s="1300">
        <v>0.5</v>
      </c>
      <c r="AQ109" s="495">
        <v>43.937425349999998</v>
      </c>
    </row>
    <row r="110" spans="1:43" ht="15" x14ac:dyDescent="0.25">
      <c r="A110" s="559" t="s">
        <v>572</v>
      </c>
      <c r="B110" s="469">
        <f>SUM(B6:B109)</f>
        <v>0</v>
      </c>
      <c r="C110" s="470"/>
      <c r="D110" s="471">
        <f>SUM(D6:D109)</f>
        <v>0</v>
      </c>
      <c r="E110" s="472"/>
      <c r="F110" s="473"/>
      <c r="G110" s="473"/>
      <c r="H110" s="452">
        <f>SUM(H6:H109)</f>
        <v>0</v>
      </c>
      <c r="I110" s="469">
        <f>SUM(I6:I109)</f>
        <v>0</v>
      </c>
      <c r="J110" s="470"/>
      <c r="K110" s="471">
        <f>SUM(K6:K109)</f>
        <v>0</v>
      </c>
      <c r="L110" s="472"/>
      <c r="M110" s="473"/>
      <c r="N110" s="473"/>
      <c r="O110" s="452">
        <f>SUM(O6:O109)</f>
        <v>0</v>
      </c>
      <c r="P110" s="469">
        <f>SUM(P6:P109)</f>
        <v>0</v>
      </c>
      <c r="Q110" s="470"/>
      <c r="R110" s="471">
        <f>SUM(R6:R109)</f>
        <v>0</v>
      </c>
      <c r="S110" s="472"/>
      <c r="T110" s="473"/>
      <c r="U110" s="473"/>
      <c r="V110" s="452">
        <f>SUM(V6:V109)</f>
        <v>0</v>
      </c>
      <c r="W110" s="469">
        <f>SUM(W6:W109)</f>
        <v>155</v>
      </c>
      <c r="X110" s="470"/>
      <c r="Y110" s="471">
        <f>SUM(Y6:Y109)</f>
        <v>9490</v>
      </c>
      <c r="Z110" s="472"/>
      <c r="AA110" s="473"/>
      <c r="AB110" s="473"/>
      <c r="AC110" s="452">
        <f>SUM(AC6:AC109)</f>
        <v>831.21012000000019</v>
      </c>
      <c r="AD110" s="62">
        <f>SUM(AD6:AD109)</f>
        <v>712.51608207087929</v>
      </c>
      <c r="AE110" s="571"/>
      <c r="AF110" s="572">
        <f>SUM(AF6:AF109)</f>
        <v>13456.407199999996</v>
      </c>
      <c r="AG110" s="573"/>
      <c r="AH110" s="574"/>
      <c r="AI110" s="574"/>
      <c r="AJ110" s="54">
        <f>SUM(AJ6:AJ109)</f>
        <v>5897.5804179468023</v>
      </c>
      <c r="AK110" s="62">
        <f>SUM(AK6:AK109)</f>
        <v>554.48974648136755</v>
      </c>
      <c r="AL110" s="571"/>
      <c r="AM110" s="572">
        <f>SUM(AM6:AM109)</f>
        <v>13961.08565752</v>
      </c>
      <c r="AN110" s="573"/>
      <c r="AO110" s="574"/>
      <c r="AP110" s="574"/>
      <c r="AQ110" s="54">
        <f>SUM(AQ6:AQ109)</f>
        <v>9016.7961434992594</v>
      </c>
    </row>
    <row r="111" spans="1:43" ht="15" x14ac:dyDescent="0.25">
      <c r="A111" s="563"/>
      <c r="B111" s="474"/>
      <c r="C111" s="470"/>
      <c r="D111" s="470"/>
      <c r="E111" s="475"/>
      <c r="F111" s="476"/>
      <c r="G111" s="476"/>
      <c r="H111" s="477"/>
      <c r="I111" s="474"/>
      <c r="J111" s="470"/>
      <c r="K111" s="470"/>
      <c r="L111" s="475"/>
      <c r="M111" s="476"/>
      <c r="N111" s="476"/>
      <c r="O111" s="477"/>
      <c r="P111" s="448"/>
      <c r="Q111" s="449"/>
      <c r="R111" s="449"/>
      <c r="S111" s="450"/>
      <c r="T111" s="451"/>
      <c r="U111" s="451"/>
      <c r="V111" s="452"/>
      <c r="W111" s="448"/>
      <c r="X111" s="449"/>
      <c r="Y111" s="449"/>
      <c r="Z111" s="450"/>
      <c r="AA111" s="451"/>
      <c r="AB111" s="451"/>
      <c r="AC111" s="452"/>
      <c r="AD111" s="53"/>
      <c r="AE111" s="560"/>
      <c r="AF111" s="560"/>
      <c r="AG111" s="561"/>
      <c r="AH111" s="562"/>
      <c r="AI111" s="562"/>
      <c r="AJ111" s="54"/>
      <c r="AK111" s="53"/>
      <c r="AL111" s="560"/>
      <c r="AM111" s="560"/>
      <c r="AN111" s="561"/>
      <c r="AO111" s="562"/>
      <c r="AP111" s="562"/>
      <c r="AQ111" s="54"/>
    </row>
    <row r="112" spans="1:43" ht="15" x14ac:dyDescent="0.25">
      <c r="A112" s="559" t="s">
        <v>573</v>
      </c>
      <c r="B112" s="448"/>
      <c r="C112" s="449"/>
      <c r="D112" s="449"/>
      <c r="E112" s="450"/>
      <c r="F112" s="451"/>
      <c r="G112" s="451"/>
      <c r="H112" s="452"/>
      <c r="I112" s="448"/>
      <c r="J112" s="449"/>
      <c r="K112" s="449"/>
      <c r="L112" s="450"/>
      <c r="M112" s="451"/>
      <c r="N112" s="451"/>
      <c r="O112" s="452"/>
      <c r="P112" s="448"/>
      <c r="Q112" s="449"/>
      <c r="R112" s="449"/>
      <c r="S112" s="450"/>
      <c r="T112" s="451"/>
      <c r="U112" s="451"/>
      <c r="V112" s="452"/>
      <c r="W112" s="448"/>
      <c r="X112" s="449"/>
      <c r="Y112" s="449"/>
      <c r="Z112" s="450"/>
      <c r="AA112" s="451"/>
      <c r="AB112" s="451"/>
      <c r="AC112" s="452"/>
      <c r="AD112" s="53"/>
      <c r="AE112" s="560"/>
      <c r="AF112" s="560"/>
      <c r="AG112" s="561"/>
      <c r="AH112" s="562"/>
      <c r="AI112" s="562"/>
      <c r="AJ112" s="54"/>
      <c r="AK112" s="53"/>
      <c r="AL112" s="560"/>
      <c r="AM112" s="560"/>
      <c r="AN112" s="561"/>
      <c r="AO112" s="562"/>
      <c r="AP112" s="562"/>
      <c r="AQ112" s="54"/>
    </row>
    <row r="113" spans="1:43" ht="15" x14ac:dyDescent="0.25">
      <c r="A113" s="563" t="s">
        <v>618</v>
      </c>
      <c r="B113" s="478"/>
      <c r="E113" s="864"/>
      <c r="F113" s="479"/>
      <c r="G113" s="479"/>
      <c r="H113" s="447"/>
      <c r="I113" s="478"/>
      <c r="L113" s="864"/>
      <c r="M113" s="479"/>
      <c r="N113" s="479"/>
      <c r="O113" s="447"/>
      <c r="P113" s="478"/>
      <c r="S113" s="864"/>
      <c r="T113" s="479"/>
      <c r="U113" s="479"/>
      <c r="V113" s="447"/>
      <c r="W113" s="478"/>
      <c r="Z113" s="864"/>
      <c r="AA113" s="479"/>
      <c r="AB113" s="479"/>
      <c r="AC113" s="447">
        <v>389.99618000000009</v>
      </c>
      <c r="AD113" s="497"/>
      <c r="AE113" s="854"/>
      <c r="AF113" s="854"/>
      <c r="AG113" s="855"/>
      <c r="AH113" s="575"/>
      <c r="AI113" s="575"/>
      <c r="AJ113" s="52">
        <v>373.42198000000008</v>
      </c>
      <c r="AK113" s="497"/>
      <c r="AL113" s="854"/>
      <c r="AM113" s="854"/>
      <c r="AN113" s="855"/>
      <c r="AO113" s="575"/>
      <c r="AP113" s="575"/>
      <c r="AQ113" s="52">
        <v>355.98955000000012</v>
      </c>
    </row>
    <row r="114" spans="1:43" ht="15" x14ac:dyDescent="0.25">
      <c r="A114" s="563" t="s">
        <v>1037</v>
      </c>
      <c r="B114" s="478"/>
      <c r="E114" s="864"/>
      <c r="F114" s="479"/>
      <c r="G114" s="479"/>
      <c r="H114" s="447"/>
      <c r="I114" s="478"/>
      <c r="L114" s="864"/>
      <c r="M114" s="479"/>
      <c r="N114" s="479"/>
      <c r="O114" s="447"/>
      <c r="P114" s="478"/>
      <c r="S114" s="864"/>
      <c r="T114" s="479"/>
      <c r="U114" s="479"/>
      <c r="V114" s="447"/>
      <c r="W114" s="478"/>
      <c r="Z114" s="864"/>
      <c r="AA114" s="479"/>
      <c r="AB114" s="479"/>
      <c r="AC114" s="447">
        <v>3826.797839999992</v>
      </c>
      <c r="AD114" s="497"/>
      <c r="AE114" s="854"/>
      <c r="AF114" s="854"/>
      <c r="AG114" s="855"/>
      <c r="AH114" s="575"/>
      <c r="AI114" s="575"/>
      <c r="AJ114" s="52">
        <v>3837.8261199999938</v>
      </c>
      <c r="AK114" s="497"/>
      <c r="AL114" s="854"/>
      <c r="AM114" s="854"/>
      <c r="AN114" s="855"/>
      <c r="AO114" s="575"/>
      <c r="AP114" s="575"/>
      <c r="AQ114" s="52">
        <v>3837.121799999994</v>
      </c>
    </row>
    <row r="115" spans="1:43" ht="15" x14ac:dyDescent="0.25">
      <c r="A115" s="563" t="s">
        <v>1063</v>
      </c>
      <c r="B115" s="478"/>
      <c r="E115" s="864"/>
      <c r="F115" s="479"/>
      <c r="G115" s="479"/>
      <c r="H115" s="447"/>
      <c r="I115" s="478"/>
      <c r="L115" s="864"/>
      <c r="M115" s="479"/>
      <c r="N115" s="479"/>
      <c r="O115" s="447"/>
      <c r="P115" s="478"/>
      <c r="S115" s="864"/>
      <c r="T115" s="479"/>
      <c r="U115" s="479"/>
      <c r="V115" s="447"/>
      <c r="W115" s="478"/>
      <c r="Z115" s="864"/>
      <c r="AA115" s="479"/>
      <c r="AB115" s="479"/>
      <c r="AC115" s="447">
        <v>231.95051999999995</v>
      </c>
      <c r="AD115" s="497"/>
      <c r="AE115" s="854"/>
      <c r="AF115" s="854"/>
      <c r="AG115" s="855"/>
      <c r="AH115" s="575"/>
      <c r="AI115" s="575"/>
      <c r="AJ115" s="52">
        <v>231.95051999999995</v>
      </c>
      <c r="AK115" s="497"/>
      <c r="AL115" s="854"/>
      <c r="AM115" s="854"/>
      <c r="AN115" s="855"/>
      <c r="AO115" s="575"/>
      <c r="AP115" s="575"/>
      <c r="AQ115" s="52">
        <v>231.95051999999995</v>
      </c>
    </row>
    <row r="116" spans="1:43" ht="15" x14ac:dyDescent="0.25">
      <c r="A116" s="563" t="s">
        <v>620</v>
      </c>
      <c r="B116" s="478"/>
      <c r="E116" s="864"/>
      <c r="F116" s="479"/>
      <c r="G116" s="479"/>
      <c r="H116" s="447"/>
      <c r="I116" s="478"/>
      <c r="L116" s="864"/>
      <c r="M116" s="479"/>
      <c r="N116" s="479"/>
      <c r="O116" s="447"/>
      <c r="P116" s="478"/>
      <c r="S116" s="864"/>
      <c r="T116" s="479"/>
      <c r="U116" s="479"/>
      <c r="V116" s="447"/>
      <c r="W116" s="478"/>
      <c r="Z116" s="864"/>
      <c r="AA116" s="479"/>
      <c r="AB116" s="479"/>
      <c r="AC116" s="447">
        <v>2.2802399999999996</v>
      </c>
      <c r="AD116" s="497"/>
      <c r="AE116" s="854"/>
      <c r="AF116" s="854"/>
      <c r="AG116" s="855"/>
      <c r="AH116" s="575"/>
      <c r="AI116" s="575"/>
      <c r="AJ116" s="52">
        <v>1.6397199999999998</v>
      </c>
      <c r="AK116" s="497"/>
      <c r="AL116" s="854"/>
      <c r="AM116" s="854"/>
      <c r="AN116" s="855"/>
      <c r="AO116" s="575"/>
      <c r="AP116" s="575"/>
      <c r="AQ116" s="52">
        <v>0</v>
      </c>
    </row>
    <row r="117" spans="1:43" ht="15" x14ac:dyDescent="0.25">
      <c r="A117" s="563" t="s">
        <v>1064</v>
      </c>
      <c r="B117" s="478"/>
      <c r="E117" s="864"/>
      <c r="F117" s="479"/>
      <c r="G117" s="479"/>
      <c r="H117" s="447"/>
      <c r="I117" s="478"/>
      <c r="L117" s="864"/>
      <c r="M117" s="479"/>
      <c r="N117" s="479"/>
      <c r="O117" s="447"/>
      <c r="P117" s="478"/>
      <c r="S117" s="864"/>
      <c r="T117" s="479"/>
      <c r="U117" s="479"/>
      <c r="V117" s="447"/>
      <c r="W117" s="478"/>
      <c r="Z117" s="864"/>
      <c r="AA117" s="479"/>
      <c r="AB117" s="479"/>
      <c r="AC117" s="447">
        <v>13.443960000000001</v>
      </c>
      <c r="AD117" s="497"/>
      <c r="AE117" s="854"/>
      <c r="AF117" s="854"/>
      <c r="AG117" s="855"/>
      <c r="AH117" s="575"/>
      <c r="AI117" s="575"/>
      <c r="AJ117" s="52">
        <v>2.2636700000000007</v>
      </c>
      <c r="AK117" s="497"/>
      <c r="AL117" s="854"/>
      <c r="AM117" s="854"/>
      <c r="AN117" s="855"/>
      <c r="AO117" s="575"/>
      <c r="AP117" s="575"/>
      <c r="AQ117" s="52">
        <v>7.5710000000000013E-2</v>
      </c>
    </row>
    <row r="118" spans="1:43" ht="15" x14ac:dyDescent="0.25">
      <c r="A118" s="563" t="s">
        <v>621</v>
      </c>
      <c r="B118" s="478"/>
      <c r="E118" s="864"/>
      <c r="F118" s="479"/>
      <c r="G118" s="479"/>
      <c r="H118" s="447"/>
      <c r="I118" s="478"/>
      <c r="L118" s="864"/>
      <c r="M118" s="479"/>
      <c r="N118" s="479"/>
      <c r="O118" s="447"/>
      <c r="P118" s="478"/>
      <c r="S118" s="864"/>
      <c r="T118" s="479"/>
      <c r="U118" s="479"/>
      <c r="V118" s="447"/>
      <c r="W118" s="478"/>
      <c r="Z118" s="864"/>
      <c r="AA118" s="479"/>
      <c r="AB118" s="479"/>
      <c r="AC118" s="447">
        <v>228.68068000000005</v>
      </c>
      <c r="AD118" s="497"/>
      <c r="AE118" s="854"/>
      <c r="AF118" s="854"/>
      <c r="AG118" s="855"/>
      <c r="AH118" s="575"/>
      <c r="AI118" s="575"/>
      <c r="AJ118" s="52">
        <v>213.20085000000003</v>
      </c>
      <c r="AK118" s="497"/>
      <c r="AL118" s="854"/>
      <c r="AM118" s="854"/>
      <c r="AN118" s="855"/>
      <c r="AO118" s="575"/>
      <c r="AP118" s="575"/>
      <c r="AQ118" s="52">
        <v>183.99647999999999</v>
      </c>
    </row>
    <row r="119" spans="1:43" ht="15" x14ac:dyDescent="0.25">
      <c r="A119" s="563" t="s">
        <v>1065</v>
      </c>
      <c r="B119" s="478"/>
      <c r="E119" s="864"/>
      <c r="F119" s="479"/>
      <c r="G119" s="479"/>
      <c r="H119" s="447"/>
      <c r="I119" s="478"/>
      <c r="L119" s="864"/>
      <c r="M119" s="479"/>
      <c r="N119" s="479"/>
      <c r="O119" s="447"/>
      <c r="P119" s="478"/>
      <c r="S119" s="864"/>
      <c r="T119" s="479"/>
      <c r="U119" s="479"/>
      <c r="V119" s="447"/>
      <c r="W119" s="478"/>
      <c r="Z119" s="864"/>
      <c r="AA119" s="479"/>
      <c r="AB119" s="479"/>
      <c r="AC119" s="447">
        <v>10292.795150424787</v>
      </c>
      <c r="AD119" s="497"/>
      <c r="AE119" s="854"/>
      <c r="AF119" s="854"/>
      <c r="AG119" s="855"/>
      <c r="AH119" s="575"/>
      <c r="AI119" s="575"/>
      <c r="AJ119" s="52">
        <v>10234.679119938861</v>
      </c>
      <c r="AK119" s="497"/>
      <c r="AL119" s="854"/>
      <c r="AM119" s="854"/>
      <c r="AN119" s="855"/>
      <c r="AO119" s="575"/>
      <c r="AP119" s="575"/>
      <c r="AQ119" s="52">
        <v>10113.95037297598</v>
      </c>
    </row>
    <row r="120" spans="1:43" ht="15.75" thickBot="1" x14ac:dyDescent="0.3">
      <c r="A120" s="570" t="s">
        <v>1066</v>
      </c>
      <c r="B120" s="480"/>
      <c r="C120" s="481"/>
      <c r="D120" s="481"/>
      <c r="E120" s="484"/>
      <c r="F120" s="482"/>
      <c r="G120" s="482"/>
      <c r="H120" s="483"/>
      <c r="I120" s="480"/>
      <c r="J120" s="481"/>
      <c r="K120" s="481"/>
      <c r="L120" s="484"/>
      <c r="M120" s="482"/>
      <c r="N120" s="482"/>
      <c r="O120" s="483"/>
      <c r="P120" s="480"/>
      <c r="Q120" s="481"/>
      <c r="R120" s="481"/>
      <c r="S120" s="484"/>
      <c r="T120" s="482"/>
      <c r="U120" s="482"/>
      <c r="V120" s="483"/>
      <c r="W120" s="480"/>
      <c r="X120" s="481"/>
      <c r="Y120" s="481"/>
      <c r="Z120" s="484"/>
      <c r="AA120" s="482"/>
      <c r="AB120" s="482"/>
      <c r="AC120" s="483">
        <v>1736.1766800000007</v>
      </c>
      <c r="AD120" s="498"/>
      <c r="AE120" s="63"/>
      <c r="AF120" s="63"/>
      <c r="AG120" s="499"/>
      <c r="AH120" s="500"/>
      <c r="AI120" s="500"/>
      <c r="AJ120" s="64">
        <v>1736.1766800000007</v>
      </c>
      <c r="AK120" s="498"/>
      <c r="AL120" s="63"/>
      <c r="AM120" s="63"/>
      <c r="AN120" s="499"/>
      <c r="AO120" s="500"/>
      <c r="AP120" s="500"/>
      <c r="AQ120" s="64">
        <v>1506.49155</v>
      </c>
    </row>
    <row r="121" spans="1:43" ht="15.75" thickTop="1" x14ac:dyDescent="0.25">
      <c r="A121" s="559" t="s">
        <v>574</v>
      </c>
      <c r="B121" s="474"/>
      <c r="C121" s="470"/>
      <c r="D121" s="470"/>
      <c r="E121" s="475"/>
      <c r="F121" s="476"/>
      <c r="G121" s="476"/>
      <c r="H121" s="477">
        <f>SUM(H113:H120)</f>
        <v>0</v>
      </c>
      <c r="I121" s="474"/>
      <c r="J121" s="470"/>
      <c r="K121" s="470"/>
      <c r="L121" s="475"/>
      <c r="M121" s="476"/>
      <c r="N121" s="476"/>
      <c r="O121" s="477">
        <f>SUM(O113:O120)</f>
        <v>0</v>
      </c>
      <c r="P121" s="448"/>
      <c r="Q121" s="449"/>
      <c r="R121" s="449"/>
      <c r="S121" s="450"/>
      <c r="T121" s="451"/>
      <c r="U121" s="451"/>
      <c r="V121" s="452">
        <f>SUM(V113:V120)</f>
        <v>0</v>
      </c>
      <c r="W121" s="448"/>
      <c r="X121" s="449"/>
      <c r="Y121" s="449"/>
      <c r="Z121" s="450"/>
      <c r="AA121" s="451"/>
      <c r="AB121" s="451"/>
      <c r="AC121" s="452">
        <f>SUM(AC113:AC120)</f>
        <v>16722.121250424781</v>
      </c>
      <c r="AD121" s="53"/>
      <c r="AE121" s="560"/>
      <c r="AF121" s="560"/>
      <c r="AG121" s="561"/>
      <c r="AH121" s="562"/>
      <c r="AI121" s="562"/>
      <c r="AJ121" s="54">
        <f>SUM(AJ113:AJ120)</f>
        <v>16631.158659938857</v>
      </c>
      <c r="AK121" s="53"/>
      <c r="AL121" s="560"/>
      <c r="AM121" s="560"/>
      <c r="AN121" s="561"/>
      <c r="AO121" s="562"/>
      <c r="AP121" s="562"/>
      <c r="AQ121" s="54">
        <f>SUM(AQ113:AQ120)</f>
        <v>16229.575982975975</v>
      </c>
    </row>
    <row r="122" spans="1:43" ht="15" x14ac:dyDescent="0.25">
      <c r="A122" s="563"/>
      <c r="B122" s="485"/>
      <c r="C122" s="486"/>
      <c r="D122" s="486"/>
      <c r="E122" s="487"/>
      <c r="H122" s="489"/>
      <c r="I122" s="485"/>
      <c r="J122" s="486"/>
      <c r="K122" s="486"/>
      <c r="L122" s="487"/>
      <c r="M122" s="488"/>
      <c r="N122" s="488"/>
      <c r="O122" s="489"/>
      <c r="P122" s="485"/>
      <c r="Q122" s="486"/>
      <c r="R122" s="486"/>
      <c r="S122" s="487"/>
      <c r="T122" s="488"/>
      <c r="U122" s="488"/>
      <c r="V122" s="489"/>
      <c r="W122" s="485"/>
      <c r="X122" s="486"/>
      <c r="Y122" s="486"/>
      <c r="Z122" s="487"/>
      <c r="AA122" s="488"/>
      <c r="AB122" s="488"/>
      <c r="AC122" s="489"/>
      <c r="AD122" s="501"/>
      <c r="AE122" s="576"/>
      <c r="AF122" s="576"/>
      <c r="AG122" s="577"/>
      <c r="AH122" s="578"/>
      <c r="AI122" s="578"/>
      <c r="AJ122" s="502"/>
      <c r="AK122" s="501"/>
      <c r="AL122" s="576"/>
      <c r="AM122" s="576"/>
      <c r="AN122" s="577"/>
      <c r="AO122" s="578"/>
      <c r="AP122" s="578"/>
      <c r="AQ122" s="502"/>
    </row>
    <row r="123" spans="1:43" ht="15" x14ac:dyDescent="0.25">
      <c r="A123" s="559" t="s">
        <v>575</v>
      </c>
      <c r="B123" s="474"/>
      <c r="C123" s="470"/>
      <c r="D123" s="470"/>
      <c r="E123" s="475"/>
      <c r="F123" s="476"/>
      <c r="G123" s="476"/>
      <c r="H123" s="477"/>
      <c r="I123" s="474"/>
      <c r="J123" s="470"/>
      <c r="K123" s="470"/>
      <c r="L123" s="475"/>
      <c r="M123" s="476"/>
      <c r="N123" s="476"/>
      <c r="O123" s="477"/>
      <c r="P123" s="448"/>
      <c r="Q123" s="449"/>
      <c r="R123" s="449"/>
      <c r="S123" s="450"/>
      <c r="T123" s="451"/>
      <c r="U123" s="451"/>
      <c r="V123" s="477"/>
      <c r="W123" s="448"/>
      <c r="X123" s="449"/>
      <c r="Y123" s="449"/>
      <c r="Z123" s="450"/>
      <c r="AA123" s="451"/>
      <c r="AB123" s="451"/>
      <c r="AC123" s="477">
        <v>-138.40245042477895</v>
      </c>
      <c r="AD123" s="53"/>
      <c r="AE123" s="560"/>
      <c r="AF123" s="560"/>
      <c r="AG123" s="561"/>
      <c r="AH123" s="562"/>
      <c r="AI123" s="562"/>
      <c r="AJ123" s="65">
        <v>-164.9141599388619</v>
      </c>
      <c r="AK123" s="53"/>
      <c r="AL123" s="560"/>
      <c r="AM123" s="560"/>
      <c r="AN123" s="561"/>
      <c r="AO123" s="562"/>
      <c r="AP123" s="562"/>
      <c r="AQ123" s="65">
        <v>-184.79597297597505</v>
      </c>
    </row>
    <row r="124" spans="1:43" ht="15.75" thickBot="1" x14ac:dyDescent="0.3">
      <c r="A124" s="570"/>
      <c r="B124" s="490"/>
      <c r="C124" s="491"/>
      <c r="D124" s="491"/>
      <c r="E124" s="492"/>
      <c r="F124" s="493"/>
      <c r="G124" s="493"/>
      <c r="H124" s="494"/>
      <c r="I124" s="490"/>
      <c r="J124" s="491"/>
      <c r="K124" s="491"/>
      <c r="L124" s="492"/>
      <c r="M124" s="493"/>
      <c r="N124" s="493"/>
      <c r="O124" s="494"/>
      <c r="P124" s="490"/>
      <c r="Q124" s="491"/>
      <c r="R124" s="491"/>
      <c r="S124" s="492"/>
      <c r="T124" s="493"/>
      <c r="U124" s="493"/>
      <c r="V124" s="494"/>
      <c r="W124" s="490"/>
      <c r="X124" s="491"/>
      <c r="Y124" s="491"/>
      <c r="Z124" s="492"/>
      <c r="AA124" s="493"/>
      <c r="AB124" s="493"/>
      <c r="AC124" s="494"/>
      <c r="AD124" s="503"/>
      <c r="AE124" s="504"/>
      <c r="AF124" s="504"/>
      <c r="AG124" s="505"/>
      <c r="AH124" s="506"/>
      <c r="AI124" s="506"/>
      <c r="AJ124" s="507"/>
      <c r="AK124" s="503"/>
      <c r="AL124" s="504"/>
      <c r="AM124" s="504"/>
      <c r="AN124" s="505"/>
      <c r="AO124" s="506"/>
      <c r="AP124" s="506"/>
      <c r="AQ124" s="507"/>
    </row>
    <row r="125" spans="1:43" ht="15.75" thickTop="1" x14ac:dyDescent="0.25">
      <c r="A125" s="579" t="s">
        <v>145</v>
      </c>
      <c r="B125" s="580"/>
      <c r="C125" s="581"/>
      <c r="D125" s="581"/>
      <c r="E125" s="582"/>
      <c r="F125" s="583"/>
      <c r="G125" s="583"/>
      <c r="H125" s="584">
        <f>SUM(H110,H121,H123)</f>
        <v>0</v>
      </c>
      <c r="I125" s="580"/>
      <c r="J125" s="581"/>
      <c r="K125" s="581"/>
      <c r="L125" s="582"/>
      <c r="M125" s="583"/>
      <c r="N125" s="583"/>
      <c r="O125" s="584">
        <f>SUM(O110,O121,O123)</f>
        <v>0</v>
      </c>
      <c r="P125" s="580"/>
      <c r="Q125" s="581"/>
      <c r="R125" s="581"/>
      <c r="S125" s="582"/>
      <c r="T125" s="583"/>
      <c r="U125" s="583"/>
      <c r="V125" s="584">
        <f>SUM(V110,V121,V123)</f>
        <v>0</v>
      </c>
      <c r="W125" s="580"/>
      <c r="X125" s="581"/>
      <c r="Y125" s="581"/>
      <c r="Z125" s="582"/>
      <c r="AA125" s="583"/>
      <c r="AB125" s="583"/>
      <c r="AC125" s="584">
        <f>SUM(AC110,AC121,AC123)</f>
        <v>17414.928920000002</v>
      </c>
      <c r="AD125" s="585"/>
      <c r="AE125" s="586"/>
      <c r="AF125" s="586"/>
      <c r="AG125" s="587"/>
      <c r="AH125" s="588"/>
      <c r="AI125" s="588"/>
      <c r="AJ125" s="589">
        <f>SUM(AJ110,AJ121,AJ123)</f>
        <v>22363.8249179468</v>
      </c>
      <c r="AK125" s="585"/>
      <c r="AL125" s="586"/>
      <c r="AM125" s="586"/>
      <c r="AN125" s="587"/>
      <c r="AO125" s="588"/>
      <c r="AP125" s="588"/>
      <c r="AQ125" s="589">
        <f>SUM(AQ110,AQ121,AQ123)</f>
        <v>25061.57615349926</v>
      </c>
    </row>
    <row r="126" spans="1:43" hidden="1" x14ac:dyDescent="0.2">
      <c r="A126" s="867" t="s">
        <v>576</v>
      </c>
      <c r="B126" s="868"/>
      <c r="C126" s="869"/>
      <c r="D126" s="870"/>
      <c r="E126" s="871"/>
      <c r="F126" s="872"/>
      <c r="G126" s="872"/>
      <c r="H126" s="873"/>
      <c r="I126" s="868"/>
      <c r="J126" s="869"/>
      <c r="K126" s="870"/>
      <c r="L126" s="871"/>
      <c r="M126" s="872"/>
      <c r="N126" s="872"/>
      <c r="O126" s="873"/>
      <c r="P126" s="868"/>
      <c r="Q126" s="869"/>
      <c r="R126" s="870"/>
      <c r="S126" s="871"/>
      <c r="T126" s="872"/>
      <c r="U126" s="872"/>
      <c r="V126" s="873"/>
      <c r="W126" s="874"/>
      <c r="X126" s="869"/>
      <c r="Y126" s="870"/>
      <c r="Z126" s="871"/>
      <c r="AA126" s="872"/>
      <c r="AB126" s="872"/>
      <c r="AC126" s="870"/>
      <c r="AD126" s="868"/>
      <c r="AE126" s="869"/>
      <c r="AF126" s="870"/>
      <c r="AG126" s="871"/>
      <c r="AH126" s="872"/>
      <c r="AI126" s="872"/>
      <c r="AJ126" s="873"/>
      <c r="AK126" s="868"/>
      <c r="AL126" s="869"/>
      <c r="AM126" s="870"/>
      <c r="AN126" s="871"/>
      <c r="AO126" s="872"/>
      <c r="AP126" s="872"/>
      <c r="AQ126" s="873"/>
    </row>
    <row r="127" spans="1:43" ht="15" hidden="1" x14ac:dyDescent="0.25">
      <c r="A127" s="559" t="s">
        <v>571</v>
      </c>
      <c r="B127" s="448"/>
      <c r="C127" s="449"/>
      <c r="D127" s="449"/>
      <c r="E127" s="450"/>
      <c r="F127" s="451"/>
      <c r="G127" s="451"/>
      <c r="H127" s="452"/>
      <c r="I127" s="448"/>
      <c r="J127" s="449"/>
      <c r="K127" s="449"/>
      <c r="L127" s="450"/>
      <c r="M127" s="451"/>
      <c r="N127" s="451"/>
      <c r="O127" s="452"/>
      <c r="P127" s="448"/>
      <c r="Q127" s="449"/>
      <c r="R127" s="449"/>
      <c r="S127" s="450"/>
      <c r="T127" s="451"/>
      <c r="U127" s="451"/>
      <c r="V127" s="452"/>
      <c r="W127" s="448"/>
      <c r="X127" s="449"/>
      <c r="Y127" s="449"/>
      <c r="Z127" s="450"/>
      <c r="AA127" s="451"/>
      <c r="AB127" s="451"/>
      <c r="AC127" s="452"/>
      <c r="AD127" s="53"/>
      <c r="AE127" s="560"/>
      <c r="AF127" s="560"/>
      <c r="AG127" s="561"/>
      <c r="AH127" s="562"/>
      <c r="AI127" s="562"/>
      <c r="AJ127" s="54"/>
      <c r="AK127" s="53"/>
      <c r="AL127" s="560"/>
      <c r="AM127" s="560"/>
      <c r="AN127" s="561"/>
      <c r="AO127" s="562"/>
      <c r="AP127" s="562"/>
      <c r="AQ127" s="54"/>
    </row>
    <row r="128" spans="1:43" ht="15" hidden="1" x14ac:dyDescent="0.25">
      <c r="A128" s="563" t="s">
        <v>577</v>
      </c>
      <c r="B128" s="280"/>
      <c r="C128" s="453">
        <v>0</v>
      </c>
      <c r="D128" s="454">
        <f>+B128*C128</f>
        <v>0</v>
      </c>
      <c r="E128" s="455"/>
      <c r="F128" s="456"/>
      <c r="G128" s="456">
        <v>0.5</v>
      </c>
      <c r="H128" s="457">
        <f>D128*F128*G128</f>
        <v>0</v>
      </c>
      <c r="I128" s="280"/>
      <c r="J128" s="453">
        <v>0</v>
      </c>
      <c r="K128" s="454">
        <f>+I128*J128</f>
        <v>0</v>
      </c>
      <c r="L128" s="455"/>
      <c r="M128" s="456"/>
      <c r="N128" s="456">
        <v>0.5</v>
      </c>
      <c r="O128" s="457">
        <f>K128*M128*N128</f>
        <v>0</v>
      </c>
      <c r="P128" s="280"/>
      <c r="Q128" s="453">
        <v>0</v>
      </c>
      <c r="R128" s="458">
        <f t="shared" ref="R128:R169" si="22">+P128*Q128</f>
        <v>0</v>
      </c>
      <c r="S128" s="459"/>
      <c r="T128" s="460"/>
      <c r="U128" s="456">
        <v>0.5</v>
      </c>
      <c r="V128" s="461">
        <f t="shared" ref="V128:V169" si="23">R128*T128*U128</f>
        <v>0</v>
      </c>
      <c r="W128" s="280"/>
      <c r="X128" s="453">
        <v>0</v>
      </c>
      <c r="Y128" s="458">
        <f t="shared" ref="Y128:Y169" si="24">+W128*X128</f>
        <v>0</v>
      </c>
      <c r="Z128" s="459"/>
      <c r="AA128" s="460"/>
      <c r="AB128" s="456">
        <v>0.5</v>
      </c>
      <c r="AC128" s="461">
        <f t="shared" ref="AC128:AC169" si="25">Y128*AA128*AB128</f>
        <v>0</v>
      </c>
      <c r="AD128" s="55"/>
      <c r="AE128" s="564">
        <v>0</v>
      </c>
      <c r="AF128" s="565">
        <f t="shared" ref="AF128:AF169" si="26">+AD128*AE128</f>
        <v>0</v>
      </c>
      <c r="AG128" s="566"/>
      <c r="AH128" s="567"/>
      <c r="AI128" s="568">
        <v>0.5</v>
      </c>
      <c r="AJ128" s="495">
        <f t="shared" ref="AJ128:AJ169" si="27">AF128*AH128*AI128</f>
        <v>0</v>
      </c>
      <c r="AK128" s="55"/>
      <c r="AL128" s="564">
        <v>0</v>
      </c>
      <c r="AM128" s="565">
        <f t="shared" ref="AM128:AM169" si="28">+AK128*AL128</f>
        <v>0</v>
      </c>
      <c r="AN128" s="566"/>
      <c r="AO128" s="567"/>
      <c r="AP128" s="568">
        <v>0.5</v>
      </c>
      <c r="AQ128" s="495">
        <f t="shared" ref="AQ128:AQ169" si="29">AM128*AO128*AP128</f>
        <v>0</v>
      </c>
    </row>
    <row r="129" spans="1:43" ht="15" hidden="1" x14ac:dyDescent="0.25">
      <c r="A129" s="563" t="s">
        <v>578</v>
      </c>
      <c r="B129" s="280"/>
      <c r="C129" s="453">
        <v>0</v>
      </c>
      <c r="D129" s="453">
        <f t="shared" ref="D129:D169" si="30">+B129*C129</f>
        <v>0</v>
      </c>
      <c r="E129" s="462"/>
      <c r="F129" s="460"/>
      <c r="G129" s="456">
        <v>0.5</v>
      </c>
      <c r="H129" s="457">
        <f t="shared" ref="H129:H169" si="31">D129*F129*G129</f>
        <v>0</v>
      </c>
      <c r="I129" s="280"/>
      <c r="J129" s="453">
        <v>0</v>
      </c>
      <c r="K129" s="453">
        <f t="shared" ref="K129:K169" si="32">+I129*J129</f>
        <v>0</v>
      </c>
      <c r="L129" s="462"/>
      <c r="M129" s="460"/>
      <c r="N129" s="456">
        <v>0.5</v>
      </c>
      <c r="O129" s="457">
        <f t="shared" ref="O129:O169" si="33">K129*M129*N129</f>
        <v>0</v>
      </c>
      <c r="P129" s="280"/>
      <c r="Q129" s="453">
        <v>0</v>
      </c>
      <c r="R129" s="453">
        <f t="shared" si="22"/>
        <v>0</v>
      </c>
      <c r="S129" s="462"/>
      <c r="T129" s="460"/>
      <c r="U129" s="456">
        <v>0.5</v>
      </c>
      <c r="V129" s="461">
        <f t="shared" si="23"/>
        <v>0</v>
      </c>
      <c r="W129" s="280"/>
      <c r="X129" s="453">
        <v>0</v>
      </c>
      <c r="Y129" s="453">
        <f t="shared" si="24"/>
        <v>0</v>
      </c>
      <c r="Z129" s="462"/>
      <c r="AA129" s="460"/>
      <c r="AB129" s="456">
        <v>0.5</v>
      </c>
      <c r="AC129" s="461">
        <f t="shared" si="25"/>
        <v>0</v>
      </c>
      <c r="AD129" s="55"/>
      <c r="AE129" s="564">
        <v>0</v>
      </c>
      <c r="AF129" s="564">
        <f t="shared" si="26"/>
        <v>0</v>
      </c>
      <c r="AG129" s="569"/>
      <c r="AH129" s="567"/>
      <c r="AI129" s="568">
        <v>0.5</v>
      </c>
      <c r="AJ129" s="495">
        <f t="shared" si="27"/>
        <v>0</v>
      </c>
      <c r="AK129" s="55"/>
      <c r="AL129" s="564">
        <v>0</v>
      </c>
      <c r="AM129" s="564">
        <f t="shared" si="28"/>
        <v>0</v>
      </c>
      <c r="AN129" s="569"/>
      <c r="AO129" s="567"/>
      <c r="AP129" s="568">
        <v>0.5</v>
      </c>
      <c r="AQ129" s="495">
        <f t="shared" si="29"/>
        <v>0</v>
      </c>
    </row>
    <row r="130" spans="1:43" ht="15" hidden="1" x14ac:dyDescent="0.25">
      <c r="A130" s="563" t="s">
        <v>579</v>
      </c>
      <c r="B130" s="280"/>
      <c r="C130" s="453">
        <v>0</v>
      </c>
      <c r="D130" s="453">
        <f t="shared" si="30"/>
        <v>0</v>
      </c>
      <c r="E130" s="462"/>
      <c r="F130" s="460"/>
      <c r="G130" s="456">
        <v>0.5</v>
      </c>
      <c r="H130" s="457">
        <f t="shared" si="31"/>
        <v>0</v>
      </c>
      <c r="I130" s="280"/>
      <c r="J130" s="453">
        <v>0</v>
      </c>
      <c r="K130" s="453">
        <f t="shared" si="32"/>
        <v>0</v>
      </c>
      <c r="L130" s="462"/>
      <c r="M130" s="460"/>
      <c r="N130" s="456">
        <v>0.5</v>
      </c>
      <c r="O130" s="457">
        <f t="shared" si="33"/>
        <v>0</v>
      </c>
      <c r="P130" s="280"/>
      <c r="Q130" s="453">
        <v>0</v>
      </c>
      <c r="R130" s="453">
        <f t="shared" si="22"/>
        <v>0</v>
      </c>
      <c r="S130" s="462"/>
      <c r="T130" s="460"/>
      <c r="U130" s="456">
        <v>0.5</v>
      </c>
      <c r="V130" s="461">
        <f t="shared" si="23"/>
        <v>0</v>
      </c>
      <c r="W130" s="280"/>
      <c r="X130" s="453">
        <v>0</v>
      </c>
      <c r="Y130" s="453">
        <f t="shared" si="24"/>
        <v>0</v>
      </c>
      <c r="Z130" s="462"/>
      <c r="AA130" s="460"/>
      <c r="AB130" s="456">
        <v>0.5</v>
      </c>
      <c r="AC130" s="461">
        <f t="shared" si="25"/>
        <v>0</v>
      </c>
      <c r="AD130" s="55"/>
      <c r="AE130" s="564">
        <v>0</v>
      </c>
      <c r="AF130" s="564">
        <f t="shared" si="26"/>
        <v>0</v>
      </c>
      <c r="AG130" s="569"/>
      <c r="AH130" s="567"/>
      <c r="AI130" s="568">
        <v>0.5</v>
      </c>
      <c r="AJ130" s="495">
        <f t="shared" si="27"/>
        <v>0</v>
      </c>
      <c r="AK130" s="55"/>
      <c r="AL130" s="564">
        <v>0</v>
      </c>
      <c r="AM130" s="564">
        <f t="shared" si="28"/>
        <v>0</v>
      </c>
      <c r="AN130" s="569"/>
      <c r="AO130" s="567"/>
      <c r="AP130" s="568">
        <v>0.5</v>
      </c>
      <c r="AQ130" s="495">
        <f t="shared" si="29"/>
        <v>0</v>
      </c>
    </row>
    <row r="131" spans="1:43" ht="15" hidden="1" x14ac:dyDescent="0.25">
      <c r="A131" s="563" t="s">
        <v>294</v>
      </c>
      <c r="B131" s="280"/>
      <c r="C131" s="453">
        <v>0</v>
      </c>
      <c r="D131" s="453">
        <f t="shared" si="30"/>
        <v>0</v>
      </c>
      <c r="E131" s="462"/>
      <c r="F131" s="460"/>
      <c r="G131" s="456">
        <v>0.5</v>
      </c>
      <c r="H131" s="457">
        <f t="shared" si="31"/>
        <v>0</v>
      </c>
      <c r="I131" s="280"/>
      <c r="J131" s="453">
        <v>0</v>
      </c>
      <c r="K131" s="453">
        <f t="shared" si="32"/>
        <v>0</v>
      </c>
      <c r="L131" s="462"/>
      <c r="M131" s="460"/>
      <c r="N131" s="456">
        <v>0.5</v>
      </c>
      <c r="O131" s="457">
        <f t="shared" si="33"/>
        <v>0</v>
      </c>
      <c r="P131" s="280"/>
      <c r="Q131" s="453">
        <v>0</v>
      </c>
      <c r="R131" s="453">
        <f t="shared" si="22"/>
        <v>0</v>
      </c>
      <c r="S131" s="462"/>
      <c r="T131" s="460"/>
      <c r="U131" s="456">
        <v>0.5</v>
      </c>
      <c r="V131" s="461">
        <f t="shared" si="23"/>
        <v>0</v>
      </c>
      <c r="W131" s="280"/>
      <c r="X131" s="453">
        <v>0</v>
      </c>
      <c r="Y131" s="453">
        <f t="shared" si="24"/>
        <v>0</v>
      </c>
      <c r="Z131" s="462"/>
      <c r="AA131" s="460"/>
      <c r="AB131" s="456">
        <v>0.5</v>
      </c>
      <c r="AC131" s="461">
        <f t="shared" si="25"/>
        <v>0</v>
      </c>
      <c r="AD131" s="55"/>
      <c r="AE131" s="564">
        <v>0</v>
      </c>
      <c r="AF131" s="564">
        <f t="shared" si="26"/>
        <v>0</v>
      </c>
      <c r="AG131" s="569"/>
      <c r="AH131" s="567"/>
      <c r="AI131" s="568">
        <v>0.5</v>
      </c>
      <c r="AJ131" s="495">
        <f t="shared" si="27"/>
        <v>0</v>
      </c>
      <c r="AK131" s="55"/>
      <c r="AL131" s="564">
        <v>0</v>
      </c>
      <c r="AM131" s="564">
        <f t="shared" si="28"/>
        <v>0</v>
      </c>
      <c r="AN131" s="569"/>
      <c r="AO131" s="567"/>
      <c r="AP131" s="568">
        <v>0.5</v>
      </c>
      <c r="AQ131" s="495">
        <f t="shared" si="29"/>
        <v>0</v>
      </c>
    </row>
    <row r="132" spans="1:43" ht="15" hidden="1" x14ac:dyDescent="0.25">
      <c r="A132" s="563" t="s">
        <v>580</v>
      </c>
      <c r="B132" s="280"/>
      <c r="C132" s="453">
        <v>0</v>
      </c>
      <c r="D132" s="453">
        <f t="shared" si="30"/>
        <v>0</v>
      </c>
      <c r="E132" s="462"/>
      <c r="F132" s="460"/>
      <c r="G132" s="456">
        <v>0.5</v>
      </c>
      <c r="H132" s="457">
        <f t="shared" si="31"/>
        <v>0</v>
      </c>
      <c r="I132" s="280"/>
      <c r="J132" s="453">
        <v>0</v>
      </c>
      <c r="K132" s="453">
        <f t="shared" si="32"/>
        <v>0</v>
      </c>
      <c r="L132" s="462"/>
      <c r="M132" s="460"/>
      <c r="N132" s="456">
        <v>0.5</v>
      </c>
      <c r="O132" s="457">
        <f t="shared" si="33"/>
        <v>0</v>
      </c>
      <c r="P132" s="280"/>
      <c r="Q132" s="453">
        <v>0</v>
      </c>
      <c r="R132" s="453">
        <f t="shared" si="22"/>
        <v>0</v>
      </c>
      <c r="S132" s="462"/>
      <c r="T132" s="460"/>
      <c r="U132" s="456">
        <v>0.5</v>
      </c>
      <c r="V132" s="461">
        <f t="shared" si="23"/>
        <v>0</v>
      </c>
      <c r="W132" s="280"/>
      <c r="X132" s="453">
        <v>0</v>
      </c>
      <c r="Y132" s="453">
        <f t="shared" si="24"/>
        <v>0</v>
      </c>
      <c r="Z132" s="462"/>
      <c r="AA132" s="460"/>
      <c r="AB132" s="456">
        <v>0.5</v>
      </c>
      <c r="AC132" s="461">
        <f t="shared" si="25"/>
        <v>0</v>
      </c>
      <c r="AD132" s="55"/>
      <c r="AE132" s="564">
        <v>0</v>
      </c>
      <c r="AF132" s="564">
        <f t="shared" si="26"/>
        <v>0</v>
      </c>
      <c r="AG132" s="569"/>
      <c r="AH132" s="567"/>
      <c r="AI132" s="568">
        <v>0.5</v>
      </c>
      <c r="AJ132" s="495">
        <f t="shared" si="27"/>
        <v>0</v>
      </c>
      <c r="AK132" s="55"/>
      <c r="AL132" s="564">
        <v>0</v>
      </c>
      <c r="AM132" s="564">
        <f t="shared" si="28"/>
        <v>0</v>
      </c>
      <c r="AN132" s="569"/>
      <c r="AO132" s="567"/>
      <c r="AP132" s="568">
        <v>0.5</v>
      </c>
      <c r="AQ132" s="495">
        <f t="shared" si="29"/>
        <v>0</v>
      </c>
    </row>
    <row r="133" spans="1:43" ht="15" hidden="1" x14ac:dyDescent="0.25">
      <c r="A133" s="563" t="s">
        <v>581</v>
      </c>
      <c r="B133" s="280"/>
      <c r="C133" s="453">
        <v>0</v>
      </c>
      <c r="D133" s="453">
        <f t="shared" si="30"/>
        <v>0</v>
      </c>
      <c r="E133" s="462"/>
      <c r="F133" s="460"/>
      <c r="G133" s="456">
        <v>0.5</v>
      </c>
      <c r="H133" s="457">
        <f t="shared" si="31"/>
        <v>0</v>
      </c>
      <c r="I133" s="280"/>
      <c r="J133" s="453">
        <v>0</v>
      </c>
      <c r="K133" s="453">
        <f t="shared" si="32"/>
        <v>0</v>
      </c>
      <c r="L133" s="462"/>
      <c r="M133" s="460"/>
      <c r="N133" s="456">
        <v>0.5</v>
      </c>
      <c r="O133" s="457">
        <f t="shared" si="33"/>
        <v>0</v>
      </c>
      <c r="P133" s="280"/>
      <c r="Q133" s="453">
        <v>0</v>
      </c>
      <c r="R133" s="453">
        <f t="shared" si="22"/>
        <v>0</v>
      </c>
      <c r="S133" s="462"/>
      <c r="T133" s="460"/>
      <c r="U133" s="456">
        <v>0.5</v>
      </c>
      <c r="V133" s="461">
        <f t="shared" si="23"/>
        <v>0</v>
      </c>
      <c r="W133" s="280"/>
      <c r="X133" s="453">
        <v>0</v>
      </c>
      <c r="Y133" s="453">
        <f t="shared" si="24"/>
        <v>0</v>
      </c>
      <c r="Z133" s="462"/>
      <c r="AA133" s="460"/>
      <c r="AB133" s="456">
        <v>0.5</v>
      </c>
      <c r="AC133" s="461">
        <f t="shared" si="25"/>
        <v>0</v>
      </c>
      <c r="AD133" s="55"/>
      <c r="AE133" s="564">
        <v>0</v>
      </c>
      <c r="AF133" s="564">
        <f t="shared" si="26"/>
        <v>0</v>
      </c>
      <c r="AG133" s="569"/>
      <c r="AH133" s="567"/>
      <c r="AI133" s="568">
        <v>0.5</v>
      </c>
      <c r="AJ133" s="495">
        <f t="shared" si="27"/>
        <v>0</v>
      </c>
      <c r="AK133" s="55"/>
      <c r="AL133" s="564">
        <v>0</v>
      </c>
      <c r="AM133" s="564">
        <f t="shared" si="28"/>
        <v>0</v>
      </c>
      <c r="AN133" s="569"/>
      <c r="AO133" s="567"/>
      <c r="AP133" s="568">
        <v>0.5</v>
      </c>
      <c r="AQ133" s="495">
        <f t="shared" si="29"/>
        <v>0</v>
      </c>
    </row>
    <row r="134" spans="1:43" ht="15" hidden="1" x14ac:dyDescent="0.25">
      <c r="A134" s="563" t="s">
        <v>582</v>
      </c>
      <c r="B134" s="280"/>
      <c r="C134" s="453">
        <v>0</v>
      </c>
      <c r="D134" s="453">
        <f t="shared" si="30"/>
        <v>0</v>
      </c>
      <c r="E134" s="462"/>
      <c r="F134" s="460"/>
      <c r="G134" s="456">
        <v>0.5</v>
      </c>
      <c r="H134" s="457">
        <f t="shared" si="31"/>
        <v>0</v>
      </c>
      <c r="I134" s="280"/>
      <c r="J134" s="453">
        <v>0</v>
      </c>
      <c r="K134" s="453">
        <f t="shared" si="32"/>
        <v>0</v>
      </c>
      <c r="L134" s="462"/>
      <c r="M134" s="460"/>
      <c r="N134" s="456">
        <v>0.5</v>
      </c>
      <c r="O134" s="457">
        <f t="shared" si="33"/>
        <v>0</v>
      </c>
      <c r="P134" s="280"/>
      <c r="Q134" s="453">
        <v>0</v>
      </c>
      <c r="R134" s="453">
        <f t="shared" si="22"/>
        <v>0</v>
      </c>
      <c r="S134" s="462"/>
      <c r="T134" s="460"/>
      <c r="U134" s="456">
        <v>0.5</v>
      </c>
      <c r="V134" s="461">
        <f t="shared" si="23"/>
        <v>0</v>
      </c>
      <c r="W134" s="280"/>
      <c r="X134" s="453">
        <v>0</v>
      </c>
      <c r="Y134" s="453">
        <f t="shared" si="24"/>
        <v>0</v>
      </c>
      <c r="Z134" s="462"/>
      <c r="AA134" s="460"/>
      <c r="AB134" s="456">
        <v>0.5</v>
      </c>
      <c r="AC134" s="461">
        <f t="shared" si="25"/>
        <v>0</v>
      </c>
      <c r="AD134" s="55"/>
      <c r="AE134" s="564">
        <v>0</v>
      </c>
      <c r="AF134" s="564">
        <f t="shared" si="26"/>
        <v>0</v>
      </c>
      <c r="AG134" s="569"/>
      <c r="AH134" s="567"/>
      <c r="AI134" s="568">
        <v>0.5</v>
      </c>
      <c r="AJ134" s="495">
        <f t="shared" si="27"/>
        <v>0</v>
      </c>
      <c r="AK134" s="55"/>
      <c r="AL134" s="564">
        <v>0</v>
      </c>
      <c r="AM134" s="564">
        <f t="shared" si="28"/>
        <v>0</v>
      </c>
      <c r="AN134" s="569"/>
      <c r="AO134" s="567"/>
      <c r="AP134" s="568">
        <v>0.5</v>
      </c>
      <c r="AQ134" s="495">
        <f t="shared" si="29"/>
        <v>0</v>
      </c>
    </row>
    <row r="135" spans="1:43" ht="15" hidden="1" x14ac:dyDescent="0.25">
      <c r="A135" s="563" t="s">
        <v>583</v>
      </c>
      <c r="B135" s="280"/>
      <c r="C135" s="453">
        <v>0</v>
      </c>
      <c r="D135" s="453">
        <f t="shared" si="30"/>
        <v>0</v>
      </c>
      <c r="E135" s="462"/>
      <c r="F135" s="460"/>
      <c r="G135" s="456">
        <v>0.5</v>
      </c>
      <c r="H135" s="457">
        <f t="shared" si="31"/>
        <v>0</v>
      </c>
      <c r="I135" s="280"/>
      <c r="J135" s="453">
        <v>0</v>
      </c>
      <c r="K135" s="453">
        <f t="shared" si="32"/>
        <v>0</v>
      </c>
      <c r="L135" s="462"/>
      <c r="M135" s="460"/>
      <c r="N135" s="456">
        <v>0.5</v>
      </c>
      <c r="O135" s="457">
        <f t="shared" si="33"/>
        <v>0</v>
      </c>
      <c r="P135" s="280"/>
      <c r="Q135" s="453">
        <v>0</v>
      </c>
      <c r="R135" s="453">
        <f t="shared" si="22"/>
        <v>0</v>
      </c>
      <c r="S135" s="462"/>
      <c r="T135" s="460"/>
      <c r="U135" s="456">
        <v>0.5</v>
      </c>
      <c r="V135" s="461">
        <f t="shared" si="23"/>
        <v>0</v>
      </c>
      <c r="W135" s="280"/>
      <c r="X135" s="453">
        <v>0</v>
      </c>
      <c r="Y135" s="453">
        <f t="shared" si="24"/>
        <v>0</v>
      </c>
      <c r="Z135" s="462"/>
      <c r="AA135" s="460"/>
      <c r="AB135" s="456">
        <v>0.5</v>
      </c>
      <c r="AC135" s="461">
        <f t="shared" si="25"/>
        <v>0</v>
      </c>
      <c r="AD135" s="55"/>
      <c r="AE135" s="564">
        <v>0</v>
      </c>
      <c r="AF135" s="564">
        <f t="shared" si="26"/>
        <v>0</v>
      </c>
      <c r="AG135" s="569"/>
      <c r="AH135" s="567"/>
      <c r="AI135" s="568">
        <v>0.5</v>
      </c>
      <c r="AJ135" s="495">
        <f t="shared" si="27"/>
        <v>0</v>
      </c>
      <c r="AK135" s="55"/>
      <c r="AL135" s="564">
        <v>0</v>
      </c>
      <c r="AM135" s="564">
        <f t="shared" si="28"/>
        <v>0</v>
      </c>
      <c r="AN135" s="569"/>
      <c r="AO135" s="567"/>
      <c r="AP135" s="568">
        <v>0.5</v>
      </c>
      <c r="AQ135" s="495">
        <f t="shared" si="29"/>
        <v>0</v>
      </c>
    </row>
    <row r="136" spans="1:43" ht="15" hidden="1" x14ac:dyDescent="0.25">
      <c r="A136" s="563" t="s">
        <v>584</v>
      </c>
      <c r="B136" s="280"/>
      <c r="C136" s="453">
        <v>0</v>
      </c>
      <c r="D136" s="453">
        <f t="shared" si="30"/>
        <v>0</v>
      </c>
      <c r="E136" s="462"/>
      <c r="F136" s="460"/>
      <c r="G136" s="456">
        <v>0.5</v>
      </c>
      <c r="H136" s="457">
        <f t="shared" si="31"/>
        <v>0</v>
      </c>
      <c r="I136" s="280"/>
      <c r="J136" s="453">
        <v>0</v>
      </c>
      <c r="K136" s="453">
        <f t="shared" si="32"/>
        <v>0</v>
      </c>
      <c r="L136" s="462"/>
      <c r="M136" s="460"/>
      <c r="N136" s="456">
        <v>0.5</v>
      </c>
      <c r="O136" s="457">
        <f t="shared" si="33"/>
        <v>0</v>
      </c>
      <c r="P136" s="280"/>
      <c r="Q136" s="453">
        <v>0</v>
      </c>
      <c r="R136" s="453">
        <f t="shared" si="22"/>
        <v>0</v>
      </c>
      <c r="S136" s="462"/>
      <c r="T136" s="460"/>
      <c r="U136" s="456">
        <v>0.5</v>
      </c>
      <c r="V136" s="461">
        <f t="shared" si="23"/>
        <v>0</v>
      </c>
      <c r="W136" s="280"/>
      <c r="X136" s="453">
        <v>0</v>
      </c>
      <c r="Y136" s="453">
        <f t="shared" si="24"/>
        <v>0</v>
      </c>
      <c r="Z136" s="462"/>
      <c r="AA136" s="460"/>
      <c r="AB136" s="456">
        <v>0.5</v>
      </c>
      <c r="AC136" s="461">
        <f t="shared" si="25"/>
        <v>0</v>
      </c>
      <c r="AD136" s="55"/>
      <c r="AE136" s="564">
        <v>0</v>
      </c>
      <c r="AF136" s="564">
        <f t="shared" si="26"/>
        <v>0</v>
      </c>
      <c r="AG136" s="569"/>
      <c r="AH136" s="567"/>
      <c r="AI136" s="568">
        <v>0.5</v>
      </c>
      <c r="AJ136" s="495">
        <f t="shared" si="27"/>
        <v>0</v>
      </c>
      <c r="AK136" s="55"/>
      <c r="AL136" s="564">
        <v>0</v>
      </c>
      <c r="AM136" s="564">
        <f t="shared" si="28"/>
        <v>0</v>
      </c>
      <c r="AN136" s="569"/>
      <c r="AO136" s="567"/>
      <c r="AP136" s="568">
        <v>0.5</v>
      </c>
      <c r="AQ136" s="495">
        <f t="shared" si="29"/>
        <v>0</v>
      </c>
    </row>
    <row r="137" spans="1:43" ht="15" hidden="1" x14ac:dyDescent="0.25">
      <c r="A137" s="563" t="s">
        <v>585</v>
      </c>
      <c r="B137" s="280"/>
      <c r="C137" s="453">
        <v>0</v>
      </c>
      <c r="D137" s="453">
        <f t="shared" si="30"/>
        <v>0</v>
      </c>
      <c r="E137" s="462"/>
      <c r="F137" s="460"/>
      <c r="G137" s="456">
        <v>0.5</v>
      </c>
      <c r="H137" s="457">
        <f t="shared" si="31"/>
        <v>0</v>
      </c>
      <c r="I137" s="280"/>
      <c r="J137" s="453">
        <v>0</v>
      </c>
      <c r="K137" s="453">
        <f t="shared" si="32"/>
        <v>0</v>
      </c>
      <c r="L137" s="462"/>
      <c r="M137" s="460"/>
      <c r="N137" s="456">
        <v>0.5</v>
      </c>
      <c r="O137" s="457">
        <f t="shared" si="33"/>
        <v>0</v>
      </c>
      <c r="P137" s="280"/>
      <c r="Q137" s="453">
        <v>0</v>
      </c>
      <c r="R137" s="453">
        <f t="shared" si="22"/>
        <v>0</v>
      </c>
      <c r="S137" s="462"/>
      <c r="T137" s="460"/>
      <c r="U137" s="456">
        <v>0.5</v>
      </c>
      <c r="V137" s="461">
        <f t="shared" si="23"/>
        <v>0</v>
      </c>
      <c r="W137" s="280"/>
      <c r="X137" s="453">
        <v>0</v>
      </c>
      <c r="Y137" s="453">
        <f t="shared" si="24"/>
        <v>0</v>
      </c>
      <c r="Z137" s="462"/>
      <c r="AA137" s="460"/>
      <c r="AB137" s="456">
        <v>0.5</v>
      </c>
      <c r="AC137" s="461">
        <f t="shared" si="25"/>
        <v>0</v>
      </c>
      <c r="AD137" s="55"/>
      <c r="AE137" s="564">
        <v>0</v>
      </c>
      <c r="AF137" s="564">
        <f t="shared" si="26"/>
        <v>0</v>
      </c>
      <c r="AG137" s="569"/>
      <c r="AH137" s="567"/>
      <c r="AI137" s="568">
        <v>0.5</v>
      </c>
      <c r="AJ137" s="495">
        <f t="shared" si="27"/>
        <v>0</v>
      </c>
      <c r="AK137" s="55"/>
      <c r="AL137" s="564">
        <v>0</v>
      </c>
      <c r="AM137" s="564">
        <f t="shared" si="28"/>
        <v>0</v>
      </c>
      <c r="AN137" s="569"/>
      <c r="AO137" s="567"/>
      <c r="AP137" s="568">
        <v>0.5</v>
      </c>
      <c r="AQ137" s="495">
        <f t="shared" si="29"/>
        <v>0</v>
      </c>
    </row>
    <row r="138" spans="1:43" ht="15" hidden="1" x14ac:dyDescent="0.25">
      <c r="A138" s="563" t="s">
        <v>586</v>
      </c>
      <c r="B138" s="280"/>
      <c r="C138" s="453">
        <v>0</v>
      </c>
      <c r="D138" s="453">
        <f t="shared" si="30"/>
        <v>0</v>
      </c>
      <c r="E138" s="462"/>
      <c r="F138" s="460"/>
      <c r="G138" s="456">
        <v>0.5</v>
      </c>
      <c r="H138" s="457">
        <f t="shared" si="31"/>
        <v>0</v>
      </c>
      <c r="I138" s="280"/>
      <c r="J138" s="453">
        <v>0</v>
      </c>
      <c r="K138" s="453">
        <f t="shared" si="32"/>
        <v>0</v>
      </c>
      <c r="L138" s="462"/>
      <c r="M138" s="460"/>
      <c r="N138" s="456">
        <v>0.5</v>
      </c>
      <c r="O138" s="457">
        <f t="shared" si="33"/>
        <v>0</v>
      </c>
      <c r="P138" s="280"/>
      <c r="Q138" s="453">
        <v>0</v>
      </c>
      <c r="R138" s="453">
        <f t="shared" si="22"/>
        <v>0</v>
      </c>
      <c r="S138" s="462"/>
      <c r="T138" s="460"/>
      <c r="U138" s="456">
        <v>0.5</v>
      </c>
      <c r="V138" s="461">
        <f t="shared" si="23"/>
        <v>0</v>
      </c>
      <c r="W138" s="280"/>
      <c r="X138" s="453">
        <v>0</v>
      </c>
      <c r="Y138" s="453">
        <f t="shared" si="24"/>
        <v>0</v>
      </c>
      <c r="Z138" s="462"/>
      <c r="AA138" s="460"/>
      <c r="AB138" s="456">
        <v>0.5</v>
      </c>
      <c r="AC138" s="461">
        <f t="shared" si="25"/>
        <v>0</v>
      </c>
      <c r="AD138" s="55"/>
      <c r="AE138" s="564">
        <v>0</v>
      </c>
      <c r="AF138" s="564">
        <f t="shared" si="26"/>
        <v>0</v>
      </c>
      <c r="AG138" s="569"/>
      <c r="AH138" s="567"/>
      <c r="AI138" s="568">
        <v>0.5</v>
      </c>
      <c r="AJ138" s="495">
        <f t="shared" si="27"/>
        <v>0</v>
      </c>
      <c r="AK138" s="55"/>
      <c r="AL138" s="564">
        <v>0</v>
      </c>
      <c r="AM138" s="564">
        <f t="shared" si="28"/>
        <v>0</v>
      </c>
      <c r="AN138" s="569"/>
      <c r="AO138" s="567"/>
      <c r="AP138" s="568">
        <v>0.5</v>
      </c>
      <c r="AQ138" s="495">
        <f t="shared" si="29"/>
        <v>0</v>
      </c>
    </row>
    <row r="139" spans="1:43" ht="15" hidden="1" x14ac:dyDescent="0.25">
      <c r="A139" s="563" t="s">
        <v>587</v>
      </c>
      <c r="B139" s="280"/>
      <c r="C139" s="453">
        <v>0</v>
      </c>
      <c r="D139" s="453">
        <f t="shared" si="30"/>
        <v>0</v>
      </c>
      <c r="E139" s="462"/>
      <c r="F139" s="460"/>
      <c r="G139" s="456">
        <v>0.5</v>
      </c>
      <c r="H139" s="457">
        <f t="shared" si="31"/>
        <v>0</v>
      </c>
      <c r="I139" s="280"/>
      <c r="J139" s="453">
        <v>0</v>
      </c>
      <c r="K139" s="453">
        <f t="shared" si="32"/>
        <v>0</v>
      </c>
      <c r="L139" s="462"/>
      <c r="M139" s="460"/>
      <c r="N139" s="456">
        <v>0.5</v>
      </c>
      <c r="O139" s="457">
        <f t="shared" si="33"/>
        <v>0</v>
      </c>
      <c r="P139" s="280"/>
      <c r="Q139" s="453">
        <v>0</v>
      </c>
      <c r="R139" s="453">
        <f t="shared" si="22"/>
        <v>0</v>
      </c>
      <c r="S139" s="462"/>
      <c r="T139" s="460"/>
      <c r="U139" s="456">
        <v>0.5</v>
      </c>
      <c r="V139" s="461">
        <f t="shared" si="23"/>
        <v>0</v>
      </c>
      <c r="W139" s="280"/>
      <c r="X139" s="453">
        <v>0</v>
      </c>
      <c r="Y139" s="453">
        <f t="shared" si="24"/>
        <v>0</v>
      </c>
      <c r="Z139" s="462"/>
      <c r="AA139" s="460"/>
      <c r="AB139" s="456">
        <v>0.5</v>
      </c>
      <c r="AC139" s="461">
        <f t="shared" si="25"/>
        <v>0</v>
      </c>
      <c r="AD139" s="55"/>
      <c r="AE139" s="564">
        <v>0</v>
      </c>
      <c r="AF139" s="564">
        <f t="shared" si="26"/>
        <v>0</v>
      </c>
      <c r="AG139" s="569"/>
      <c r="AH139" s="567"/>
      <c r="AI139" s="568">
        <v>0.5</v>
      </c>
      <c r="AJ139" s="495">
        <f t="shared" si="27"/>
        <v>0</v>
      </c>
      <c r="AK139" s="55"/>
      <c r="AL139" s="564">
        <v>0</v>
      </c>
      <c r="AM139" s="564">
        <f t="shared" si="28"/>
        <v>0</v>
      </c>
      <c r="AN139" s="569"/>
      <c r="AO139" s="567"/>
      <c r="AP139" s="568">
        <v>0.5</v>
      </c>
      <c r="AQ139" s="495">
        <f t="shared" si="29"/>
        <v>0</v>
      </c>
    </row>
    <row r="140" spans="1:43" ht="15" hidden="1" x14ac:dyDescent="0.25">
      <c r="A140" s="563" t="s">
        <v>588</v>
      </c>
      <c r="B140" s="463"/>
      <c r="C140" s="453">
        <v>0</v>
      </c>
      <c r="D140" s="453">
        <f t="shared" si="30"/>
        <v>0</v>
      </c>
      <c r="E140" s="462"/>
      <c r="F140" s="460"/>
      <c r="G140" s="456">
        <v>0.5</v>
      </c>
      <c r="H140" s="457">
        <f t="shared" si="31"/>
        <v>0</v>
      </c>
      <c r="I140" s="463"/>
      <c r="J140" s="453">
        <v>0</v>
      </c>
      <c r="K140" s="453">
        <f t="shared" si="32"/>
        <v>0</v>
      </c>
      <c r="L140" s="462"/>
      <c r="M140" s="460"/>
      <c r="N140" s="456">
        <v>0.5</v>
      </c>
      <c r="O140" s="457">
        <f t="shared" si="33"/>
        <v>0</v>
      </c>
      <c r="P140" s="463"/>
      <c r="Q140" s="453">
        <v>0</v>
      </c>
      <c r="R140" s="453">
        <f t="shared" si="22"/>
        <v>0</v>
      </c>
      <c r="S140" s="462"/>
      <c r="T140" s="460"/>
      <c r="U140" s="456">
        <v>0.5</v>
      </c>
      <c r="V140" s="461">
        <f t="shared" si="23"/>
        <v>0</v>
      </c>
      <c r="W140" s="463"/>
      <c r="X140" s="453">
        <v>0</v>
      </c>
      <c r="Y140" s="453">
        <f t="shared" si="24"/>
        <v>0</v>
      </c>
      <c r="Z140" s="462"/>
      <c r="AA140" s="460"/>
      <c r="AB140" s="456">
        <v>0.5</v>
      </c>
      <c r="AC140" s="461">
        <f t="shared" si="25"/>
        <v>0</v>
      </c>
      <c r="AD140" s="56"/>
      <c r="AE140" s="564">
        <v>0</v>
      </c>
      <c r="AF140" s="564">
        <f t="shared" si="26"/>
        <v>0</v>
      </c>
      <c r="AG140" s="569"/>
      <c r="AH140" s="567"/>
      <c r="AI140" s="568">
        <v>0.5</v>
      </c>
      <c r="AJ140" s="495">
        <f t="shared" si="27"/>
        <v>0</v>
      </c>
      <c r="AK140" s="56"/>
      <c r="AL140" s="564">
        <v>0</v>
      </c>
      <c r="AM140" s="564">
        <f t="shared" si="28"/>
        <v>0</v>
      </c>
      <c r="AN140" s="569"/>
      <c r="AO140" s="567"/>
      <c r="AP140" s="568">
        <v>0.5</v>
      </c>
      <c r="AQ140" s="495">
        <f t="shared" si="29"/>
        <v>0</v>
      </c>
    </row>
    <row r="141" spans="1:43" ht="15" hidden="1" x14ac:dyDescent="0.25">
      <c r="A141" s="563" t="s">
        <v>589</v>
      </c>
      <c r="B141" s="280"/>
      <c r="C141" s="453">
        <v>0</v>
      </c>
      <c r="D141" s="453">
        <f t="shared" si="30"/>
        <v>0</v>
      </c>
      <c r="E141" s="462"/>
      <c r="F141" s="460"/>
      <c r="G141" s="456">
        <v>0.5</v>
      </c>
      <c r="H141" s="457">
        <f t="shared" si="31"/>
        <v>0</v>
      </c>
      <c r="I141" s="280"/>
      <c r="J141" s="453">
        <v>0</v>
      </c>
      <c r="K141" s="453">
        <f t="shared" si="32"/>
        <v>0</v>
      </c>
      <c r="L141" s="462"/>
      <c r="M141" s="460"/>
      <c r="N141" s="456">
        <v>0.5</v>
      </c>
      <c r="O141" s="457">
        <f t="shared" si="33"/>
        <v>0</v>
      </c>
      <c r="P141" s="280"/>
      <c r="Q141" s="453">
        <v>0</v>
      </c>
      <c r="R141" s="453">
        <f t="shared" si="22"/>
        <v>0</v>
      </c>
      <c r="S141" s="462"/>
      <c r="T141" s="460"/>
      <c r="U141" s="456">
        <v>0.5</v>
      </c>
      <c r="V141" s="461">
        <f t="shared" si="23"/>
        <v>0</v>
      </c>
      <c r="W141" s="280"/>
      <c r="X141" s="453">
        <v>0</v>
      </c>
      <c r="Y141" s="453">
        <f t="shared" si="24"/>
        <v>0</v>
      </c>
      <c r="Z141" s="462"/>
      <c r="AA141" s="460"/>
      <c r="AB141" s="456">
        <v>0.5</v>
      </c>
      <c r="AC141" s="461">
        <f t="shared" si="25"/>
        <v>0</v>
      </c>
      <c r="AD141" s="55"/>
      <c r="AE141" s="564">
        <v>0</v>
      </c>
      <c r="AF141" s="564">
        <f t="shared" si="26"/>
        <v>0</v>
      </c>
      <c r="AG141" s="569"/>
      <c r="AH141" s="567"/>
      <c r="AI141" s="568">
        <v>0.5</v>
      </c>
      <c r="AJ141" s="495">
        <f t="shared" si="27"/>
        <v>0</v>
      </c>
      <c r="AK141" s="55"/>
      <c r="AL141" s="564">
        <v>0</v>
      </c>
      <c r="AM141" s="564">
        <f t="shared" si="28"/>
        <v>0</v>
      </c>
      <c r="AN141" s="569"/>
      <c r="AO141" s="567"/>
      <c r="AP141" s="568">
        <v>0.5</v>
      </c>
      <c r="AQ141" s="495">
        <f t="shared" si="29"/>
        <v>0</v>
      </c>
    </row>
    <row r="142" spans="1:43" ht="15" hidden="1" x14ac:dyDescent="0.25">
      <c r="A142" s="563" t="s">
        <v>590</v>
      </c>
      <c r="B142" s="280"/>
      <c r="C142" s="453">
        <v>0</v>
      </c>
      <c r="D142" s="453">
        <f t="shared" si="30"/>
        <v>0</v>
      </c>
      <c r="E142" s="462"/>
      <c r="F142" s="460"/>
      <c r="G142" s="456">
        <v>0.5</v>
      </c>
      <c r="H142" s="457">
        <f t="shared" si="31"/>
        <v>0</v>
      </c>
      <c r="I142" s="280"/>
      <c r="J142" s="453">
        <v>0</v>
      </c>
      <c r="K142" s="453">
        <f t="shared" si="32"/>
        <v>0</v>
      </c>
      <c r="L142" s="462"/>
      <c r="M142" s="460"/>
      <c r="N142" s="456">
        <v>0.5</v>
      </c>
      <c r="O142" s="457">
        <f t="shared" si="33"/>
        <v>0</v>
      </c>
      <c r="P142" s="280"/>
      <c r="Q142" s="453">
        <v>0</v>
      </c>
      <c r="R142" s="453">
        <f t="shared" si="22"/>
        <v>0</v>
      </c>
      <c r="S142" s="462"/>
      <c r="T142" s="460"/>
      <c r="U142" s="456">
        <v>0.5</v>
      </c>
      <c r="V142" s="461">
        <f t="shared" si="23"/>
        <v>0</v>
      </c>
      <c r="W142" s="280"/>
      <c r="X142" s="453">
        <v>0</v>
      </c>
      <c r="Y142" s="453">
        <f t="shared" si="24"/>
        <v>0</v>
      </c>
      <c r="Z142" s="462"/>
      <c r="AA142" s="460"/>
      <c r="AB142" s="456">
        <v>0.5</v>
      </c>
      <c r="AC142" s="461">
        <f t="shared" si="25"/>
        <v>0</v>
      </c>
      <c r="AD142" s="55"/>
      <c r="AE142" s="564">
        <v>0</v>
      </c>
      <c r="AF142" s="564">
        <f t="shared" si="26"/>
        <v>0</v>
      </c>
      <c r="AG142" s="569"/>
      <c r="AH142" s="567"/>
      <c r="AI142" s="568">
        <v>0.5</v>
      </c>
      <c r="AJ142" s="495">
        <f t="shared" si="27"/>
        <v>0</v>
      </c>
      <c r="AK142" s="55"/>
      <c r="AL142" s="564">
        <v>0</v>
      </c>
      <c r="AM142" s="564">
        <f t="shared" si="28"/>
        <v>0</v>
      </c>
      <c r="AN142" s="569"/>
      <c r="AO142" s="567"/>
      <c r="AP142" s="568">
        <v>0.5</v>
      </c>
      <c r="AQ142" s="495">
        <f t="shared" si="29"/>
        <v>0</v>
      </c>
    </row>
    <row r="143" spans="1:43" ht="15" hidden="1" x14ac:dyDescent="0.25">
      <c r="A143" s="563" t="s">
        <v>591</v>
      </c>
      <c r="B143" s="280"/>
      <c r="C143" s="453">
        <v>0</v>
      </c>
      <c r="D143" s="453">
        <f t="shared" si="30"/>
        <v>0</v>
      </c>
      <c r="E143" s="462"/>
      <c r="F143" s="460"/>
      <c r="G143" s="456">
        <v>0.5</v>
      </c>
      <c r="H143" s="457">
        <f t="shared" si="31"/>
        <v>0</v>
      </c>
      <c r="I143" s="280"/>
      <c r="J143" s="453">
        <v>0</v>
      </c>
      <c r="K143" s="453">
        <f t="shared" si="32"/>
        <v>0</v>
      </c>
      <c r="L143" s="462"/>
      <c r="M143" s="460"/>
      <c r="N143" s="456">
        <v>0.5</v>
      </c>
      <c r="O143" s="457">
        <f t="shared" si="33"/>
        <v>0</v>
      </c>
      <c r="P143" s="280"/>
      <c r="Q143" s="453">
        <v>0</v>
      </c>
      <c r="R143" s="453">
        <f t="shared" si="22"/>
        <v>0</v>
      </c>
      <c r="S143" s="462"/>
      <c r="T143" s="460"/>
      <c r="U143" s="456">
        <v>0.5</v>
      </c>
      <c r="V143" s="461">
        <f t="shared" si="23"/>
        <v>0</v>
      </c>
      <c r="W143" s="280"/>
      <c r="X143" s="453">
        <v>0</v>
      </c>
      <c r="Y143" s="453">
        <f t="shared" si="24"/>
        <v>0</v>
      </c>
      <c r="Z143" s="462"/>
      <c r="AA143" s="460"/>
      <c r="AB143" s="456">
        <v>0.5</v>
      </c>
      <c r="AC143" s="461">
        <f t="shared" si="25"/>
        <v>0</v>
      </c>
      <c r="AD143" s="55"/>
      <c r="AE143" s="564">
        <v>0</v>
      </c>
      <c r="AF143" s="564">
        <f t="shared" si="26"/>
        <v>0</v>
      </c>
      <c r="AG143" s="569"/>
      <c r="AH143" s="567"/>
      <c r="AI143" s="568">
        <v>0.5</v>
      </c>
      <c r="AJ143" s="495">
        <f t="shared" si="27"/>
        <v>0</v>
      </c>
      <c r="AK143" s="55"/>
      <c r="AL143" s="564">
        <v>0</v>
      </c>
      <c r="AM143" s="564">
        <f t="shared" si="28"/>
        <v>0</v>
      </c>
      <c r="AN143" s="569"/>
      <c r="AO143" s="567"/>
      <c r="AP143" s="568">
        <v>0.5</v>
      </c>
      <c r="AQ143" s="495">
        <f t="shared" si="29"/>
        <v>0</v>
      </c>
    </row>
    <row r="144" spans="1:43" ht="15" hidden="1" x14ac:dyDescent="0.25">
      <c r="A144" s="563" t="s">
        <v>592</v>
      </c>
      <c r="B144" s="280"/>
      <c r="C144" s="453">
        <v>0</v>
      </c>
      <c r="D144" s="453">
        <f t="shared" si="30"/>
        <v>0</v>
      </c>
      <c r="E144" s="462"/>
      <c r="F144" s="460"/>
      <c r="G144" s="456">
        <v>0.5</v>
      </c>
      <c r="H144" s="457">
        <f t="shared" si="31"/>
        <v>0</v>
      </c>
      <c r="I144" s="280"/>
      <c r="J144" s="453">
        <v>0</v>
      </c>
      <c r="K144" s="453">
        <f t="shared" si="32"/>
        <v>0</v>
      </c>
      <c r="L144" s="462"/>
      <c r="M144" s="460"/>
      <c r="N144" s="456">
        <v>0.5</v>
      </c>
      <c r="O144" s="457">
        <f t="shared" si="33"/>
        <v>0</v>
      </c>
      <c r="P144" s="280"/>
      <c r="Q144" s="453">
        <v>0</v>
      </c>
      <c r="R144" s="453">
        <f t="shared" si="22"/>
        <v>0</v>
      </c>
      <c r="S144" s="462"/>
      <c r="T144" s="460"/>
      <c r="U144" s="456">
        <v>0.5</v>
      </c>
      <c r="V144" s="461">
        <f t="shared" si="23"/>
        <v>0</v>
      </c>
      <c r="W144" s="280"/>
      <c r="X144" s="453">
        <v>0</v>
      </c>
      <c r="Y144" s="453">
        <f t="shared" si="24"/>
        <v>0</v>
      </c>
      <c r="Z144" s="462"/>
      <c r="AA144" s="460"/>
      <c r="AB144" s="456">
        <v>0.5</v>
      </c>
      <c r="AC144" s="461">
        <f t="shared" si="25"/>
        <v>0</v>
      </c>
      <c r="AD144" s="55"/>
      <c r="AE144" s="564">
        <v>0</v>
      </c>
      <c r="AF144" s="564">
        <f t="shared" si="26"/>
        <v>0</v>
      </c>
      <c r="AG144" s="569"/>
      <c r="AH144" s="567"/>
      <c r="AI144" s="568">
        <v>0.5</v>
      </c>
      <c r="AJ144" s="495">
        <f t="shared" si="27"/>
        <v>0</v>
      </c>
      <c r="AK144" s="55"/>
      <c r="AL144" s="564">
        <v>0</v>
      </c>
      <c r="AM144" s="564">
        <f t="shared" si="28"/>
        <v>0</v>
      </c>
      <c r="AN144" s="569"/>
      <c r="AO144" s="567"/>
      <c r="AP144" s="568">
        <v>0.5</v>
      </c>
      <c r="AQ144" s="495">
        <f t="shared" si="29"/>
        <v>0</v>
      </c>
    </row>
    <row r="145" spans="1:43" ht="15" hidden="1" x14ac:dyDescent="0.25">
      <c r="A145" s="563" t="s">
        <v>593</v>
      </c>
      <c r="B145" s="280"/>
      <c r="C145" s="453">
        <v>0</v>
      </c>
      <c r="D145" s="453">
        <f t="shared" si="30"/>
        <v>0</v>
      </c>
      <c r="E145" s="462"/>
      <c r="F145" s="460"/>
      <c r="G145" s="456">
        <v>0.5</v>
      </c>
      <c r="H145" s="457">
        <f t="shared" si="31"/>
        <v>0</v>
      </c>
      <c r="I145" s="280"/>
      <c r="J145" s="453">
        <v>0</v>
      </c>
      <c r="K145" s="453">
        <f t="shared" si="32"/>
        <v>0</v>
      </c>
      <c r="L145" s="462"/>
      <c r="M145" s="460"/>
      <c r="N145" s="456">
        <v>0.5</v>
      </c>
      <c r="O145" s="457">
        <f t="shared" si="33"/>
        <v>0</v>
      </c>
      <c r="P145" s="280"/>
      <c r="Q145" s="453">
        <v>0</v>
      </c>
      <c r="R145" s="453">
        <f t="shared" si="22"/>
        <v>0</v>
      </c>
      <c r="S145" s="462"/>
      <c r="T145" s="460"/>
      <c r="U145" s="456">
        <v>0.5</v>
      </c>
      <c r="V145" s="461">
        <f t="shared" si="23"/>
        <v>0</v>
      </c>
      <c r="W145" s="280"/>
      <c r="X145" s="453">
        <v>0</v>
      </c>
      <c r="Y145" s="453">
        <f t="shared" si="24"/>
        <v>0</v>
      </c>
      <c r="Z145" s="462"/>
      <c r="AA145" s="460"/>
      <c r="AB145" s="456">
        <v>0.5</v>
      </c>
      <c r="AC145" s="461">
        <f t="shared" si="25"/>
        <v>0</v>
      </c>
      <c r="AD145" s="55"/>
      <c r="AE145" s="564">
        <v>0</v>
      </c>
      <c r="AF145" s="564">
        <f t="shared" si="26"/>
        <v>0</v>
      </c>
      <c r="AG145" s="569"/>
      <c r="AH145" s="567"/>
      <c r="AI145" s="568">
        <v>0.5</v>
      </c>
      <c r="AJ145" s="495">
        <f t="shared" si="27"/>
        <v>0</v>
      </c>
      <c r="AK145" s="55"/>
      <c r="AL145" s="564">
        <v>0</v>
      </c>
      <c r="AM145" s="564">
        <f t="shared" si="28"/>
        <v>0</v>
      </c>
      <c r="AN145" s="569"/>
      <c r="AO145" s="567"/>
      <c r="AP145" s="568">
        <v>0.5</v>
      </c>
      <c r="AQ145" s="495">
        <f t="shared" si="29"/>
        <v>0</v>
      </c>
    </row>
    <row r="146" spans="1:43" ht="15" hidden="1" x14ac:dyDescent="0.25">
      <c r="A146" s="563" t="s">
        <v>594</v>
      </c>
      <c r="B146" s="280"/>
      <c r="C146" s="453">
        <v>0</v>
      </c>
      <c r="D146" s="453">
        <f t="shared" si="30"/>
        <v>0</v>
      </c>
      <c r="E146" s="462"/>
      <c r="F146" s="460"/>
      <c r="G146" s="456">
        <v>0.5</v>
      </c>
      <c r="H146" s="457">
        <f t="shared" si="31"/>
        <v>0</v>
      </c>
      <c r="I146" s="280"/>
      <c r="J146" s="453">
        <v>0</v>
      </c>
      <c r="K146" s="453">
        <f t="shared" si="32"/>
        <v>0</v>
      </c>
      <c r="L146" s="462"/>
      <c r="M146" s="460"/>
      <c r="N146" s="456">
        <v>0.5</v>
      </c>
      <c r="O146" s="457">
        <f t="shared" si="33"/>
        <v>0</v>
      </c>
      <c r="P146" s="280"/>
      <c r="Q146" s="453">
        <v>0</v>
      </c>
      <c r="R146" s="453">
        <f t="shared" si="22"/>
        <v>0</v>
      </c>
      <c r="S146" s="462"/>
      <c r="T146" s="460"/>
      <c r="U146" s="456">
        <v>0.5</v>
      </c>
      <c r="V146" s="461">
        <f t="shared" si="23"/>
        <v>0</v>
      </c>
      <c r="W146" s="280"/>
      <c r="X146" s="453">
        <v>0</v>
      </c>
      <c r="Y146" s="453">
        <f t="shared" si="24"/>
        <v>0</v>
      </c>
      <c r="Z146" s="462"/>
      <c r="AA146" s="460"/>
      <c r="AB146" s="456">
        <v>0.5</v>
      </c>
      <c r="AC146" s="461">
        <f t="shared" si="25"/>
        <v>0</v>
      </c>
      <c r="AD146" s="55"/>
      <c r="AE146" s="564">
        <v>0</v>
      </c>
      <c r="AF146" s="564">
        <f t="shared" si="26"/>
        <v>0</v>
      </c>
      <c r="AG146" s="569"/>
      <c r="AH146" s="567"/>
      <c r="AI146" s="568">
        <v>0.5</v>
      </c>
      <c r="AJ146" s="495">
        <f t="shared" si="27"/>
        <v>0</v>
      </c>
      <c r="AK146" s="55"/>
      <c r="AL146" s="564">
        <v>0</v>
      </c>
      <c r="AM146" s="564">
        <f t="shared" si="28"/>
        <v>0</v>
      </c>
      <c r="AN146" s="569"/>
      <c r="AO146" s="567"/>
      <c r="AP146" s="568">
        <v>0.5</v>
      </c>
      <c r="AQ146" s="495">
        <f t="shared" si="29"/>
        <v>0</v>
      </c>
    </row>
    <row r="147" spans="1:43" ht="15" hidden="1" x14ac:dyDescent="0.25">
      <c r="A147" s="563" t="s">
        <v>595</v>
      </c>
      <c r="B147" s="280"/>
      <c r="C147" s="453">
        <v>0</v>
      </c>
      <c r="D147" s="453">
        <f t="shared" si="30"/>
        <v>0</v>
      </c>
      <c r="E147" s="462"/>
      <c r="F147" s="460"/>
      <c r="G147" s="456">
        <v>0.5</v>
      </c>
      <c r="H147" s="457">
        <f t="shared" si="31"/>
        <v>0</v>
      </c>
      <c r="I147" s="280"/>
      <c r="J147" s="453">
        <v>0</v>
      </c>
      <c r="K147" s="453">
        <f t="shared" si="32"/>
        <v>0</v>
      </c>
      <c r="L147" s="462"/>
      <c r="M147" s="460"/>
      <c r="N147" s="456">
        <v>0.5</v>
      </c>
      <c r="O147" s="457">
        <f t="shared" si="33"/>
        <v>0</v>
      </c>
      <c r="P147" s="280"/>
      <c r="Q147" s="453">
        <v>0</v>
      </c>
      <c r="R147" s="453">
        <f t="shared" si="22"/>
        <v>0</v>
      </c>
      <c r="S147" s="462"/>
      <c r="T147" s="460"/>
      <c r="U147" s="456">
        <v>0.5</v>
      </c>
      <c r="V147" s="461">
        <f t="shared" si="23"/>
        <v>0</v>
      </c>
      <c r="W147" s="280"/>
      <c r="X147" s="453">
        <v>0</v>
      </c>
      <c r="Y147" s="453">
        <f t="shared" si="24"/>
        <v>0</v>
      </c>
      <c r="Z147" s="462"/>
      <c r="AA147" s="460"/>
      <c r="AB147" s="456">
        <v>0.5</v>
      </c>
      <c r="AC147" s="461">
        <f t="shared" si="25"/>
        <v>0</v>
      </c>
      <c r="AD147" s="55"/>
      <c r="AE147" s="564">
        <v>0</v>
      </c>
      <c r="AF147" s="564">
        <f t="shared" si="26"/>
        <v>0</v>
      </c>
      <c r="AG147" s="569"/>
      <c r="AH147" s="567"/>
      <c r="AI147" s="568">
        <v>0.5</v>
      </c>
      <c r="AJ147" s="495">
        <f t="shared" si="27"/>
        <v>0</v>
      </c>
      <c r="AK147" s="55"/>
      <c r="AL147" s="564">
        <v>0</v>
      </c>
      <c r="AM147" s="564">
        <f t="shared" si="28"/>
        <v>0</v>
      </c>
      <c r="AN147" s="569"/>
      <c r="AO147" s="567"/>
      <c r="AP147" s="568">
        <v>0.5</v>
      </c>
      <c r="AQ147" s="495">
        <f t="shared" si="29"/>
        <v>0</v>
      </c>
    </row>
    <row r="148" spans="1:43" ht="15" hidden="1" x14ac:dyDescent="0.25">
      <c r="A148" s="563" t="s">
        <v>596</v>
      </c>
      <c r="B148" s="280"/>
      <c r="C148" s="453">
        <v>0</v>
      </c>
      <c r="D148" s="453">
        <f t="shared" si="30"/>
        <v>0</v>
      </c>
      <c r="E148" s="462"/>
      <c r="F148" s="460"/>
      <c r="G148" s="456">
        <v>0.5</v>
      </c>
      <c r="H148" s="457">
        <f t="shared" si="31"/>
        <v>0</v>
      </c>
      <c r="I148" s="280"/>
      <c r="J148" s="453">
        <v>0</v>
      </c>
      <c r="K148" s="453">
        <f t="shared" si="32"/>
        <v>0</v>
      </c>
      <c r="L148" s="462"/>
      <c r="M148" s="460"/>
      <c r="N148" s="456">
        <v>0.5</v>
      </c>
      <c r="O148" s="457">
        <f t="shared" si="33"/>
        <v>0</v>
      </c>
      <c r="P148" s="280"/>
      <c r="Q148" s="453">
        <v>0</v>
      </c>
      <c r="R148" s="453">
        <f t="shared" si="22"/>
        <v>0</v>
      </c>
      <c r="S148" s="462"/>
      <c r="T148" s="460"/>
      <c r="U148" s="456">
        <v>0.5</v>
      </c>
      <c r="V148" s="461">
        <f t="shared" si="23"/>
        <v>0</v>
      </c>
      <c r="W148" s="280"/>
      <c r="X148" s="453">
        <v>0</v>
      </c>
      <c r="Y148" s="453">
        <f t="shared" si="24"/>
        <v>0</v>
      </c>
      <c r="Z148" s="462"/>
      <c r="AA148" s="460"/>
      <c r="AB148" s="456">
        <v>0.5</v>
      </c>
      <c r="AC148" s="461">
        <f t="shared" si="25"/>
        <v>0</v>
      </c>
      <c r="AD148" s="55"/>
      <c r="AE148" s="564">
        <v>0</v>
      </c>
      <c r="AF148" s="564">
        <f t="shared" si="26"/>
        <v>0</v>
      </c>
      <c r="AG148" s="569"/>
      <c r="AH148" s="567"/>
      <c r="AI148" s="568">
        <v>0.5</v>
      </c>
      <c r="AJ148" s="495">
        <f t="shared" si="27"/>
        <v>0</v>
      </c>
      <c r="AK148" s="55"/>
      <c r="AL148" s="564">
        <v>0</v>
      </c>
      <c r="AM148" s="564">
        <f t="shared" si="28"/>
        <v>0</v>
      </c>
      <c r="AN148" s="569"/>
      <c r="AO148" s="567"/>
      <c r="AP148" s="568">
        <v>0.5</v>
      </c>
      <c r="AQ148" s="495">
        <f t="shared" si="29"/>
        <v>0</v>
      </c>
    </row>
    <row r="149" spans="1:43" ht="15" hidden="1" x14ac:dyDescent="0.25">
      <c r="A149" s="563" t="s">
        <v>597</v>
      </c>
      <c r="B149" s="280"/>
      <c r="C149" s="453">
        <v>0</v>
      </c>
      <c r="D149" s="453">
        <f t="shared" si="30"/>
        <v>0</v>
      </c>
      <c r="E149" s="462"/>
      <c r="F149" s="460"/>
      <c r="G149" s="456">
        <v>0.5</v>
      </c>
      <c r="H149" s="457">
        <f t="shared" si="31"/>
        <v>0</v>
      </c>
      <c r="I149" s="280"/>
      <c r="J149" s="453">
        <v>0</v>
      </c>
      <c r="K149" s="453">
        <f t="shared" si="32"/>
        <v>0</v>
      </c>
      <c r="L149" s="462"/>
      <c r="M149" s="460"/>
      <c r="N149" s="456">
        <v>0.5</v>
      </c>
      <c r="O149" s="457">
        <f t="shared" si="33"/>
        <v>0</v>
      </c>
      <c r="P149" s="280"/>
      <c r="Q149" s="453">
        <v>0</v>
      </c>
      <c r="R149" s="453">
        <f t="shared" si="22"/>
        <v>0</v>
      </c>
      <c r="S149" s="462"/>
      <c r="T149" s="460"/>
      <c r="U149" s="456">
        <v>0.5</v>
      </c>
      <c r="V149" s="461">
        <f t="shared" si="23"/>
        <v>0</v>
      </c>
      <c r="W149" s="280"/>
      <c r="X149" s="453">
        <v>0</v>
      </c>
      <c r="Y149" s="453">
        <f t="shared" si="24"/>
        <v>0</v>
      </c>
      <c r="Z149" s="462"/>
      <c r="AA149" s="460"/>
      <c r="AB149" s="456">
        <v>0.5</v>
      </c>
      <c r="AC149" s="461">
        <f t="shared" si="25"/>
        <v>0</v>
      </c>
      <c r="AD149" s="55"/>
      <c r="AE149" s="564">
        <v>0</v>
      </c>
      <c r="AF149" s="564">
        <f t="shared" si="26"/>
        <v>0</v>
      </c>
      <c r="AG149" s="569"/>
      <c r="AH149" s="567"/>
      <c r="AI149" s="568">
        <v>0.5</v>
      </c>
      <c r="AJ149" s="495">
        <f t="shared" si="27"/>
        <v>0</v>
      </c>
      <c r="AK149" s="55"/>
      <c r="AL149" s="564">
        <v>0</v>
      </c>
      <c r="AM149" s="564">
        <f t="shared" si="28"/>
        <v>0</v>
      </c>
      <c r="AN149" s="569"/>
      <c r="AO149" s="567"/>
      <c r="AP149" s="568">
        <v>0.5</v>
      </c>
      <c r="AQ149" s="495">
        <f t="shared" si="29"/>
        <v>0</v>
      </c>
    </row>
    <row r="150" spans="1:43" ht="15" hidden="1" x14ac:dyDescent="0.25">
      <c r="A150" s="563" t="s">
        <v>598</v>
      </c>
      <c r="B150" s="280"/>
      <c r="C150" s="453">
        <v>0</v>
      </c>
      <c r="D150" s="453">
        <f t="shared" si="30"/>
        <v>0</v>
      </c>
      <c r="E150" s="462"/>
      <c r="F150" s="460"/>
      <c r="G150" s="456">
        <v>0.5</v>
      </c>
      <c r="H150" s="457">
        <f t="shared" si="31"/>
        <v>0</v>
      </c>
      <c r="I150" s="280"/>
      <c r="J150" s="453">
        <v>0</v>
      </c>
      <c r="K150" s="453">
        <f t="shared" si="32"/>
        <v>0</v>
      </c>
      <c r="L150" s="462"/>
      <c r="M150" s="460"/>
      <c r="N150" s="456">
        <v>0.5</v>
      </c>
      <c r="O150" s="457">
        <f t="shared" si="33"/>
        <v>0</v>
      </c>
      <c r="P150" s="280"/>
      <c r="Q150" s="453">
        <v>0</v>
      </c>
      <c r="R150" s="453">
        <f t="shared" si="22"/>
        <v>0</v>
      </c>
      <c r="S150" s="462"/>
      <c r="T150" s="460"/>
      <c r="U150" s="456">
        <v>0.5</v>
      </c>
      <c r="V150" s="461">
        <f t="shared" si="23"/>
        <v>0</v>
      </c>
      <c r="W150" s="280"/>
      <c r="X150" s="453">
        <v>0</v>
      </c>
      <c r="Y150" s="453">
        <f t="shared" si="24"/>
        <v>0</v>
      </c>
      <c r="Z150" s="462"/>
      <c r="AA150" s="460"/>
      <c r="AB150" s="456">
        <v>0.5</v>
      </c>
      <c r="AC150" s="461">
        <f t="shared" si="25"/>
        <v>0</v>
      </c>
      <c r="AD150" s="55"/>
      <c r="AE150" s="564">
        <v>0</v>
      </c>
      <c r="AF150" s="564">
        <f t="shared" si="26"/>
        <v>0</v>
      </c>
      <c r="AG150" s="569"/>
      <c r="AH150" s="567"/>
      <c r="AI150" s="568">
        <v>0.5</v>
      </c>
      <c r="AJ150" s="495">
        <f t="shared" si="27"/>
        <v>0</v>
      </c>
      <c r="AK150" s="55"/>
      <c r="AL150" s="564">
        <v>0</v>
      </c>
      <c r="AM150" s="564">
        <f t="shared" si="28"/>
        <v>0</v>
      </c>
      <c r="AN150" s="569"/>
      <c r="AO150" s="567"/>
      <c r="AP150" s="568">
        <v>0.5</v>
      </c>
      <c r="AQ150" s="495">
        <f t="shared" si="29"/>
        <v>0</v>
      </c>
    </row>
    <row r="151" spans="1:43" ht="15" hidden="1" x14ac:dyDescent="0.25">
      <c r="A151" s="563" t="s">
        <v>599</v>
      </c>
      <c r="B151" s="280"/>
      <c r="C151" s="453">
        <v>0</v>
      </c>
      <c r="D151" s="453">
        <f t="shared" si="30"/>
        <v>0</v>
      </c>
      <c r="E151" s="462"/>
      <c r="F151" s="460"/>
      <c r="G151" s="456">
        <v>0.5</v>
      </c>
      <c r="H151" s="457">
        <f t="shared" si="31"/>
        <v>0</v>
      </c>
      <c r="I151" s="280"/>
      <c r="J151" s="453">
        <v>0</v>
      </c>
      <c r="K151" s="453">
        <f t="shared" si="32"/>
        <v>0</v>
      </c>
      <c r="L151" s="462"/>
      <c r="M151" s="460"/>
      <c r="N151" s="456">
        <v>0.5</v>
      </c>
      <c r="O151" s="457">
        <f t="shared" si="33"/>
        <v>0</v>
      </c>
      <c r="P151" s="280"/>
      <c r="Q151" s="453">
        <v>0</v>
      </c>
      <c r="R151" s="453">
        <f t="shared" si="22"/>
        <v>0</v>
      </c>
      <c r="S151" s="462"/>
      <c r="T151" s="460"/>
      <c r="U151" s="456">
        <v>0.5</v>
      </c>
      <c r="V151" s="461">
        <f t="shared" si="23"/>
        <v>0</v>
      </c>
      <c r="W151" s="280"/>
      <c r="X151" s="453">
        <v>0</v>
      </c>
      <c r="Y151" s="453">
        <f t="shared" si="24"/>
        <v>0</v>
      </c>
      <c r="Z151" s="462"/>
      <c r="AA151" s="460"/>
      <c r="AB151" s="456">
        <v>0.5</v>
      </c>
      <c r="AC151" s="461">
        <f t="shared" si="25"/>
        <v>0</v>
      </c>
      <c r="AD151" s="55"/>
      <c r="AE151" s="564">
        <v>0</v>
      </c>
      <c r="AF151" s="564">
        <f t="shared" si="26"/>
        <v>0</v>
      </c>
      <c r="AG151" s="569"/>
      <c r="AH151" s="567"/>
      <c r="AI151" s="568">
        <v>0.5</v>
      </c>
      <c r="AJ151" s="495">
        <f t="shared" si="27"/>
        <v>0</v>
      </c>
      <c r="AK151" s="55"/>
      <c r="AL151" s="564">
        <v>0</v>
      </c>
      <c r="AM151" s="564">
        <f t="shared" si="28"/>
        <v>0</v>
      </c>
      <c r="AN151" s="569"/>
      <c r="AO151" s="567"/>
      <c r="AP151" s="568">
        <v>0.5</v>
      </c>
      <c r="AQ151" s="495">
        <f t="shared" si="29"/>
        <v>0</v>
      </c>
    </row>
    <row r="152" spans="1:43" ht="15" hidden="1" x14ac:dyDescent="0.25">
      <c r="A152" s="563" t="s">
        <v>600</v>
      </c>
      <c r="B152" s="280"/>
      <c r="C152" s="453">
        <v>0</v>
      </c>
      <c r="D152" s="453">
        <f t="shared" si="30"/>
        <v>0</v>
      </c>
      <c r="E152" s="462"/>
      <c r="F152" s="460"/>
      <c r="G152" s="456">
        <v>0.5</v>
      </c>
      <c r="H152" s="457">
        <f t="shared" si="31"/>
        <v>0</v>
      </c>
      <c r="I152" s="280"/>
      <c r="J152" s="453">
        <v>0</v>
      </c>
      <c r="K152" s="453">
        <f t="shared" si="32"/>
        <v>0</v>
      </c>
      <c r="L152" s="462"/>
      <c r="M152" s="460"/>
      <c r="N152" s="456">
        <v>0.5</v>
      </c>
      <c r="O152" s="457">
        <f t="shared" si="33"/>
        <v>0</v>
      </c>
      <c r="P152" s="280"/>
      <c r="Q152" s="453">
        <v>0</v>
      </c>
      <c r="R152" s="453">
        <f t="shared" si="22"/>
        <v>0</v>
      </c>
      <c r="S152" s="462"/>
      <c r="T152" s="460"/>
      <c r="U152" s="456">
        <v>0.5</v>
      </c>
      <c r="V152" s="461">
        <f t="shared" si="23"/>
        <v>0</v>
      </c>
      <c r="W152" s="280"/>
      <c r="X152" s="453">
        <v>0</v>
      </c>
      <c r="Y152" s="453">
        <f t="shared" si="24"/>
        <v>0</v>
      </c>
      <c r="Z152" s="462"/>
      <c r="AA152" s="460"/>
      <c r="AB152" s="456">
        <v>0.5</v>
      </c>
      <c r="AC152" s="461">
        <f t="shared" si="25"/>
        <v>0</v>
      </c>
      <c r="AD152" s="55"/>
      <c r="AE152" s="564">
        <v>0</v>
      </c>
      <c r="AF152" s="564">
        <f t="shared" si="26"/>
        <v>0</v>
      </c>
      <c r="AG152" s="569"/>
      <c r="AH152" s="567"/>
      <c r="AI152" s="568">
        <v>0.5</v>
      </c>
      <c r="AJ152" s="495">
        <f t="shared" si="27"/>
        <v>0</v>
      </c>
      <c r="AK152" s="55"/>
      <c r="AL152" s="564">
        <v>0</v>
      </c>
      <c r="AM152" s="564">
        <f t="shared" si="28"/>
        <v>0</v>
      </c>
      <c r="AN152" s="569"/>
      <c r="AO152" s="567"/>
      <c r="AP152" s="568">
        <v>0.5</v>
      </c>
      <c r="AQ152" s="495">
        <f t="shared" si="29"/>
        <v>0</v>
      </c>
    </row>
    <row r="153" spans="1:43" ht="15" hidden="1" x14ac:dyDescent="0.25">
      <c r="A153" s="563" t="s">
        <v>601</v>
      </c>
      <c r="B153" s="280"/>
      <c r="C153" s="453">
        <v>0</v>
      </c>
      <c r="D153" s="453">
        <f t="shared" si="30"/>
        <v>0</v>
      </c>
      <c r="E153" s="462"/>
      <c r="F153" s="460"/>
      <c r="G153" s="456">
        <v>0.5</v>
      </c>
      <c r="H153" s="457">
        <f t="shared" si="31"/>
        <v>0</v>
      </c>
      <c r="I153" s="280"/>
      <c r="J153" s="453">
        <v>0</v>
      </c>
      <c r="K153" s="453">
        <f t="shared" si="32"/>
        <v>0</v>
      </c>
      <c r="L153" s="462"/>
      <c r="M153" s="460"/>
      <c r="N153" s="456">
        <v>0.5</v>
      </c>
      <c r="O153" s="457">
        <f t="shared" si="33"/>
        <v>0</v>
      </c>
      <c r="P153" s="280"/>
      <c r="Q153" s="453">
        <v>0</v>
      </c>
      <c r="R153" s="453">
        <f t="shared" si="22"/>
        <v>0</v>
      </c>
      <c r="S153" s="462"/>
      <c r="T153" s="460"/>
      <c r="U153" s="456">
        <v>0.5</v>
      </c>
      <c r="V153" s="461">
        <f t="shared" si="23"/>
        <v>0</v>
      </c>
      <c r="W153" s="280"/>
      <c r="X153" s="453">
        <v>0</v>
      </c>
      <c r="Y153" s="453">
        <f t="shared" si="24"/>
        <v>0</v>
      </c>
      <c r="Z153" s="462"/>
      <c r="AA153" s="460"/>
      <c r="AB153" s="456">
        <v>0.5</v>
      </c>
      <c r="AC153" s="461">
        <f t="shared" si="25"/>
        <v>0</v>
      </c>
      <c r="AD153" s="55"/>
      <c r="AE153" s="564">
        <v>0</v>
      </c>
      <c r="AF153" s="564">
        <f t="shared" si="26"/>
        <v>0</v>
      </c>
      <c r="AG153" s="569"/>
      <c r="AH153" s="567"/>
      <c r="AI153" s="568">
        <v>0.5</v>
      </c>
      <c r="AJ153" s="495">
        <f t="shared" si="27"/>
        <v>0</v>
      </c>
      <c r="AK153" s="55"/>
      <c r="AL153" s="564">
        <v>0</v>
      </c>
      <c r="AM153" s="564">
        <f t="shared" si="28"/>
        <v>0</v>
      </c>
      <c r="AN153" s="569"/>
      <c r="AO153" s="567"/>
      <c r="AP153" s="568">
        <v>0.5</v>
      </c>
      <c r="AQ153" s="495">
        <f t="shared" si="29"/>
        <v>0</v>
      </c>
    </row>
    <row r="154" spans="1:43" ht="15" hidden="1" x14ac:dyDescent="0.25">
      <c r="A154" s="563" t="s">
        <v>602</v>
      </c>
      <c r="B154" s="280"/>
      <c r="C154" s="453">
        <v>0</v>
      </c>
      <c r="D154" s="453">
        <f t="shared" si="30"/>
        <v>0</v>
      </c>
      <c r="E154" s="462"/>
      <c r="F154" s="460"/>
      <c r="G154" s="456">
        <v>0.5</v>
      </c>
      <c r="H154" s="457">
        <f t="shared" si="31"/>
        <v>0</v>
      </c>
      <c r="I154" s="280"/>
      <c r="J154" s="453">
        <v>0</v>
      </c>
      <c r="K154" s="453">
        <f t="shared" si="32"/>
        <v>0</v>
      </c>
      <c r="L154" s="462"/>
      <c r="M154" s="460"/>
      <c r="N154" s="456">
        <v>0.5</v>
      </c>
      <c r="O154" s="457">
        <f t="shared" si="33"/>
        <v>0</v>
      </c>
      <c r="P154" s="280"/>
      <c r="Q154" s="453">
        <v>0</v>
      </c>
      <c r="R154" s="453">
        <f t="shared" si="22"/>
        <v>0</v>
      </c>
      <c r="S154" s="462"/>
      <c r="T154" s="460"/>
      <c r="U154" s="456">
        <v>0.5</v>
      </c>
      <c r="V154" s="461">
        <f t="shared" si="23"/>
        <v>0</v>
      </c>
      <c r="W154" s="280"/>
      <c r="X154" s="453">
        <v>0</v>
      </c>
      <c r="Y154" s="453">
        <f t="shared" si="24"/>
        <v>0</v>
      </c>
      <c r="Z154" s="462"/>
      <c r="AA154" s="460"/>
      <c r="AB154" s="456">
        <v>0.5</v>
      </c>
      <c r="AC154" s="461">
        <f t="shared" si="25"/>
        <v>0</v>
      </c>
      <c r="AD154" s="55"/>
      <c r="AE154" s="564">
        <v>0</v>
      </c>
      <c r="AF154" s="564">
        <f t="shared" si="26"/>
        <v>0</v>
      </c>
      <c r="AG154" s="569"/>
      <c r="AH154" s="567"/>
      <c r="AI154" s="568">
        <v>0.5</v>
      </c>
      <c r="AJ154" s="495">
        <f t="shared" si="27"/>
        <v>0</v>
      </c>
      <c r="AK154" s="55"/>
      <c r="AL154" s="564">
        <v>0</v>
      </c>
      <c r="AM154" s="564">
        <f t="shared" si="28"/>
        <v>0</v>
      </c>
      <c r="AN154" s="569"/>
      <c r="AO154" s="567"/>
      <c r="AP154" s="568">
        <v>0.5</v>
      </c>
      <c r="AQ154" s="495">
        <f t="shared" si="29"/>
        <v>0</v>
      </c>
    </row>
    <row r="155" spans="1:43" ht="15" hidden="1" x14ac:dyDescent="0.25">
      <c r="A155" s="563" t="s">
        <v>603</v>
      </c>
      <c r="B155" s="280"/>
      <c r="C155" s="453">
        <v>0</v>
      </c>
      <c r="D155" s="453">
        <f t="shared" si="30"/>
        <v>0</v>
      </c>
      <c r="E155" s="462"/>
      <c r="F155" s="460"/>
      <c r="G155" s="456">
        <v>0.5</v>
      </c>
      <c r="H155" s="457">
        <f t="shared" si="31"/>
        <v>0</v>
      </c>
      <c r="I155" s="280"/>
      <c r="J155" s="453">
        <v>0</v>
      </c>
      <c r="K155" s="453">
        <f t="shared" si="32"/>
        <v>0</v>
      </c>
      <c r="L155" s="462"/>
      <c r="M155" s="460"/>
      <c r="N155" s="456">
        <v>0.5</v>
      </c>
      <c r="O155" s="457">
        <f t="shared" si="33"/>
        <v>0</v>
      </c>
      <c r="P155" s="280"/>
      <c r="Q155" s="453">
        <v>0</v>
      </c>
      <c r="R155" s="453">
        <f t="shared" si="22"/>
        <v>0</v>
      </c>
      <c r="S155" s="462"/>
      <c r="T155" s="460"/>
      <c r="U155" s="456">
        <v>0.5</v>
      </c>
      <c r="V155" s="461">
        <f t="shared" si="23"/>
        <v>0</v>
      </c>
      <c r="W155" s="280"/>
      <c r="X155" s="453">
        <v>0</v>
      </c>
      <c r="Y155" s="453">
        <f t="shared" si="24"/>
        <v>0</v>
      </c>
      <c r="Z155" s="462"/>
      <c r="AA155" s="460"/>
      <c r="AB155" s="456">
        <v>0.5</v>
      </c>
      <c r="AC155" s="461">
        <f t="shared" si="25"/>
        <v>0</v>
      </c>
      <c r="AD155" s="55"/>
      <c r="AE155" s="564">
        <v>0</v>
      </c>
      <c r="AF155" s="564">
        <f t="shared" si="26"/>
        <v>0</v>
      </c>
      <c r="AG155" s="569"/>
      <c r="AH155" s="567"/>
      <c r="AI155" s="568">
        <v>0.5</v>
      </c>
      <c r="AJ155" s="495">
        <f t="shared" si="27"/>
        <v>0</v>
      </c>
      <c r="AK155" s="55"/>
      <c r="AL155" s="564">
        <v>0</v>
      </c>
      <c r="AM155" s="564">
        <f t="shared" si="28"/>
        <v>0</v>
      </c>
      <c r="AN155" s="569"/>
      <c r="AO155" s="567"/>
      <c r="AP155" s="568">
        <v>0.5</v>
      </c>
      <c r="AQ155" s="495">
        <f t="shared" si="29"/>
        <v>0</v>
      </c>
    </row>
    <row r="156" spans="1:43" ht="15" hidden="1" x14ac:dyDescent="0.25">
      <c r="A156" s="563" t="s">
        <v>604</v>
      </c>
      <c r="B156" s="280"/>
      <c r="C156" s="453">
        <v>0</v>
      </c>
      <c r="D156" s="453">
        <f t="shared" si="30"/>
        <v>0</v>
      </c>
      <c r="E156" s="462"/>
      <c r="F156" s="460"/>
      <c r="G156" s="456">
        <v>0.5</v>
      </c>
      <c r="H156" s="457">
        <f t="shared" si="31"/>
        <v>0</v>
      </c>
      <c r="I156" s="280"/>
      <c r="J156" s="453">
        <v>0</v>
      </c>
      <c r="K156" s="453">
        <f t="shared" si="32"/>
        <v>0</v>
      </c>
      <c r="L156" s="462"/>
      <c r="M156" s="460"/>
      <c r="N156" s="456">
        <v>0.5</v>
      </c>
      <c r="O156" s="457">
        <f t="shared" si="33"/>
        <v>0</v>
      </c>
      <c r="P156" s="280"/>
      <c r="Q156" s="453">
        <v>0</v>
      </c>
      <c r="R156" s="453">
        <f t="shared" si="22"/>
        <v>0</v>
      </c>
      <c r="S156" s="462"/>
      <c r="T156" s="460"/>
      <c r="U156" s="456">
        <v>0.5</v>
      </c>
      <c r="V156" s="461">
        <f t="shared" si="23"/>
        <v>0</v>
      </c>
      <c r="W156" s="280"/>
      <c r="X156" s="453">
        <v>0</v>
      </c>
      <c r="Y156" s="453">
        <f t="shared" si="24"/>
        <v>0</v>
      </c>
      <c r="Z156" s="462"/>
      <c r="AA156" s="460"/>
      <c r="AB156" s="456">
        <v>0.5</v>
      </c>
      <c r="AC156" s="461">
        <f t="shared" si="25"/>
        <v>0</v>
      </c>
      <c r="AD156" s="55"/>
      <c r="AE156" s="564">
        <v>0</v>
      </c>
      <c r="AF156" s="564">
        <f t="shared" si="26"/>
        <v>0</v>
      </c>
      <c r="AG156" s="569"/>
      <c r="AH156" s="567"/>
      <c r="AI156" s="568">
        <v>0.5</v>
      </c>
      <c r="AJ156" s="495">
        <f t="shared" si="27"/>
        <v>0</v>
      </c>
      <c r="AK156" s="55"/>
      <c r="AL156" s="564">
        <v>0</v>
      </c>
      <c r="AM156" s="564">
        <f t="shared" si="28"/>
        <v>0</v>
      </c>
      <c r="AN156" s="569"/>
      <c r="AO156" s="567"/>
      <c r="AP156" s="568">
        <v>0.5</v>
      </c>
      <c r="AQ156" s="495">
        <f t="shared" si="29"/>
        <v>0</v>
      </c>
    </row>
    <row r="157" spans="1:43" ht="15" hidden="1" x14ac:dyDescent="0.25">
      <c r="A157" s="563" t="s">
        <v>605</v>
      </c>
      <c r="B157" s="280"/>
      <c r="C157" s="453">
        <v>0</v>
      </c>
      <c r="D157" s="453">
        <f t="shared" si="30"/>
        <v>0</v>
      </c>
      <c r="E157" s="462"/>
      <c r="F157" s="460"/>
      <c r="G157" s="456">
        <v>0.5</v>
      </c>
      <c r="H157" s="457">
        <f t="shared" si="31"/>
        <v>0</v>
      </c>
      <c r="I157" s="280"/>
      <c r="J157" s="453">
        <v>0</v>
      </c>
      <c r="K157" s="453">
        <f t="shared" si="32"/>
        <v>0</v>
      </c>
      <c r="L157" s="462"/>
      <c r="M157" s="460"/>
      <c r="N157" s="456">
        <v>0.5</v>
      </c>
      <c r="O157" s="457">
        <f t="shared" si="33"/>
        <v>0</v>
      </c>
      <c r="P157" s="280"/>
      <c r="Q157" s="453">
        <v>0</v>
      </c>
      <c r="R157" s="453">
        <f t="shared" si="22"/>
        <v>0</v>
      </c>
      <c r="S157" s="462"/>
      <c r="T157" s="460"/>
      <c r="U157" s="456">
        <v>0.5</v>
      </c>
      <c r="V157" s="461">
        <f t="shared" si="23"/>
        <v>0</v>
      </c>
      <c r="W157" s="280"/>
      <c r="X157" s="453">
        <v>0</v>
      </c>
      <c r="Y157" s="453">
        <f t="shared" si="24"/>
        <v>0</v>
      </c>
      <c r="Z157" s="462"/>
      <c r="AA157" s="460"/>
      <c r="AB157" s="456">
        <v>0.5</v>
      </c>
      <c r="AC157" s="461">
        <f t="shared" si="25"/>
        <v>0</v>
      </c>
      <c r="AD157" s="55"/>
      <c r="AE157" s="564">
        <v>0</v>
      </c>
      <c r="AF157" s="564">
        <f t="shared" si="26"/>
        <v>0</v>
      </c>
      <c r="AG157" s="569"/>
      <c r="AH157" s="567"/>
      <c r="AI157" s="568">
        <v>0.5</v>
      </c>
      <c r="AJ157" s="495">
        <f t="shared" si="27"/>
        <v>0</v>
      </c>
      <c r="AK157" s="55"/>
      <c r="AL157" s="564">
        <v>0</v>
      </c>
      <c r="AM157" s="564">
        <f t="shared" si="28"/>
        <v>0</v>
      </c>
      <c r="AN157" s="569"/>
      <c r="AO157" s="567"/>
      <c r="AP157" s="568">
        <v>0.5</v>
      </c>
      <c r="AQ157" s="495">
        <f t="shared" si="29"/>
        <v>0</v>
      </c>
    </row>
    <row r="158" spans="1:43" ht="15" hidden="1" x14ac:dyDescent="0.25">
      <c r="A158" s="563" t="s">
        <v>606</v>
      </c>
      <c r="B158" s="280"/>
      <c r="C158" s="453">
        <v>0</v>
      </c>
      <c r="D158" s="453">
        <f t="shared" si="30"/>
        <v>0</v>
      </c>
      <c r="E158" s="462"/>
      <c r="F158" s="460"/>
      <c r="G158" s="456">
        <v>0.5</v>
      </c>
      <c r="H158" s="457">
        <f t="shared" si="31"/>
        <v>0</v>
      </c>
      <c r="I158" s="280"/>
      <c r="J158" s="453">
        <v>0</v>
      </c>
      <c r="K158" s="453">
        <f t="shared" si="32"/>
        <v>0</v>
      </c>
      <c r="L158" s="462"/>
      <c r="M158" s="460"/>
      <c r="N158" s="456">
        <v>0.5</v>
      </c>
      <c r="O158" s="457">
        <f t="shared" si="33"/>
        <v>0</v>
      </c>
      <c r="P158" s="280"/>
      <c r="Q158" s="453">
        <v>0</v>
      </c>
      <c r="R158" s="453">
        <f t="shared" si="22"/>
        <v>0</v>
      </c>
      <c r="S158" s="462"/>
      <c r="T158" s="460"/>
      <c r="U158" s="456">
        <v>0.5</v>
      </c>
      <c r="V158" s="461">
        <f t="shared" si="23"/>
        <v>0</v>
      </c>
      <c r="W158" s="280"/>
      <c r="X158" s="453">
        <v>0</v>
      </c>
      <c r="Y158" s="453">
        <f t="shared" si="24"/>
        <v>0</v>
      </c>
      <c r="Z158" s="462"/>
      <c r="AA158" s="460"/>
      <c r="AB158" s="456">
        <v>0.5</v>
      </c>
      <c r="AC158" s="461">
        <f t="shared" si="25"/>
        <v>0</v>
      </c>
      <c r="AD158" s="55"/>
      <c r="AE158" s="564">
        <v>0</v>
      </c>
      <c r="AF158" s="564">
        <f t="shared" si="26"/>
        <v>0</v>
      </c>
      <c r="AG158" s="569"/>
      <c r="AH158" s="567"/>
      <c r="AI158" s="568">
        <v>0.5</v>
      </c>
      <c r="AJ158" s="495">
        <f t="shared" si="27"/>
        <v>0</v>
      </c>
      <c r="AK158" s="55"/>
      <c r="AL158" s="564">
        <v>0</v>
      </c>
      <c r="AM158" s="564">
        <f t="shared" si="28"/>
        <v>0</v>
      </c>
      <c r="AN158" s="569"/>
      <c r="AO158" s="567"/>
      <c r="AP158" s="568">
        <v>0.5</v>
      </c>
      <c r="AQ158" s="495">
        <f t="shared" si="29"/>
        <v>0</v>
      </c>
    </row>
    <row r="159" spans="1:43" ht="15" hidden="1" x14ac:dyDescent="0.25">
      <c r="A159" s="563" t="s">
        <v>607</v>
      </c>
      <c r="B159" s="280"/>
      <c r="C159" s="453">
        <v>0</v>
      </c>
      <c r="D159" s="453">
        <f t="shared" si="30"/>
        <v>0</v>
      </c>
      <c r="E159" s="462"/>
      <c r="F159" s="460"/>
      <c r="G159" s="456">
        <v>0.5</v>
      </c>
      <c r="H159" s="457">
        <f t="shared" si="31"/>
        <v>0</v>
      </c>
      <c r="I159" s="280"/>
      <c r="J159" s="453">
        <v>0</v>
      </c>
      <c r="K159" s="453">
        <f t="shared" si="32"/>
        <v>0</v>
      </c>
      <c r="L159" s="462"/>
      <c r="M159" s="460"/>
      <c r="N159" s="456">
        <v>0.5</v>
      </c>
      <c r="O159" s="457">
        <f t="shared" si="33"/>
        <v>0</v>
      </c>
      <c r="P159" s="280"/>
      <c r="Q159" s="453">
        <v>0</v>
      </c>
      <c r="R159" s="453">
        <f t="shared" si="22"/>
        <v>0</v>
      </c>
      <c r="S159" s="462"/>
      <c r="T159" s="460"/>
      <c r="U159" s="456">
        <v>0.5</v>
      </c>
      <c r="V159" s="461">
        <f t="shared" si="23"/>
        <v>0</v>
      </c>
      <c r="W159" s="280"/>
      <c r="X159" s="453">
        <v>0</v>
      </c>
      <c r="Y159" s="453">
        <f t="shared" si="24"/>
        <v>0</v>
      </c>
      <c r="Z159" s="462"/>
      <c r="AA159" s="460"/>
      <c r="AB159" s="456">
        <v>0.5</v>
      </c>
      <c r="AC159" s="461">
        <f t="shared" si="25"/>
        <v>0</v>
      </c>
      <c r="AD159" s="55"/>
      <c r="AE159" s="564">
        <v>0</v>
      </c>
      <c r="AF159" s="564">
        <f t="shared" si="26"/>
        <v>0</v>
      </c>
      <c r="AG159" s="569"/>
      <c r="AH159" s="567"/>
      <c r="AI159" s="568">
        <v>0.5</v>
      </c>
      <c r="AJ159" s="495">
        <f t="shared" si="27"/>
        <v>0</v>
      </c>
      <c r="AK159" s="55"/>
      <c r="AL159" s="564">
        <v>0</v>
      </c>
      <c r="AM159" s="564">
        <f t="shared" si="28"/>
        <v>0</v>
      </c>
      <c r="AN159" s="569"/>
      <c r="AO159" s="567"/>
      <c r="AP159" s="568">
        <v>0.5</v>
      </c>
      <c r="AQ159" s="495">
        <f t="shared" si="29"/>
        <v>0</v>
      </c>
    </row>
    <row r="160" spans="1:43" ht="15" hidden="1" x14ac:dyDescent="0.25">
      <c r="A160" s="563" t="s">
        <v>608</v>
      </c>
      <c r="B160" s="280"/>
      <c r="C160" s="453">
        <v>0</v>
      </c>
      <c r="D160" s="453">
        <f t="shared" si="30"/>
        <v>0</v>
      </c>
      <c r="E160" s="462"/>
      <c r="F160" s="460"/>
      <c r="G160" s="456">
        <v>0.5</v>
      </c>
      <c r="H160" s="457">
        <f t="shared" si="31"/>
        <v>0</v>
      </c>
      <c r="I160" s="280"/>
      <c r="J160" s="453">
        <v>0</v>
      </c>
      <c r="K160" s="453">
        <f t="shared" si="32"/>
        <v>0</v>
      </c>
      <c r="L160" s="462"/>
      <c r="M160" s="460"/>
      <c r="N160" s="456">
        <v>0.5</v>
      </c>
      <c r="O160" s="457">
        <f t="shared" si="33"/>
        <v>0</v>
      </c>
      <c r="P160" s="280"/>
      <c r="Q160" s="453">
        <v>0</v>
      </c>
      <c r="R160" s="453">
        <f t="shared" si="22"/>
        <v>0</v>
      </c>
      <c r="S160" s="462"/>
      <c r="T160" s="460"/>
      <c r="U160" s="456">
        <v>0.5</v>
      </c>
      <c r="V160" s="461">
        <f t="shared" si="23"/>
        <v>0</v>
      </c>
      <c r="W160" s="280"/>
      <c r="X160" s="453">
        <v>0</v>
      </c>
      <c r="Y160" s="453">
        <f t="shared" si="24"/>
        <v>0</v>
      </c>
      <c r="Z160" s="462"/>
      <c r="AA160" s="460"/>
      <c r="AB160" s="456">
        <v>0.5</v>
      </c>
      <c r="AC160" s="461">
        <f t="shared" si="25"/>
        <v>0</v>
      </c>
      <c r="AD160" s="55"/>
      <c r="AE160" s="564">
        <v>0</v>
      </c>
      <c r="AF160" s="564">
        <f t="shared" si="26"/>
        <v>0</v>
      </c>
      <c r="AG160" s="569"/>
      <c r="AH160" s="567"/>
      <c r="AI160" s="568">
        <v>0.5</v>
      </c>
      <c r="AJ160" s="495">
        <f t="shared" si="27"/>
        <v>0</v>
      </c>
      <c r="AK160" s="55"/>
      <c r="AL160" s="564">
        <v>0</v>
      </c>
      <c r="AM160" s="564">
        <f t="shared" si="28"/>
        <v>0</v>
      </c>
      <c r="AN160" s="569"/>
      <c r="AO160" s="567"/>
      <c r="AP160" s="568">
        <v>0.5</v>
      </c>
      <c r="AQ160" s="495">
        <f t="shared" si="29"/>
        <v>0</v>
      </c>
    </row>
    <row r="161" spans="1:43" ht="15" hidden="1" x14ac:dyDescent="0.25">
      <c r="A161" s="563" t="s">
        <v>609</v>
      </c>
      <c r="B161" s="280"/>
      <c r="C161" s="453">
        <v>0</v>
      </c>
      <c r="D161" s="453">
        <f t="shared" si="30"/>
        <v>0</v>
      </c>
      <c r="E161" s="462"/>
      <c r="F161" s="460"/>
      <c r="G161" s="456">
        <v>0.5</v>
      </c>
      <c r="H161" s="457">
        <f t="shared" si="31"/>
        <v>0</v>
      </c>
      <c r="I161" s="280"/>
      <c r="J161" s="453">
        <v>0</v>
      </c>
      <c r="K161" s="453">
        <f t="shared" si="32"/>
        <v>0</v>
      </c>
      <c r="L161" s="462"/>
      <c r="M161" s="460"/>
      <c r="N161" s="456">
        <v>0.5</v>
      </c>
      <c r="O161" s="457">
        <f t="shared" si="33"/>
        <v>0</v>
      </c>
      <c r="P161" s="280"/>
      <c r="Q161" s="453">
        <v>0</v>
      </c>
      <c r="R161" s="453">
        <f t="shared" si="22"/>
        <v>0</v>
      </c>
      <c r="S161" s="462"/>
      <c r="T161" s="460"/>
      <c r="U161" s="456">
        <v>0.5</v>
      </c>
      <c r="V161" s="461">
        <f t="shared" si="23"/>
        <v>0</v>
      </c>
      <c r="W161" s="280"/>
      <c r="X161" s="453">
        <v>0</v>
      </c>
      <c r="Y161" s="453">
        <f t="shared" si="24"/>
        <v>0</v>
      </c>
      <c r="Z161" s="462"/>
      <c r="AA161" s="460"/>
      <c r="AB161" s="456">
        <v>0.5</v>
      </c>
      <c r="AC161" s="461">
        <f t="shared" si="25"/>
        <v>0</v>
      </c>
      <c r="AD161" s="55"/>
      <c r="AE161" s="564">
        <v>0</v>
      </c>
      <c r="AF161" s="564">
        <f t="shared" si="26"/>
        <v>0</v>
      </c>
      <c r="AG161" s="569"/>
      <c r="AH161" s="567"/>
      <c r="AI161" s="568">
        <v>0.5</v>
      </c>
      <c r="AJ161" s="495">
        <f t="shared" si="27"/>
        <v>0</v>
      </c>
      <c r="AK161" s="55"/>
      <c r="AL161" s="564">
        <v>0</v>
      </c>
      <c r="AM161" s="564">
        <f t="shared" si="28"/>
        <v>0</v>
      </c>
      <c r="AN161" s="569"/>
      <c r="AO161" s="567"/>
      <c r="AP161" s="568">
        <v>0.5</v>
      </c>
      <c r="AQ161" s="495">
        <f t="shared" si="29"/>
        <v>0</v>
      </c>
    </row>
    <row r="162" spans="1:43" ht="15" hidden="1" x14ac:dyDescent="0.25">
      <c r="A162" s="563" t="s">
        <v>610</v>
      </c>
      <c r="B162" s="280"/>
      <c r="C162" s="453">
        <v>0</v>
      </c>
      <c r="D162" s="453">
        <f t="shared" si="30"/>
        <v>0</v>
      </c>
      <c r="E162" s="462"/>
      <c r="F162" s="460"/>
      <c r="G162" s="456">
        <v>0.5</v>
      </c>
      <c r="H162" s="457">
        <f t="shared" si="31"/>
        <v>0</v>
      </c>
      <c r="I162" s="280"/>
      <c r="J162" s="453">
        <v>0</v>
      </c>
      <c r="K162" s="453">
        <f t="shared" si="32"/>
        <v>0</v>
      </c>
      <c r="L162" s="462"/>
      <c r="M162" s="460"/>
      <c r="N162" s="456">
        <v>0.5</v>
      </c>
      <c r="O162" s="457">
        <f t="shared" si="33"/>
        <v>0</v>
      </c>
      <c r="P162" s="280"/>
      <c r="Q162" s="453">
        <v>0</v>
      </c>
      <c r="R162" s="453">
        <f t="shared" si="22"/>
        <v>0</v>
      </c>
      <c r="S162" s="462"/>
      <c r="T162" s="460"/>
      <c r="U162" s="456">
        <v>0.5</v>
      </c>
      <c r="V162" s="461">
        <f t="shared" si="23"/>
        <v>0</v>
      </c>
      <c r="W162" s="280"/>
      <c r="X162" s="453">
        <v>0</v>
      </c>
      <c r="Y162" s="453">
        <f t="shared" si="24"/>
        <v>0</v>
      </c>
      <c r="Z162" s="462"/>
      <c r="AA162" s="460"/>
      <c r="AB162" s="456">
        <v>0.5</v>
      </c>
      <c r="AC162" s="461">
        <f t="shared" si="25"/>
        <v>0</v>
      </c>
      <c r="AD162" s="55"/>
      <c r="AE162" s="564">
        <v>0</v>
      </c>
      <c r="AF162" s="564">
        <f t="shared" si="26"/>
        <v>0</v>
      </c>
      <c r="AG162" s="569"/>
      <c r="AH162" s="567"/>
      <c r="AI162" s="568">
        <v>0.5</v>
      </c>
      <c r="AJ162" s="495">
        <f t="shared" si="27"/>
        <v>0</v>
      </c>
      <c r="AK162" s="55"/>
      <c r="AL162" s="564">
        <v>0</v>
      </c>
      <c r="AM162" s="564">
        <f t="shared" si="28"/>
        <v>0</v>
      </c>
      <c r="AN162" s="569"/>
      <c r="AO162" s="567"/>
      <c r="AP162" s="568">
        <v>0.5</v>
      </c>
      <c r="AQ162" s="495">
        <f t="shared" si="29"/>
        <v>0</v>
      </c>
    </row>
    <row r="163" spans="1:43" ht="15" hidden="1" x14ac:dyDescent="0.25">
      <c r="A163" s="563" t="s">
        <v>611</v>
      </c>
      <c r="B163" s="280"/>
      <c r="C163" s="453">
        <v>0</v>
      </c>
      <c r="D163" s="453">
        <f t="shared" si="30"/>
        <v>0</v>
      </c>
      <c r="E163" s="462"/>
      <c r="F163" s="460"/>
      <c r="G163" s="456">
        <v>0.5</v>
      </c>
      <c r="H163" s="457">
        <f t="shared" si="31"/>
        <v>0</v>
      </c>
      <c r="I163" s="280"/>
      <c r="J163" s="453">
        <v>0</v>
      </c>
      <c r="K163" s="453">
        <f t="shared" si="32"/>
        <v>0</v>
      </c>
      <c r="L163" s="462"/>
      <c r="M163" s="460"/>
      <c r="N163" s="456">
        <v>0.5</v>
      </c>
      <c r="O163" s="457">
        <f t="shared" si="33"/>
        <v>0</v>
      </c>
      <c r="P163" s="280"/>
      <c r="Q163" s="453">
        <v>0</v>
      </c>
      <c r="R163" s="453">
        <f t="shared" si="22"/>
        <v>0</v>
      </c>
      <c r="S163" s="462"/>
      <c r="T163" s="460"/>
      <c r="U163" s="456">
        <v>0.5</v>
      </c>
      <c r="V163" s="461">
        <f t="shared" si="23"/>
        <v>0</v>
      </c>
      <c r="W163" s="280"/>
      <c r="X163" s="453">
        <v>0</v>
      </c>
      <c r="Y163" s="453">
        <f t="shared" si="24"/>
        <v>0</v>
      </c>
      <c r="Z163" s="462"/>
      <c r="AA163" s="460"/>
      <c r="AB163" s="456">
        <v>0.5</v>
      </c>
      <c r="AC163" s="461">
        <f t="shared" si="25"/>
        <v>0</v>
      </c>
      <c r="AD163" s="55"/>
      <c r="AE163" s="564">
        <v>0</v>
      </c>
      <c r="AF163" s="564">
        <f t="shared" si="26"/>
        <v>0</v>
      </c>
      <c r="AG163" s="569"/>
      <c r="AH163" s="567"/>
      <c r="AI163" s="568">
        <v>0.5</v>
      </c>
      <c r="AJ163" s="495">
        <f t="shared" si="27"/>
        <v>0</v>
      </c>
      <c r="AK163" s="55"/>
      <c r="AL163" s="564">
        <v>0</v>
      </c>
      <c r="AM163" s="564">
        <f t="shared" si="28"/>
        <v>0</v>
      </c>
      <c r="AN163" s="569"/>
      <c r="AO163" s="567"/>
      <c r="AP163" s="568">
        <v>0.5</v>
      </c>
      <c r="AQ163" s="495">
        <f t="shared" si="29"/>
        <v>0</v>
      </c>
    </row>
    <row r="164" spans="1:43" ht="15" hidden="1" x14ac:dyDescent="0.25">
      <c r="A164" s="563" t="s">
        <v>612</v>
      </c>
      <c r="B164" s="280"/>
      <c r="C164" s="453">
        <v>0</v>
      </c>
      <c r="D164" s="453">
        <f t="shared" si="30"/>
        <v>0</v>
      </c>
      <c r="E164" s="462"/>
      <c r="F164" s="460"/>
      <c r="G164" s="456">
        <v>0.5</v>
      </c>
      <c r="H164" s="457">
        <f t="shared" si="31"/>
        <v>0</v>
      </c>
      <c r="I164" s="280"/>
      <c r="J164" s="453">
        <v>0</v>
      </c>
      <c r="K164" s="453">
        <f t="shared" si="32"/>
        <v>0</v>
      </c>
      <c r="L164" s="462"/>
      <c r="M164" s="460"/>
      <c r="N164" s="456">
        <v>0.5</v>
      </c>
      <c r="O164" s="457">
        <f t="shared" si="33"/>
        <v>0</v>
      </c>
      <c r="P164" s="280"/>
      <c r="Q164" s="453">
        <v>0</v>
      </c>
      <c r="R164" s="453">
        <f t="shared" si="22"/>
        <v>0</v>
      </c>
      <c r="S164" s="462"/>
      <c r="T164" s="460"/>
      <c r="U164" s="456">
        <v>0.5</v>
      </c>
      <c r="V164" s="461">
        <f t="shared" si="23"/>
        <v>0</v>
      </c>
      <c r="W164" s="280"/>
      <c r="X164" s="453">
        <v>0</v>
      </c>
      <c r="Y164" s="453">
        <f t="shared" si="24"/>
        <v>0</v>
      </c>
      <c r="Z164" s="462"/>
      <c r="AA164" s="460"/>
      <c r="AB164" s="456">
        <v>0.5</v>
      </c>
      <c r="AC164" s="461">
        <f t="shared" si="25"/>
        <v>0</v>
      </c>
      <c r="AD164" s="55"/>
      <c r="AE164" s="564">
        <v>0</v>
      </c>
      <c r="AF164" s="564">
        <f t="shared" si="26"/>
        <v>0</v>
      </c>
      <c r="AG164" s="569"/>
      <c r="AH164" s="567"/>
      <c r="AI164" s="568">
        <v>0.5</v>
      </c>
      <c r="AJ164" s="495">
        <f t="shared" si="27"/>
        <v>0</v>
      </c>
      <c r="AK164" s="55"/>
      <c r="AL164" s="564">
        <v>0</v>
      </c>
      <c r="AM164" s="564">
        <f t="shared" si="28"/>
        <v>0</v>
      </c>
      <c r="AN164" s="569"/>
      <c r="AO164" s="567"/>
      <c r="AP164" s="568">
        <v>0.5</v>
      </c>
      <c r="AQ164" s="495">
        <f t="shared" si="29"/>
        <v>0</v>
      </c>
    </row>
    <row r="165" spans="1:43" ht="15" hidden="1" x14ac:dyDescent="0.25">
      <c r="A165" s="563" t="s">
        <v>613</v>
      </c>
      <c r="B165" s="280"/>
      <c r="C165" s="453">
        <v>0</v>
      </c>
      <c r="D165" s="453">
        <f t="shared" si="30"/>
        <v>0</v>
      </c>
      <c r="E165" s="462"/>
      <c r="F165" s="460"/>
      <c r="G165" s="456">
        <v>0.5</v>
      </c>
      <c r="H165" s="457">
        <f t="shared" si="31"/>
        <v>0</v>
      </c>
      <c r="I165" s="280"/>
      <c r="J165" s="453">
        <v>0</v>
      </c>
      <c r="K165" s="453">
        <f t="shared" si="32"/>
        <v>0</v>
      </c>
      <c r="L165" s="462"/>
      <c r="M165" s="460"/>
      <c r="N165" s="456">
        <v>0.5</v>
      </c>
      <c r="O165" s="457">
        <f t="shared" si="33"/>
        <v>0</v>
      </c>
      <c r="P165" s="280"/>
      <c r="Q165" s="453">
        <v>0</v>
      </c>
      <c r="R165" s="453">
        <f t="shared" si="22"/>
        <v>0</v>
      </c>
      <c r="S165" s="462"/>
      <c r="T165" s="460"/>
      <c r="U165" s="456">
        <v>0.5</v>
      </c>
      <c r="V165" s="461">
        <f t="shared" si="23"/>
        <v>0</v>
      </c>
      <c r="W165" s="280"/>
      <c r="X165" s="453">
        <v>0</v>
      </c>
      <c r="Y165" s="453">
        <f t="shared" si="24"/>
        <v>0</v>
      </c>
      <c r="Z165" s="462"/>
      <c r="AA165" s="460"/>
      <c r="AB165" s="456">
        <v>0.5</v>
      </c>
      <c r="AC165" s="461">
        <f t="shared" si="25"/>
        <v>0</v>
      </c>
      <c r="AD165" s="55"/>
      <c r="AE165" s="564">
        <v>0</v>
      </c>
      <c r="AF165" s="564">
        <f t="shared" si="26"/>
        <v>0</v>
      </c>
      <c r="AG165" s="569"/>
      <c r="AH165" s="567"/>
      <c r="AI165" s="568">
        <v>0.5</v>
      </c>
      <c r="AJ165" s="495">
        <f t="shared" si="27"/>
        <v>0</v>
      </c>
      <c r="AK165" s="55"/>
      <c r="AL165" s="564">
        <v>0</v>
      </c>
      <c r="AM165" s="564">
        <f t="shared" si="28"/>
        <v>0</v>
      </c>
      <c r="AN165" s="569"/>
      <c r="AO165" s="567"/>
      <c r="AP165" s="568">
        <v>0.5</v>
      </c>
      <c r="AQ165" s="495">
        <f t="shared" si="29"/>
        <v>0</v>
      </c>
    </row>
    <row r="166" spans="1:43" ht="15" hidden="1" x14ac:dyDescent="0.25">
      <c r="A166" s="563" t="s">
        <v>614</v>
      </c>
      <c r="B166" s="280"/>
      <c r="C166" s="453">
        <v>0</v>
      </c>
      <c r="D166" s="453">
        <f t="shared" si="30"/>
        <v>0</v>
      </c>
      <c r="E166" s="462"/>
      <c r="F166" s="460"/>
      <c r="G166" s="456">
        <v>0.5</v>
      </c>
      <c r="H166" s="457">
        <f t="shared" si="31"/>
        <v>0</v>
      </c>
      <c r="I166" s="280"/>
      <c r="J166" s="453">
        <v>0</v>
      </c>
      <c r="K166" s="453">
        <f t="shared" si="32"/>
        <v>0</v>
      </c>
      <c r="L166" s="462"/>
      <c r="M166" s="460"/>
      <c r="N166" s="456">
        <v>0.5</v>
      </c>
      <c r="O166" s="457">
        <f t="shared" si="33"/>
        <v>0</v>
      </c>
      <c r="P166" s="280"/>
      <c r="Q166" s="453">
        <v>0</v>
      </c>
      <c r="R166" s="453">
        <f t="shared" si="22"/>
        <v>0</v>
      </c>
      <c r="S166" s="462"/>
      <c r="T166" s="460"/>
      <c r="U166" s="456">
        <v>0.5</v>
      </c>
      <c r="V166" s="461">
        <f t="shared" si="23"/>
        <v>0</v>
      </c>
      <c r="W166" s="280"/>
      <c r="X166" s="453">
        <v>0</v>
      </c>
      <c r="Y166" s="453">
        <f t="shared" si="24"/>
        <v>0</v>
      </c>
      <c r="Z166" s="462"/>
      <c r="AA166" s="460"/>
      <c r="AB166" s="456">
        <v>0.5</v>
      </c>
      <c r="AC166" s="461">
        <f t="shared" si="25"/>
        <v>0</v>
      </c>
      <c r="AD166" s="55"/>
      <c r="AE166" s="564">
        <v>0</v>
      </c>
      <c r="AF166" s="564">
        <f t="shared" si="26"/>
        <v>0</v>
      </c>
      <c r="AG166" s="569"/>
      <c r="AH166" s="567"/>
      <c r="AI166" s="568">
        <v>0.5</v>
      </c>
      <c r="AJ166" s="495">
        <f t="shared" si="27"/>
        <v>0</v>
      </c>
      <c r="AK166" s="55"/>
      <c r="AL166" s="564">
        <v>0</v>
      </c>
      <c r="AM166" s="564">
        <f t="shared" si="28"/>
        <v>0</v>
      </c>
      <c r="AN166" s="569"/>
      <c r="AO166" s="567"/>
      <c r="AP166" s="568">
        <v>0.5</v>
      </c>
      <c r="AQ166" s="495">
        <f t="shared" si="29"/>
        <v>0</v>
      </c>
    </row>
    <row r="167" spans="1:43" ht="15" hidden="1" x14ac:dyDescent="0.25">
      <c r="A167" s="563" t="s">
        <v>615</v>
      </c>
      <c r="B167" s="280"/>
      <c r="C167" s="453">
        <v>0</v>
      </c>
      <c r="D167" s="453">
        <f t="shared" si="30"/>
        <v>0</v>
      </c>
      <c r="E167" s="462"/>
      <c r="F167" s="460"/>
      <c r="G167" s="456">
        <v>0.5</v>
      </c>
      <c r="H167" s="457">
        <f t="shared" si="31"/>
        <v>0</v>
      </c>
      <c r="I167" s="280"/>
      <c r="J167" s="453">
        <v>0</v>
      </c>
      <c r="K167" s="453">
        <f t="shared" si="32"/>
        <v>0</v>
      </c>
      <c r="L167" s="462"/>
      <c r="M167" s="460"/>
      <c r="N167" s="456">
        <v>0.5</v>
      </c>
      <c r="O167" s="457">
        <f t="shared" si="33"/>
        <v>0</v>
      </c>
      <c r="P167" s="280"/>
      <c r="Q167" s="453">
        <v>0</v>
      </c>
      <c r="R167" s="453">
        <f t="shared" si="22"/>
        <v>0</v>
      </c>
      <c r="S167" s="462"/>
      <c r="T167" s="460"/>
      <c r="U167" s="456">
        <v>0.5</v>
      </c>
      <c r="V167" s="461">
        <f t="shared" si="23"/>
        <v>0</v>
      </c>
      <c r="W167" s="280"/>
      <c r="X167" s="453">
        <v>0</v>
      </c>
      <c r="Y167" s="453">
        <f t="shared" si="24"/>
        <v>0</v>
      </c>
      <c r="Z167" s="462"/>
      <c r="AA167" s="460"/>
      <c r="AB167" s="456">
        <v>0.5</v>
      </c>
      <c r="AC167" s="461">
        <f t="shared" si="25"/>
        <v>0</v>
      </c>
      <c r="AD167" s="55"/>
      <c r="AE167" s="564">
        <v>0</v>
      </c>
      <c r="AF167" s="564">
        <f t="shared" si="26"/>
        <v>0</v>
      </c>
      <c r="AG167" s="569"/>
      <c r="AH167" s="567"/>
      <c r="AI167" s="568">
        <v>0.5</v>
      </c>
      <c r="AJ167" s="495">
        <f t="shared" si="27"/>
        <v>0</v>
      </c>
      <c r="AK167" s="55"/>
      <c r="AL167" s="564">
        <v>0</v>
      </c>
      <c r="AM167" s="564">
        <f t="shared" si="28"/>
        <v>0</v>
      </c>
      <c r="AN167" s="569"/>
      <c r="AO167" s="567"/>
      <c r="AP167" s="568">
        <v>0.5</v>
      </c>
      <c r="AQ167" s="495">
        <f t="shared" si="29"/>
        <v>0</v>
      </c>
    </row>
    <row r="168" spans="1:43" ht="15" hidden="1" x14ac:dyDescent="0.25">
      <c r="A168" s="563" t="s">
        <v>616</v>
      </c>
      <c r="B168" s="280"/>
      <c r="C168" s="453">
        <v>0</v>
      </c>
      <c r="D168" s="453">
        <f t="shared" si="30"/>
        <v>0</v>
      </c>
      <c r="E168" s="462"/>
      <c r="F168" s="460"/>
      <c r="G168" s="456">
        <v>0.5</v>
      </c>
      <c r="H168" s="457">
        <f t="shared" si="31"/>
        <v>0</v>
      </c>
      <c r="I168" s="280"/>
      <c r="J168" s="453">
        <v>0</v>
      </c>
      <c r="K168" s="453">
        <f t="shared" si="32"/>
        <v>0</v>
      </c>
      <c r="L168" s="462"/>
      <c r="M168" s="460"/>
      <c r="N168" s="456">
        <v>0.5</v>
      </c>
      <c r="O168" s="457">
        <f t="shared" si="33"/>
        <v>0</v>
      </c>
      <c r="P168" s="280"/>
      <c r="Q168" s="453">
        <v>0</v>
      </c>
      <c r="R168" s="453">
        <f t="shared" si="22"/>
        <v>0</v>
      </c>
      <c r="S168" s="462"/>
      <c r="T168" s="460"/>
      <c r="U168" s="456">
        <v>0.5</v>
      </c>
      <c r="V168" s="461">
        <f t="shared" si="23"/>
        <v>0</v>
      </c>
      <c r="W168" s="280"/>
      <c r="X168" s="453">
        <v>0</v>
      </c>
      <c r="Y168" s="453">
        <f t="shared" si="24"/>
        <v>0</v>
      </c>
      <c r="Z168" s="462"/>
      <c r="AA168" s="460"/>
      <c r="AB168" s="456">
        <v>0.5</v>
      </c>
      <c r="AC168" s="461">
        <f t="shared" si="25"/>
        <v>0</v>
      </c>
      <c r="AD168" s="55"/>
      <c r="AE168" s="564">
        <v>0</v>
      </c>
      <c r="AF168" s="564">
        <f t="shared" si="26"/>
        <v>0</v>
      </c>
      <c r="AG168" s="569"/>
      <c r="AH168" s="567"/>
      <c r="AI168" s="568">
        <v>0.5</v>
      </c>
      <c r="AJ168" s="495">
        <f t="shared" si="27"/>
        <v>0</v>
      </c>
      <c r="AK168" s="55"/>
      <c r="AL168" s="564">
        <v>0</v>
      </c>
      <c r="AM168" s="564">
        <f t="shared" si="28"/>
        <v>0</v>
      </c>
      <c r="AN168" s="569"/>
      <c r="AO168" s="567"/>
      <c r="AP168" s="568">
        <v>0.5</v>
      </c>
      <c r="AQ168" s="495">
        <f t="shared" si="29"/>
        <v>0</v>
      </c>
    </row>
    <row r="169" spans="1:43" ht="15.75" hidden="1" thickBot="1" x14ac:dyDescent="0.3">
      <c r="A169" s="570" t="s">
        <v>617</v>
      </c>
      <c r="B169" s="281"/>
      <c r="C169" s="444">
        <v>0</v>
      </c>
      <c r="D169" s="444">
        <f t="shared" si="30"/>
        <v>0</v>
      </c>
      <c r="E169" s="464"/>
      <c r="F169" s="465"/>
      <c r="G169" s="466">
        <v>0.5</v>
      </c>
      <c r="H169" s="467">
        <f t="shared" si="31"/>
        <v>0</v>
      </c>
      <c r="I169" s="281"/>
      <c r="J169" s="444">
        <v>0</v>
      </c>
      <c r="K169" s="444">
        <f t="shared" si="32"/>
        <v>0</v>
      </c>
      <c r="L169" s="464"/>
      <c r="M169" s="465"/>
      <c r="N169" s="466">
        <v>0.5</v>
      </c>
      <c r="O169" s="467">
        <f t="shared" si="33"/>
        <v>0</v>
      </c>
      <c r="P169" s="281"/>
      <c r="Q169" s="444">
        <v>0</v>
      </c>
      <c r="R169" s="444">
        <f t="shared" si="22"/>
        <v>0</v>
      </c>
      <c r="S169" s="464"/>
      <c r="T169" s="465"/>
      <c r="U169" s="466">
        <v>0.5</v>
      </c>
      <c r="V169" s="468">
        <f t="shared" si="23"/>
        <v>0</v>
      </c>
      <c r="W169" s="281"/>
      <c r="X169" s="444">
        <v>0</v>
      </c>
      <c r="Y169" s="444">
        <f t="shared" si="24"/>
        <v>0</v>
      </c>
      <c r="Z169" s="464"/>
      <c r="AA169" s="465"/>
      <c r="AB169" s="466">
        <v>0.5</v>
      </c>
      <c r="AC169" s="468">
        <f t="shared" si="25"/>
        <v>0</v>
      </c>
      <c r="AD169" s="57"/>
      <c r="AE169" s="58">
        <v>0</v>
      </c>
      <c r="AF169" s="58">
        <f t="shared" si="26"/>
        <v>0</v>
      </c>
      <c r="AG169" s="59"/>
      <c r="AH169" s="60"/>
      <c r="AI169" s="61">
        <v>0.5</v>
      </c>
      <c r="AJ169" s="496">
        <f t="shared" si="27"/>
        <v>0</v>
      </c>
      <c r="AK169" s="57"/>
      <c r="AL169" s="58">
        <v>0</v>
      </c>
      <c r="AM169" s="58">
        <f t="shared" si="28"/>
        <v>0</v>
      </c>
      <c r="AN169" s="59"/>
      <c r="AO169" s="60"/>
      <c r="AP169" s="61">
        <v>0.5</v>
      </c>
      <c r="AQ169" s="496">
        <f t="shared" si="29"/>
        <v>0</v>
      </c>
    </row>
    <row r="170" spans="1:43" ht="15.75" hidden="1" thickTop="1" x14ac:dyDescent="0.25">
      <c r="A170" s="559" t="s">
        <v>572</v>
      </c>
      <c r="B170" s="469">
        <f>SUM(B128:B169)</f>
        <v>0</v>
      </c>
      <c r="C170" s="470"/>
      <c r="D170" s="471">
        <f>SUM(D128:D169)</f>
        <v>0</v>
      </c>
      <c r="E170" s="472"/>
      <c r="F170" s="473"/>
      <c r="G170" s="473"/>
      <c r="H170" s="452">
        <f>SUM(H128:H169)</f>
        <v>0</v>
      </c>
      <c r="I170" s="469">
        <f>SUM(I128:I169)</f>
        <v>0</v>
      </c>
      <c r="J170" s="470"/>
      <c r="K170" s="471">
        <f>SUM(K128:K169)</f>
        <v>0</v>
      </c>
      <c r="L170" s="472"/>
      <c r="M170" s="473"/>
      <c r="N170" s="473"/>
      <c r="O170" s="452">
        <f>SUM(O128:O169)</f>
        <v>0</v>
      </c>
      <c r="P170" s="469">
        <f>SUM(P128:P169)</f>
        <v>0</v>
      </c>
      <c r="Q170" s="470"/>
      <c r="R170" s="471">
        <f>SUM(R128:R169)</f>
        <v>0</v>
      </c>
      <c r="S170" s="472"/>
      <c r="T170" s="473"/>
      <c r="U170" s="473"/>
      <c r="V170" s="452">
        <f>SUM(V128:V169)</f>
        <v>0</v>
      </c>
      <c r="W170" s="469">
        <f>SUM(W128:W169)</f>
        <v>0</v>
      </c>
      <c r="X170" s="470"/>
      <c r="Y170" s="471">
        <f>SUM(Y128:Y169)</f>
        <v>0</v>
      </c>
      <c r="Z170" s="472"/>
      <c r="AA170" s="473"/>
      <c r="AB170" s="473"/>
      <c r="AC170" s="452">
        <f>SUM(AC128:AC169)</f>
        <v>0</v>
      </c>
      <c r="AD170" s="62">
        <f>SUM(AD128:AD169)</f>
        <v>0</v>
      </c>
      <c r="AE170" s="571"/>
      <c r="AF170" s="572">
        <f>SUM(AF128:AF169)</f>
        <v>0</v>
      </c>
      <c r="AG170" s="573"/>
      <c r="AH170" s="574"/>
      <c r="AI170" s="574"/>
      <c r="AJ170" s="54">
        <f>SUM(AJ128:AJ169)</f>
        <v>0</v>
      </c>
      <c r="AK170" s="62">
        <f>SUM(AK128:AK169)</f>
        <v>0</v>
      </c>
      <c r="AL170" s="571"/>
      <c r="AM170" s="572">
        <f>SUM(AM128:AM169)</f>
        <v>0</v>
      </c>
      <c r="AN170" s="573"/>
      <c r="AO170" s="574"/>
      <c r="AP170" s="574"/>
      <c r="AQ170" s="54">
        <f>SUM(AQ128:AQ169)</f>
        <v>0</v>
      </c>
    </row>
    <row r="171" spans="1:43" ht="15" hidden="1" x14ac:dyDescent="0.25">
      <c r="A171" s="563"/>
      <c r="B171" s="474"/>
      <c r="C171" s="470"/>
      <c r="D171" s="470"/>
      <c r="E171" s="475"/>
      <c r="F171" s="476"/>
      <c r="G171" s="476"/>
      <c r="H171" s="477"/>
      <c r="I171" s="474"/>
      <c r="J171" s="470"/>
      <c r="K171" s="470"/>
      <c r="L171" s="475"/>
      <c r="M171" s="476"/>
      <c r="N171" s="476"/>
      <c r="O171" s="477"/>
      <c r="P171" s="448"/>
      <c r="Q171" s="449"/>
      <c r="R171" s="449"/>
      <c r="S171" s="450"/>
      <c r="T171" s="451"/>
      <c r="U171" s="451"/>
      <c r="V171" s="452"/>
      <c r="W171" s="448"/>
      <c r="X171" s="449"/>
      <c r="Y171" s="449"/>
      <c r="Z171" s="450"/>
      <c r="AA171" s="451"/>
      <c r="AB171" s="451"/>
      <c r="AC171" s="452"/>
      <c r="AD171" s="53"/>
      <c r="AE171" s="560"/>
      <c r="AF171" s="560"/>
      <c r="AG171" s="561"/>
      <c r="AH171" s="562"/>
      <c r="AI171" s="562"/>
      <c r="AJ171" s="54"/>
      <c r="AK171" s="53"/>
      <c r="AL171" s="560"/>
      <c r="AM171" s="560"/>
      <c r="AN171" s="561"/>
      <c r="AO171" s="562"/>
      <c r="AP171" s="562"/>
      <c r="AQ171" s="54"/>
    </row>
    <row r="172" spans="1:43" ht="15" hidden="1" x14ac:dyDescent="0.25">
      <c r="A172" s="559" t="s">
        <v>573</v>
      </c>
      <c r="B172" s="448"/>
      <c r="C172" s="449"/>
      <c r="D172" s="449"/>
      <c r="E172" s="450"/>
      <c r="F172" s="451"/>
      <c r="G172" s="451"/>
      <c r="H172" s="452"/>
      <c r="I172" s="448"/>
      <c r="J172" s="449"/>
      <c r="K172" s="449"/>
      <c r="L172" s="450"/>
      <c r="M172" s="451"/>
      <c r="N172" s="451"/>
      <c r="O172" s="452"/>
      <c r="P172" s="448"/>
      <c r="Q172" s="449"/>
      <c r="R172" s="449"/>
      <c r="S172" s="450"/>
      <c r="T172" s="451"/>
      <c r="U172" s="451"/>
      <c r="V172" s="452"/>
      <c r="W172" s="448"/>
      <c r="X172" s="449"/>
      <c r="Y172" s="449"/>
      <c r="Z172" s="450"/>
      <c r="AA172" s="451"/>
      <c r="AB172" s="451"/>
      <c r="AC172" s="452"/>
      <c r="AD172" s="53"/>
      <c r="AE172" s="560"/>
      <c r="AF172" s="560"/>
      <c r="AG172" s="561"/>
      <c r="AH172" s="562"/>
      <c r="AI172" s="562"/>
      <c r="AJ172" s="54"/>
      <c r="AK172" s="53"/>
      <c r="AL172" s="560"/>
      <c r="AM172" s="560"/>
      <c r="AN172" s="561"/>
      <c r="AO172" s="562"/>
      <c r="AP172" s="562"/>
      <c r="AQ172" s="54"/>
    </row>
    <row r="173" spans="1:43" ht="15" hidden="1" x14ac:dyDescent="0.25">
      <c r="A173" s="563" t="s">
        <v>618</v>
      </c>
      <c r="B173" s="478"/>
      <c r="E173" s="864"/>
      <c r="F173" s="479"/>
      <c r="G173" s="479"/>
      <c r="H173" s="447"/>
      <c r="I173" s="478"/>
      <c r="L173" s="864"/>
      <c r="M173" s="479"/>
      <c r="N173" s="479"/>
      <c r="O173" s="447"/>
      <c r="P173" s="478"/>
      <c r="S173" s="864"/>
      <c r="T173" s="479"/>
      <c r="U173" s="479"/>
      <c r="V173" s="447"/>
      <c r="W173" s="478"/>
      <c r="Z173" s="864"/>
      <c r="AA173" s="479"/>
      <c r="AB173" s="479"/>
      <c r="AC173" s="447"/>
      <c r="AD173" s="497"/>
      <c r="AE173" s="854"/>
      <c r="AF173" s="854"/>
      <c r="AG173" s="855"/>
      <c r="AH173" s="575"/>
      <c r="AI173" s="575"/>
      <c r="AJ173" s="52"/>
      <c r="AK173" s="497"/>
      <c r="AL173" s="854"/>
      <c r="AM173" s="854"/>
      <c r="AN173" s="855"/>
      <c r="AO173" s="575"/>
      <c r="AP173" s="575"/>
      <c r="AQ173" s="52"/>
    </row>
    <row r="174" spans="1:43" ht="15" hidden="1" x14ac:dyDescent="0.25">
      <c r="A174" s="563" t="s">
        <v>619</v>
      </c>
      <c r="B174" s="478"/>
      <c r="E174" s="864"/>
      <c r="F174" s="479"/>
      <c r="G174" s="479"/>
      <c r="H174" s="447"/>
      <c r="I174" s="478"/>
      <c r="L174" s="864"/>
      <c r="M174" s="479"/>
      <c r="N174" s="479"/>
      <c r="O174" s="447"/>
      <c r="P174" s="478"/>
      <c r="S174" s="864"/>
      <c r="T174" s="479"/>
      <c r="U174" s="479"/>
      <c r="V174" s="447"/>
      <c r="W174" s="478"/>
      <c r="Z174" s="864"/>
      <c r="AA174" s="479"/>
      <c r="AB174" s="479"/>
      <c r="AC174" s="447"/>
      <c r="AD174" s="497"/>
      <c r="AE174" s="854"/>
      <c r="AF174" s="854"/>
      <c r="AG174" s="855"/>
      <c r="AH174" s="575"/>
      <c r="AI174" s="575"/>
      <c r="AJ174" s="52"/>
      <c r="AK174" s="497"/>
      <c r="AL174" s="854"/>
      <c r="AM174" s="854"/>
      <c r="AN174" s="855"/>
      <c r="AO174" s="575"/>
      <c r="AP174" s="575"/>
      <c r="AQ174" s="52"/>
    </row>
    <row r="175" spans="1:43" ht="15" hidden="1" x14ac:dyDescent="0.25">
      <c r="A175" s="563" t="s">
        <v>620</v>
      </c>
      <c r="B175" s="478"/>
      <c r="E175" s="864"/>
      <c r="F175" s="479"/>
      <c r="G175" s="479"/>
      <c r="H175" s="447"/>
      <c r="I175" s="478"/>
      <c r="L175" s="864"/>
      <c r="M175" s="479"/>
      <c r="N175" s="479"/>
      <c r="O175" s="447"/>
      <c r="P175" s="478"/>
      <c r="S175" s="864"/>
      <c r="T175" s="479"/>
      <c r="U175" s="479"/>
      <c r="V175" s="447"/>
      <c r="W175" s="478"/>
      <c r="Z175" s="864"/>
      <c r="AA175" s="479"/>
      <c r="AB175" s="479"/>
      <c r="AC175" s="447"/>
      <c r="AD175" s="497"/>
      <c r="AE175" s="854"/>
      <c r="AF175" s="854"/>
      <c r="AG175" s="855"/>
      <c r="AH175" s="575"/>
      <c r="AI175" s="575"/>
      <c r="AJ175" s="52"/>
      <c r="AK175" s="497"/>
      <c r="AL175" s="854"/>
      <c r="AM175" s="854"/>
      <c r="AN175" s="855"/>
      <c r="AO175" s="575"/>
      <c r="AP175" s="575"/>
      <c r="AQ175" s="52"/>
    </row>
    <row r="176" spans="1:43" ht="15" hidden="1" x14ac:dyDescent="0.25">
      <c r="A176" s="563" t="s">
        <v>621</v>
      </c>
      <c r="B176" s="478"/>
      <c r="E176" s="864"/>
      <c r="F176" s="479"/>
      <c r="G176" s="479"/>
      <c r="H176" s="447"/>
      <c r="I176" s="478"/>
      <c r="L176" s="864"/>
      <c r="M176" s="479"/>
      <c r="N176" s="479"/>
      <c r="O176" s="447"/>
      <c r="P176" s="478"/>
      <c r="S176" s="864"/>
      <c r="T176" s="479"/>
      <c r="U176" s="479"/>
      <c r="V176" s="447"/>
      <c r="W176" s="478"/>
      <c r="Z176" s="864"/>
      <c r="AA176" s="479"/>
      <c r="AB176" s="479"/>
      <c r="AC176" s="447"/>
      <c r="AD176" s="497"/>
      <c r="AE176" s="854"/>
      <c r="AF176" s="854"/>
      <c r="AG176" s="855"/>
      <c r="AH176" s="575"/>
      <c r="AI176" s="575"/>
      <c r="AJ176" s="52"/>
      <c r="AK176" s="497"/>
      <c r="AL176" s="854"/>
      <c r="AM176" s="854"/>
      <c r="AN176" s="855"/>
      <c r="AO176" s="575"/>
      <c r="AP176" s="575"/>
      <c r="AQ176" s="52"/>
    </row>
    <row r="177" spans="1:43" ht="15.75" hidden="1" thickBot="1" x14ac:dyDescent="0.3">
      <c r="A177" s="570" t="s">
        <v>622</v>
      </c>
      <c r="B177" s="480"/>
      <c r="C177" s="481"/>
      <c r="D177" s="481"/>
      <c r="E177" s="484"/>
      <c r="F177" s="482"/>
      <c r="G177" s="482"/>
      <c r="H177" s="483"/>
      <c r="I177" s="480"/>
      <c r="J177" s="481"/>
      <c r="K177" s="481"/>
      <c r="L177" s="484"/>
      <c r="M177" s="482"/>
      <c r="N177" s="482"/>
      <c r="O177" s="483"/>
      <c r="P177" s="480"/>
      <c r="Q177" s="481"/>
      <c r="R177" s="481"/>
      <c r="S177" s="484"/>
      <c r="T177" s="482"/>
      <c r="U177" s="482"/>
      <c r="V177" s="483"/>
      <c r="W177" s="480"/>
      <c r="X177" s="481"/>
      <c r="Y177" s="481"/>
      <c r="Z177" s="484"/>
      <c r="AA177" s="482"/>
      <c r="AB177" s="482"/>
      <c r="AC177" s="483"/>
      <c r="AD177" s="498"/>
      <c r="AE177" s="63"/>
      <c r="AF177" s="63"/>
      <c r="AG177" s="499"/>
      <c r="AH177" s="500"/>
      <c r="AI177" s="500"/>
      <c r="AJ177" s="64"/>
      <c r="AK177" s="498"/>
      <c r="AL177" s="63"/>
      <c r="AM177" s="63"/>
      <c r="AN177" s="499"/>
      <c r="AO177" s="500"/>
      <c r="AP177" s="500"/>
      <c r="AQ177" s="64"/>
    </row>
    <row r="178" spans="1:43" ht="15.75" hidden="1" thickTop="1" x14ac:dyDescent="0.25">
      <c r="A178" s="559" t="s">
        <v>574</v>
      </c>
      <c r="B178" s="474"/>
      <c r="C178" s="470"/>
      <c r="D178" s="470"/>
      <c r="E178" s="475"/>
      <c r="F178" s="476"/>
      <c r="G178" s="476"/>
      <c r="H178" s="477">
        <f>SUM(H173:H177)</f>
        <v>0</v>
      </c>
      <c r="I178" s="474"/>
      <c r="J178" s="470"/>
      <c r="K178" s="470"/>
      <c r="L178" s="475"/>
      <c r="M178" s="476"/>
      <c r="N178" s="476"/>
      <c r="O178" s="477">
        <f>SUM(O173:O177)</f>
        <v>0</v>
      </c>
      <c r="P178" s="448"/>
      <c r="Q178" s="449"/>
      <c r="R178" s="449"/>
      <c r="S178" s="450"/>
      <c r="T178" s="451"/>
      <c r="U178" s="451"/>
      <c r="V178" s="452">
        <f>SUM(V173:V177)</f>
        <v>0</v>
      </c>
      <c r="W178" s="448"/>
      <c r="X178" s="449"/>
      <c r="Y178" s="449"/>
      <c r="Z178" s="450"/>
      <c r="AA178" s="451"/>
      <c r="AB178" s="451"/>
      <c r="AC178" s="452">
        <f>SUM(AC173:AC177)</f>
        <v>0</v>
      </c>
      <c r="AD178" s="53"/>
      <c r="AE178" s="560"/>
      <c r="AF178" s="560"/>
      <c r="AG178" s="561"/>
      <c r="AH178" s="562"/>
      <c r="AI178" s="562"/>
      <c r="AJ178" s="54">
        <f>SUM(AJ173:AJ177)</f>
        <v>0</v>
      </c>
      <c r="AK178" s="53"/>
      <c r="AL178" s="560"/>
      <c r="AM178" s="560"/>
      <c r="AN178" s="561"/>
      <c r="AO178" s="562"/>
      <c r="AP178" s="562"/>
      <c r="AQ178" s="54">
        <f>SUM(AQ173:AQ177)</f>
        <v>0</v>
      </c>
    </row>
    <row r="179" spans="1:43" ht="15" hidden="1" x14ac:dyDescent="0.25">
      <c r="A179" s="563"/>
      <c r="B179" s="485"/>
      <c r="C179" s="486"/>
      <c r="D179" s="486"/>
      <c r="E179" s="487"/>
      <c r="H179" s="489"/>
      <c r="I179" s="485"/>
      <c r="J179" s="486"/>
      <c r="K179" s="486"/>
      <c r="L179" s="487"/>
      <c r="M179" s="488"/>
      <c r="N179" s="488"/>
      <c r="O179" s="489"/>
      <c r="P179" s="485"/>
      <c r="Q179" s="486"/>
      <c r="R179" s="486"/>
      <c r="S179" s="487"/>
      <c r="T179" s="488"/>
      <c r="U179" s="488"/>
      <c r="V179" s="489"/>
      <c r="W179" s="485"/>
      <c r="X179" s="486"/>
      <c r="Y179" s="486"/>
      <c r="Z179" s="487"/>
      <c r="AA179" s="488"/>
      <c r="AB179" s="488"/>
      <c r="AC179" s="489"/>
      <c r="AD179" s="501"/>
      <c r="AE179" s="576"/>
      <c r="AF179" s="576"/>
      <c r="AG179" s="577"/>
      <c r="AH179" s="578"/>
      <c r="AI179" s="578"/>
      <c r="AJ179" s="502"/>
      <c r="AK179" s="501"/>
      <c r="AL179" s="576"/>
      <c r="AM179" s="576"/>
      <c r="AN179" s="577"/>
      <c r="AO179" s="578"/>
      <c r="AP179" s="578"/>
      <c r="AQ179" s="502"/>
    </row>
    <row r="180" spans="1:43" ht="15" hidden="1" x14ac:dyDescent="0.25">
      <c r="A180" s="559" t="s">
        <v>575</v>
      </c>
      <c r="B180" s="474"/>
      <c r="C180" s="470"/>
      <c r="D180" s="470"/>
      <c r="E180" s="475"/>
      <c r="F180" s="476"/>
      <c r="G180" s="476"/>
      <c r="H180" s="477"/>
      <c r="I180" s="474"/>
      <c r="J180" s="470"/>
      <c r="K180" s="470"/>
      <c r="L180" s="475"/>
      <c r="M180" s="476"/>
      <c r="N180" s="476"/>
      <c r="O180" s="477"/>
      <c r="P180" s="448"/>
      <c r="Q180" s="449"/>
      <c r="R180" s="449"/>
      <c r="S180" s="450"/>
      <c r="T180" s="451"/>
      <c r="U180" s="451"/>
      <c r="V180" s="477"/>
      <c r="W180" s="448"/>
      <c r="X180" s="449"/>
      <c r="Y180" s="449"/>
      <c r="Z180" s="450"/>
      <c r="AA180" s="451"/>
      <c r="AB180" s="451"/>
      <c r="AC180" s="477"/>
      <c r="AD180" s="53"/>
      <c r="AE180" s="560"/>
      <c r="AF180" s="560"/>
      <c r="AG180" s="561"/>
      <c r="AH180" s="562"/>
      <c r="AI180" s="562"/>
      <c r="AJ180" s="65"/>
      <c r="AK180" s="53"/>
      <c r="AL180" s="560"/>
      <c r="AM180" s="560"/>
      <c r="AN180" s="561"/>
      <c r="AO180" s="562"/>
      <c r="AP180" s="562"/>
      <c r="AQ180" s="65"/>
    </row>
    <row r="181" spans="1:43" ht="15.75" hidden="1" thickBot="1" x14ac:dyDescent="0.3">
      <c r="A181" s="570"/>
      <c r="B181" s="490"/>
      <c r="C181" s="491"/>
      <c r="D181" s="491"/>
      <c r="E181" s="492"/>
      <c r="F181" s="493"/>
      <c r="G181" s="493"/>
      <c r="H181" s="494"/>
      <c r="I181" s="490"/>
      <c r="J181" s="491"/>
      <c r="K181" s="491"/>
      <c r="L181" s="492"/>
      <c r="M181" s="493"/>
      <c r="N181" s="493"/>
      <c r="O181" s="494"/>
      <c r="P181" s="490"/>
      <c r="Q181" s="491"/>
      <c r="R181" s="491"/>
      <c r="S181" s="492"/>
      <c r="T181" s="493"/>
      <c r="U181" s="493"/>
      <c r="V181" s="494"/>
      <c r="W181" s="490"/>
      <c r="X181" s="491"/>
      <c r="Y181" s="491"/>
      <c r="Z181" s="492"/>
      <c r="AA181" s="493"/>
      <c r="AB181" s="493"/>
      <c r="AC181" s="494"/>
      <c r="AD181" s="503"/>
      <c r="AE181" s="504"/>
      <c r="AF181" s="504"/>
      <c r="AG181" s="505"/>
      <c r="AH181" s="506"/>
      <c r="AI181" s="506"/>
      <c r="AJ181" s="507"/>
      <c r="AK181" s="503"/>
      <c r="AL181" s="504"/>
      <c r="AM181" s="504"/>
      <c r="AN181" s="505"/>
      <c r="AO181" s="506"/>
      <c r="AP181" s="506"/>
      <c r="AQ181" s="507"/>
    </row>
    <row r="182" spans="1:43" ht="15.75" hidden="1" thickTop="1" x14ac:dyDescent="0.25">
      <c r="A182" s="579" t="s">
        <v>145</v>
      </c>
      <c r="B182" s="580"/>
      <c r="C182" s="581"/>
      <c r="D182" s="581"/>
      <c r="E182" s="582"/>
      <c r="F182" s="583"/>
      <c r="G182" s="583"/>
      <c r="H182" s="584">
        <f>SUM(H170,H178,H180)</f>
        <v>0</v>
      </c>
      <c r="I182" s="580"/>
      <c r="J182" s="581"/>
      <c r="K182" s="581"/>
      <c r="L182" s="582"/>
      <c r="M182" s="583"/>
      <c r="N182" s="583"/>
      <c r="O182" s="584">
        <f>SUM(O170,O178,O180)</f>
        <v>0</v>
      </c>
      <c r="P182" s="580"/>
      <c r="Q182" s="581"/>
      <c r="R182" s="581"/>
      <c r="S182" s="582"/>
      <c r="T182" s="583"/>
      <c r="U182" s="583"/>
      <c r="V182" s="584">
        <f>SUM(V170,V178,V180)</f>
        <v>0</v>
      </c>
      <c r="W182" s="580"/>
      <c r="X182" s="581"/>
      <c r="Y182" s="581"/>
      <c r="Z182" s="582"/>
      <c r="AA182" s="583"/>
      <c r="AB182" s="583"/>
      <c r="AC182" s="584">
        <f>SUM(AC170,AC178,AC180)</f>
        <v>0</v>
      </c>
      <c r="AD182" s="585"/>
      <c r="AE182" s="586"/>
      <c r="AF182" s="586"/>
      <c r="AG182" s="587"/>
      <c r="AH182" s="588"/>
      <c r="AI182" s="588"/>
      <c r="AJ182" s="589">
        <f>SUM(AJ170,AJ178,AJ180)</f>
        <v>0</v>
      </c>
      <c r="AK182" s="585"/>
      <c r="AL182" s="586"/>
      <c r="AM182" s="586"/>
      <c r="AN182" s="587"/>
      <c r="AO182" s="588"/>
      <c r="AP182" s="588"/>
      <c r="AQ182" s="589">
        <f>SUM(AQ170,AQ178,AQ180)</f>
        <v>0</v>
      </c>
    </row>
    <row r="183" spans="1:43" hidden="1" x14ac:dyDescent="0.2">
      <c r="A183" s="867" t="s">
        <v>623</v>
      </c>
      <c r="B183" s="868"/>
      <c r="C183" s="869"/>
      <c r="D183" s="870"/>
      <c r="E183" s="871"/>
      <c r="F183" s="872"/>
      <c r="G183" s="872"/>
      <c r="H183" s="873"/>
      <c r="I183" s="868"/>
      <c r="J183" s="869"/>
      <c r="K183" s="870"/>
      <c r="L183" s="871"/>
      <c r="M183" s="872"/>
      <c r="N183" s="872"/>
      <c r="O183" s="873"/>
      <c r="P183" s="868"/>
      <c r="Q183" s="869"/>
      <c r="R183" s="870"/>
      <c r="S183" s="871"/>
      <c r="T183" s="872"/>
      <c r="U183" s="872"/>
      <c r="V183" s="873"/>
      <c r="W183" s="874"/>
      <c r="X183" s="869"/>
      <c r="Y183" s="870"/>
      <c r="Z183" s="871"/>
      <c r="AA183" s="872"/>
      <c r="AB183" s="872"/>
      <c r="AC183" s="870"/>
      <c r="AD183" s="868"/>
      <c r="AE183" s="869"/>
      <c r="AF183" s="870"/>
      <c r="AG183" s="871"/>
      <c r="AH183" s="872"/>
      <c r="AI183" s="872"/>
      <c r="AJ183" s="873"/>
      <c r="AK183" s="868"/>
      <c r="AL183" s="869"/>
      <c r="AM183" s="870"/>
      <c r="AN183" s="871"/>
      <c r="AO183" s="872"/>
      <c r="AP183" s="872"/>
      <c r="AQ183" s="873"/>
    </row>
    <row r="184" spans="1:43" ht="15" hidden="1" x14ac:dyDescent="0.25">
      <c r="A184" s="559" t="s">
        <v>571</v>
      </c>
      <c r="B184" s="448"/>
      <c r="C184" s="449"/>
      <c r="D184" s="449"/>
      <c r="E184" s="450"/>
      <c r="F184" s="451"/>
      <c r="G184" s="451"/>
      <c r="H184" s="452"/>
      <c r="I184" s="448"/>
      <c r="J184" s="449"/>
      <c r="K184" s="449"/>
      <c r="L184" s="450"/>
      <c r="M184" s="451"/>
      <c r="N184" s="451"/>
      <c r="O184" s="452"/>
      <c r="P184" s="448"/>
      <c r="Q184" s="449"/>
      <c r="R184" s="449"/>
      <c r="S184" s="450"/>
      <c r="T184" s="451"/>
      <c r="U184" s="451"/>
      <c r="V184" s="452"/>
      <c r="W184" s="448"/>
      <c r="X184" s="449"/>
      <c r="Y184" s="449"/>
      <c r="Z184" s="450"/>
      <c r="AA184" s="451"/>
      <c r="AB184" s="451"/>
      <c r="AC184" s="452"/>
      <c r="AD184" s="53"/>
      <c r="AE184" s="560"/>
      <c r="AF184" s="560"/>
      <c r="AG184" s="561"/>
      <c r="AH184" s="562"/>
      <c r="AI184" s="562"/>
      <c r="AJ184" s="54"/>
      <c r="AK184" s="53"/>
      <c r="AL184" s="560"/>
      <c r="AM184" s="560"/>
      <c r="AN184" s="561"/>
      <c r="AO184" s="562"/>
      <c r="AP184" s="562"/>
      <c r="AQ184" s="54"/>
    </row>
    <row r="185" spans="1:43" ht="15" hidden="1" x14ac:dyDescent="0.25">
      <c r="A185" s="563" t="s">
        <v>577</v>
      </c>
      <c r="B185" s="280"/>
      <c r="C185" s="453">
        <v>0</v>
      </c>
      <c r="D185" s="454">
        <f>+B185*C185</f>
        <v>0</v>
      </c>
      <c r="E185" s="455"/>
      <c r="F185" s="456"/>
      <c r="G185" s="456">
        <v>0.5</v>
      </c>
      <c r="H185" s="457">
        <f>D185*F185*G185</f>
        <v>0</v>
      </c>
      <c r="I185" s="280"/>
      <c r="J185" s="453">
        <v>0</v>
      </c>
      <c r="K185" s="454">
        <f>+I185*J185</f>
        <v>0</v>
      </c>
      <c r="L185" s="455"/>
      <c r="M185" s="456"/>
      <c r="N185" s="456">
        <v>0.5</v>
      </c>
      <c r="O185" s="457">
        <f>K185*M185*N185</f>
        <v>0</v>
      </c>
      <c r="P185" s="280"/>
      <c r="Q185" s="453">
        <v>0</v>
      </c>
      <c r="R185" s="458">
        <f t="shared" ref="R185:R226" si="34">+P185*Q185</f>
        <v>0</v>
      </c>
      <c r="S185" s="459"/>
      <c r="T185" s="460"/>
      <c r="U185" s="456">
        <v>0.5</v>
      </c>
      <c r="V185" s="461">
        <f t="shared" ref="V185:V226" si="35">R185*T185*U185</f>
        <v>0</v>
      </c>
      <c r="W185" s="280"/>
      <c r="X185" s="453">
        <v>0</v>
      </c>
      <c r="Y185" s="458">
        <f t="shared" ref="Y185:Y226" si="36">+W185*X185</f>
        <v>0</v>
      </c>
      <c r="Z185" s="459"/>
      <c r="AA185" s="460"/>
      <c r="AB185" s="456">
        <v>0.5</v>
      </c>
      <c r="AC185" s="461">
        <f t="shared" ref="AC185:AC226" si="37">Y185*AA185*AB185</f>
        <v>0</v>
      </c>
      <c r="AD185" s="55"/>
      <c r="AE185" s="564">
        <v>0</v>
      </c>
      <c r="AF185" s="565">
        <f t="shared" ref="AF185:AF226" si="38">+AD185*AE185</f>
        <v>0</v>
      </c>
      <c r="AG185" s="566"/>
      <c r="AH185" s="567"/>
      <c r="AI185" s="568">
        <v>0.5</v>
      </c>
      <c r="AJ185" s="495">
        <f t="shared" ref="AJ185:AJ226" si="39">AF185*AH185*AI185</f>
        <v>0</v>
      </c>
      <c r="AK185" s="55"/>
      <c r="AL185" s="564">
        <v>0</v>
      </c>
      <c r="AM185" s="565">
        <f t="shared" ref="AM185:AM226" si="40">+AK185*AL185</f>
        <v>0</v>
      </c>
      <c r="AN185" s="566"/>
      <c r="AO185" s="567"/>
      <c r="AP185" s="568">
        <v>0.5</v>
      </c>
      <c r="AQ185" s="495">
        <f t="shared" ref="AQ185:AQ226" si="41">AM185*AO185*AP185</f>
        <v>0</v>
      </c>
    </row>
    <row r="186" spans="1:43" ht="15" hidden="1" x14ac:dyDescent="0.25">
      <c r="A186" s="563" t="s">
        <v>578</v>
      </c>
      <c r="B186" s="280"/>
      <c r="C186" s="453">
        <v>0</v>
      </c>
      <c r="D186" s="453">
        <f t="shared" ref="D186:D226" si="42">+B186*C186</f>
        <v>0</v>
      </c>
      <c r="E186" s="462"/>
      <c r="F186" s="460"/>
      <c r="G186" s="456">
        <v>0.5</v>
      </c>
      <c r="H186" s="457">
        <f t="shared" ref="H186:H226" si="43">D186*F186*G186</f>
        <v>0</v>
      </c>
      <c r="I186" s="280"/>
      <c r="J186" s="453">
        <v>0</v>
      </c>
      <c r="K186" s="453">
        <f t="shared" ref="K186:K226" si="44">+I186*J186</f>
        <v>0</v>
      </c>
      <c r="L186" s="462"/>
      <c r="M186" s="460"/>
      <c r="N186" s="456">
        <v>0.5</v>
      </c>
      <c r="O186" s="457">
        <f t="shared" ref="O186:O226" si="45">K186*M186*N186</f>
        <v>0</v>
      </c>
      <c r="P186" s="280"/>
      <c r="Q186" s="453">
        <v>0</v>
      </c>
      <c r="R186" s="453">
        <f t="shared" si="34"/>
        <v>0</v>
      </c>
      <c r="S186" s="462"/>
      <c r="T186" s="460"/>
      <c r="U186" s="456">
        <v>0.5</v>
      </c>
      <c r="V186" s="461">
        <f t="shared" si="35"/>
        <v>0</v>
      </c>
      <c r="W186" s="280"/>
      <c r="X186" s="453">
        <v>0</v>
      </c>
      <c r="Y186" s="453">
        <f t="shared" si="36"/>
        <v>0</v>
      </c>
      <c r="Z186" s="462"/>
      <c r="AA186" s="460"/>
      <c r="AB186" s="456">
        <v>0.5</v>
      </c>
      <c r="AC186" s="461">
        <f t="shared" si="37"/>
        <v>0</v>
      </c>
      <c r="AD186" s="55"/>
      <c r="AE186" s="564">
        <v>0</v>
      </c>
      <c r="AF186" s="564">
        <f t="shared" si="38"/>
        <v>0</v>
      </c>
      <c r="AG186" s="569"/>
      <c r="AH186" s="567"/>
      <c r="AI186" s="568">
        <v>0.5</v>
      </c>
      <c r="AJ186" s="495">
        <f t="shared" si="39"/>
        <v>0</v>
      </c>
      <c r="AK186" s="55"/>
      <c r="AL186" s="564">
        <v>0</v>
      </c>
      <c r="AM186" s="564">
        <f t="shared" si="40"/>
        <v>0</v>
      </c>
      <c r="AN186" s="569"/>
      <c r="AO186" s="567"/>
      <c r="AP186" s="568">
        <v>0.5</v>
      </c>
      <c r="AQ186" s="495">
        <f t="shared" si="41"/>
        <v>0</v>
      </c>
    </row>
    <row r="187" spans="1:43" ht="15" hidden="1" x14ac:dyDescent="0.25">
      <c r="A187" s="563" t="s">
        <v>579</v>
      </c>
      <c r="B187" s="280"/>
      <c r="C187" s="453">
        <v>0</v>
      </c>
      <c r="D187" s="453">
        <f t="shared" si="42"/>
        <v>0</v>
      </c>
      <c r="E187" s="462"/>
      <c r="F187" s="460"/>
      <c r="G187" s="456">
        <v>0.5</v>
      </c>
      <c r="H187" s="457">
        <f t="shared" si="43"/>
        <v>0</v>
      </c>
      <c r="I187" s="280"/>
      <c r="J187" s="453">
        <v>0</v>
      </c>
      <c r="K187" s="453">
        <f t="shared" si="44"/>
        <v>0</v>
      </c>
      <c r="L187" s="462"/>
      <c r="M187" s="460"/>
      <c r="N187" s="456">
        <v>0.5</v>
      </c>
      <c r="O187" s="457">
        <f t="shared" si="45"/>
        <v>0</v>
      </c>
      <c r="P187" s="280"/>
      <c r="Q187" s="453">
        <v>0</v>
      </c>
      <c r="R187" s="453">
        <f t="shared" si="34"/>
        <v>0</v>
      </c>
      <c r="S187" s="462"/>
      <c r="T187" s="460"/>
      <c r="U187" s="456">
        <v>0.5</v>
      </c>
      <c r="V187" s="461">
        <f t="shared" si="35"/>
        <v>0</v>
      </c>
      <c r="W187" s="280"/>
      <c r="X187" s="453">
        <v>0</v>
      </c>
      <c r="Y187" s="453">
        <f t="shared" si="36"/>
        <v>0</v>
      </c>
      <c r="Z187" s="462"/>
      <c r="AA187" s="460"/>
      <c r="AB187" s="456">
        <v>0.5</v>
      </c>
      <c r="AC187" s="461">
        <f t="shared" si="37"/>
        <v>0</v>
      </c>
      <c r="AD187" s="55"/>
      <c r="AE187" s="564">
        <v>0</v>
      </c>
      <c r="AF187" s="564">
        <f t="shared" si="38"/>
        <v>0</v>
      </c>
      <c r="AG187" s="569"/>
      <c r="AH187" s="567"/>
      <c r="AI187" s="568">
        <v>0.5</v>
      </c>
      <c r="AJ187" s="495">
        <f t="shared" si="39"/>
        <v>0</v>
      </c>
      <c r="AK187" s="55"/>
      <c r="AL187" s="564">
        <v>0</v>
      </c>
      <c r="AM187" s="564">
        <f t="shared" si="40"/>
        <v>0</v>
      </c>
      <c r="AN187" s="569"/>
      <c r="AO187" s="567"/>
      <c r="AP187" s="568">
        <v>0.5</v>
      </c>
      <c r="AQ187" s="495">
        <f t="shared" si="41"/>
        <v>0</v>
      </c>
    </row>
    <row r="188" spans="1:43" ht="15" hidden="1" x14ac:dyDescent="0.25">
      <c r="A188" s="563" t="s">
        <v>294</v>
      </c>
      <c r="B188" s="280"/>
      <c r="C188" s="453">
        <v>0</v>
      </c>
      <c r="D188" s="453">
        <f t="shared" si="42"/>
        <v>0</v>
      </c>
      <c r="E188" s="462"/>
      <c r="F188" s="460"/>
      <c r="G188" s="456">
        <v>0.5</v>
      </c>
      <c r="H188" s="457">
        <f t="shared" si="43"/>
        <v>0</v>
      </c>
      <c r="I188" s="280"/>
      <c r="J188" s="453">
        <v>0</v>
      </c>
      <c r="K188" s="453">
        <f t="shared" si="44"/>
        <v>0</v>
      </c>
      <c r="L188" s="462"/>
      <c r="M188" s="460"/>
      <c r="N188" s="456">
        <v>0.5</v>
      </c>
      <c r="O188" s="457">
        <f t="shared" si="45"/>
        <v>0</v>
      </c>
      <c r="P188" s="280"/>
      <c r="Q188" s="453">
        <v>0</v>
      </c>
      <c r="R188" s="453">
        <f t="shared" si="34"/>
        <v>0</v>
      </c>
      <c r="S188" s="462"/>
      <c r="T188" s="460"/>
      <c r="U188" s="456">
        <v>0.5</v>
      </c>
      <c r="V188" s="461">
        <f t="shared" si="35"/>
        <v>0</v>
      </c>
      <c r="W188" s="280"/>
      <c r="X188" s="453">
        <v>0</v>
      </c>
      <c r="Y188" s="453">
        <f t="shared" si="36"/>
        <v>0</v>
      </c>
      <c r="Z188" s="462"/>
      <c r="AA188" s="460"/>
      <c r="AB188" s="456">
        <v>0.5</v>
      </c>
      <c r="AC188" s="461">
        <f t="shared" si="37"/>
        <v>0</v>
      </c>
      <c r="AD188" s="55"/>
      <c r="AE188" s="564">
        <v>0</v>
      </c>
      <c r="AF188" s="564">
        <f t="shared" si="38"/>
        <v>0</v>
      </c>
      <c r="AG188" s="569"/>
      <c r="AH188" s="567"/>
      <c r="AI188" s="568">
        <v>0.5</v>
      </c>
      <c r="AJ188" s="495">
        <f t="shared" si="39"/>
        <v>0</v>
      </c>
      <c r="AK188" s="55"/>
      <c r="AL188" s="564">
        <v>0</v>
      </c>
      <c r="AM188" s="564">
        <f t="shared" si="40"/>
        <v>0</v>
      </c>
      <c r="AN188" s="569"/>
      <c r="AO188" s="567"/>
      <c r="AP188" s="568">
        <v>0.5</v>
      </c>
      <c r="AQ188" s="495">
        <f t="shared" si="41"/>
        <v>0</v>
      </c>
    </row>
    <row r="189" spans="1:43" ht="15" hidden="1" x14ac:dyDescent="0.25">
      <c r="A189" s="563" t="s">
        <v>580</v>
      </c>
      <c r="B189" s="280"/>
      <c r="C189" s="453">
        <v>0</v>
      </c>
      <c r="D189" s="453">
        <f t="shared" si="42"/>
        <v>0</v>
      </c>
      <c r="E189" s="462"/>
      <c r="F189" s="460"/>
      <c r="G189" s="456">
        <v>0.5</v>
      </c>
      <c r="H189" s="457">
        <f t="shared" si="43"/>
        <v>0</v>
      </c>
      <c r="I189" s="280"/>
      <c r="J189" s="453">
        <v>0</v>
      </c>
      <c r="K189" s="453">
        <f t="shared" si="44"/>
        <v>0</v>
      </c>
      <c r="L189" s="462"/>
      <c r="M189" s="460"/>
      <c r="N189" s="456">
        <v>0.5</v>
      </c>
      <c r="O189" s="457">
        <f t="shared" si="45"/>
        <v>0</v>
      </c>
      <c r="P189" s="280"/>
      <c r="Q189" s="453">
        <v>0</v>
      </c>
      <c r="R189" s="453">
        <f t="shared" si="34"/>
        <v>0</v>
      </c>
      <c r="S189" s="462"/>
      <c r="T189" s="460"/>
      <c r="U189" s="456">
        <v>0.5</v>
      </c>
      <c r="V189" s="461">
        <f t="shared" si="35"/>
        <v>0</v>
      </c>
      <c r="W189" s="280"/>
      <c r="X189" s="453">
        <v>0</v>
      </c>
      <c r="Y189" s="453">
        <f t="shared" si="36"/>
        <v>0</v>
      </c>
      <c r="Z189" s="462"/>
      <c r="AA189" s="460"/>
      <c r="AB189" s="456">
        <v>0.5</v>
      </c>
      <c r="AC189" s="461">
        <f t="shared" si="37"/>
        <v>0</v>
      </c>
      <c r="AD189" s="55"/>
      <c r="AE189" s="564">
        <v>0</v>
      </c>
      <c r="AF189" s="564">
        <f t="shared" si="38"/>
        <v>0</v>
      </c>
      <c r="AG189" s="569"/>
      <c r="AH189" s="567"/>
      <c r="AI189" s="568">
        <v>0.5</v>
      </c>
      <c r="AJ189" s="495">
        <f t="shared" si="39"/>
        <v>0</v>
      </c>
      <c r="AK189" s="55"/>
      <c r="AL189" s="564">
        <v>0</v>
      </c>
      <c r="AM189" s="564">
        <f t="shared" si="40"/>
        <v>0</v>
      </c>
      <c r="AN189" s="569"/>
      <c r="AO189" s="567"/>
      <c r="AP189" s="568">
        <v>0.5</v>
      </c>
      <c r="AQ189" s="495">
        <f t="shared" si="41"/>
        <v>0</v>
      </c>
    </row>
    <row r="190" spans="1:43" ht="15" hidden="1" x14ac:dyDescent="0.25">
      <c r="A190" s="563" t="s">
        <v>581</v>
      </c>
      <c r="B190" s="280"/>
      <c r="C190" s="453">
        <v>0</v>
      </c>
      <c r="D190" s="453">
        <f t="shared" si="42"/>
        <v>0</v>
      </c>
      <c r="E190" s="462"/>
      <c r="F190" s="460"/>
      <c r="G190" s="456">
        <v>0.5</v>
      </c>
      <c r="H190" s="457">
        <f t="shared" si="43"/>
        <v>0</v>
      </c>
      <c r="I190" s="280"/>
      <c r="J190" s="453">
        <v>0</v>
      </c>
      <c r="K190" s="453">
        <f t="shared" si="44"/>
        <v>0</v>
      </c>
      <c r="L190" s="462"/>
      <c r="M190" s="460"/>
      <c r="N190" s="456">
        <v>0.5</v>
      </c>
      <c r="O190" s="457">
        <f t="shared" si="45"/>
        <v>0</v>
      </c>
      <c r="P190" s="280"/>
      <c r="Q190" s="453">
        <v>0</v>
      </c>
      <c r="R190" s="453">
        <f t="shared" si="34"/>
        <v>0</v>
      </c>
      <c r="S190" s="462"/>
      <c r="T190" s="460"/>
      <c r="U190" s="456">
        <v>0.5</v>
      </c>
      <c r="V190" s="461">
        <f t="shared" si="35"/>
        <v>0</v>
      </c>
      <c r="W190" s="280"/>
      <c r="X190" s="453">
        <v>0</v>
      </c>
      <c r="Y190" s="453">
        <f t="shared" si="36"/>
        <v>0</v>
      </c>
      <c r="Z190" s="462"/>
      <c r="AA190" s="460"/>
      <c r="AB190" s="456">
        <v>0.5</v>
      </c>
      <c r="AC190" s="461">
        <f t="shared" si="37"/>
        <v>0</v>
      </c>
      <c r="AD190" s="55"/>
      <c r="AE190" s="564">
        <v>0</v>
      </c>
      <c r="AF190" s="564">
        <f t="shared" si="38"/>
        <v>0</v>
      </c>
      <c r="AG190" s="569"/>
      <c r="AH190" s="567"/>
      <c r="AI190" s="568">
        <v>0.5</v>
      </c>
      <c r="AJ190" s="495">
        <f t="shared" si="39"/>
        <v>0</v>
      </c>
      <c r="AK190" s="55"/>
      <c r="AL190" s="564">
        <v>0</v>
      </c>
      <c r="AM190" s="564">
        <f t="shared" si="40"/>
        <v>0</v>
      </c>
      <c r="AN190" s="569"/>
      <c r="AO190" s="567"/>
      <c r="AP190" s="568">
        <v>0.5</v>
      </c>
      <c r="AQ190" s="495">
        <f t="shared" si="41"/>
        <v>0</v>
      </c>
    </row>
    <row r="191" spans="1:43" ht="15" hidden="1" x14ac:dyDescent="0.25">
      <c r="A191" s="563" t="s">
        <v>582</v>
      </c>
      <c r="B191" s="280"/>
      <c r="C191" s="453">
        <v>0</v>
      </c>
      <c r="D191" s="453">
        <f t="shared" si="42"/>
        <v>0</v>
      </c>
      <c r="E191" s="462"/>
      <c r="F191" s="460"/>
      <c r="G191" s="456">
        <v>0.5</v>
      </c>
      <c r="H191" s="457">
        <f t="shared" si="43"/>
        <v>0</v>
      </c>
      <c r="I191" s="280"/>
      <c r="J191" s="453">
        <v>0</v>
      </c>
      <c r="K191" s="453">
        <f t="shared" si="44"/>
        <v>0</v>
      </c>
      <c r="L191" s="462"/>
      <c r="M191" s="460"/>
      <c r="N191" s="456">
        <v>0.5</v>
      </c>
      <c r="O191" s="457">
        <f t="shared" si="45"/>
        <v>0</v>
      </c>
      <c r="P191" s="280"/>
      <c r="Q191" s="453">
        <v>0</v>
      </c>
      <c r="R191" s="453">
        <f t="shared" si="34"/>
        <v>0</v>
      </c>
      <c r="S191" s="462"/>
      <c r="T191" s="460"/>
      <c r="U191" s="456">
        <v>0.5</v>
      </c>
      <c r="V191" s="461">
        <f t="shared" si="35"/>
        <v>0</v>
      </c>
      <c r="W191" s="280"/>
      <c r="X191" s="453">
        <v>0</v>
      </c>
      <c r="Y191" s="453">
        <f t="shared" si="36"/>
        <v>0</v>
      </c>
      <c r="Z191" s="462"/>
      <c r="AA191" s="460"/>
      <c r="AB191" s="456">
        <v>0.5</v>
      </c>
      <c r="AC191" s="461">
        <f t="shared" si="37"/>
        <v>0</v>
      </c>
      <c r="AD191" s="55"/>
      <c r="AE191" s="564">
        <v>0</v>
      </c>
      <c r="AF191" s="564">
        <f t="shared" si="38"/>
        <v>0</v>
      </c>
      <c r="AG191" s="569"/>
      <c r="AH191" s="567"/>
      <c r="AI191" s="568">
        <v>0.5</v>
      </c>
      <c r="AJ191" s="495">
        <f t="shared" si="39"/>
        <v>0</v>
      </c>
      <c r="AK191" s="55"/>
      <c r="AL191" s="564">
        <v>0</v>
      </c>
      <c r="AM191" s="564">
        <f t="shared" si="40"/>
        <v>0</v>
      </c>
      <c r="AN191" s="569"/>
      <c r="AO191" s="567"/>
      <c r="AP191" s="568">
        <v>0.5</v>
      </c>
      <c r="AQ191" s="495">
        <f t="shared" si="41"/>
        <v>0</v>
      </c>
    </row>
    <row r="192" spans="1:43" ht="15" hidden="1" x14ac:dyDescent="0.25">
      <c r="A192" s="563" t="s">
        <v>583</v>
      </c>
      <c r="B192" s="280"/>
      <c r="C192" s="453">
        <v>0</v>
      </c>
      <c r="D192" s="453">
        <f t="shared" si="42"/>
        <v>0</v>
      </c>
      <c r="E192" s="462"/>
      <c r="F192" s="460"/>
      <c r="G192" s="456">
        <v>0.5</v>
      </c>
      <c r="H192" s="457">
        <f t="shared" si="43"/>
        <v>0</v>
      </c>
      <c r="I192" s="280"/>
      <c r="J192" s="453">
        <v>0</v>
      </c>
      <c r="K192" s="453">
        <f t="shared" si="44"/>
        <v>0</v>
      </c>
      <c r="L192" s="462"/>
      <c r="M192" s="460"/>
      <c r="N192" s="456">
        <v>0.5</v>
      </c>
      <c r="O192" s="457">
        <f t="shared" si="45"/>
        <v>0</v>
      </c>
      <c r="P192" s="280"/>
      <c r="Q192" s="453">
        <v>0</v>
      </c>
      <c r="R192" s="453">
        <f t="shared" si="34"/>
        <v>0</v>
      </c>
      <c r="S192" s="462"/>
      <c r="T192" s="460"/>
      <c r="U192" s="456">
        <v>0.5</v>
      </c>
      <c r="V192" s="461">
        <f t="shared" si="35"/>
        <v>0</v>
      </c>
      <c r="W192" s="280"/>
      <c r="X192" s="453">
        <v>0</v>
      </c>
      <c r="Y192" s="453">
        <f t="shared" si="36"/>
        <v>0</v>
      </c>
      <c r="Z192" s="462"/>
      <c r="AA192" s="460"/>
      <c r="AB192" s="456">
        <v>0.5</v>
      </c>
      <c r="AC192" s="461">
        <f t="shared" si="37"/>
        <v>0</v>
      </c>
      <c r="AD192" s="55"/>
      <c r="AE192" s="564">
        <v>0</v>
      </c>
      <c r="AF192" s="564">
        <f t="shared" si="38"/>
        <v>0</v>
      </c>
      <c r="AG192" s="569"/>
      <c r="AH192" s="567"/>
      <c r="AI192" s="568">
        <v>0.5</v>
      </c>
      <c r="AJ192" s="495">
        <f t="shared" si="39"/>
        <v>0</v>
      </c>
      <c r="AK192" s="55"/>
      <c r="AL192" s="564">
        <v>0</v>
      </c>
      <c r="AM192" s="564">
        <f t="shared" si="40"/>
        <v>0</v>
      </c>
      <c r="AN192" s="569"/>
      <c r="AO192" s="567"/>
      <c r="AP192" s="568">
        <v>0.5</v>
      </c>
      <c r="AQ192" s="495">
        <f t="shared" si="41"/>
        <v>0</v>
      </c>
    </row>
    <row r="193" spans="1:43" ht="15" hidden="1" x14ac:dyDescent="0.25">
      <c r="A193" s="563" t="s">
        <v>584</v>
      </c>
      <c r="B193" s="280"/>
      <c r="C193" s="453">
        <v>0</v>
      </c>
      <c r="D193" s="453">
        <f t="shared" si="42"/>
        <v>0</v>
      </c>
      <c r="E193" s="462"/>
      <c r="F193" s="460"/>
      <c r="G193" s="456">
        <v>0.5</v>
      </c>
      <c r="H193" s="457">
        <f t="shared" si="43"/>
        <v>0</v>
      </c>
      <c r="I193" s="280"/>
      <c r="J193" s="453">
        <v>0</v>
      </c>
      <c r="K193" s="453">
        <f t="shared" si="44"/>
        <v>0</v>
      </c>
      <c r="L193" s="462"/>
      <c r="M193" s="460"/>
      <c r="N193" s="456">
        <v>0.5</v>
      </c>
      <c r="O193" s="457">
        <f t="shared" si="45"/>
        <v>0</v>
      </c>
      <c r="P193" s="280"/>
      <c r="Q193" s="453">
        <v>0</v>
      </c>
      <c r="R193" s="453">
        <f t="shared" si="34"/>
        <v>0</v>
      </c>
      <c r="S193" s="462"/>
      <c r="T193" s="460"/>
      <c r="U193" s="456">
        <v>0.5</v>
      </c>
      <c r="V193" s="461">
        <f t="shared" si="35"/>
        <v>0</v>
      </c>
      <c r="W193" s="280"/>
      <c r="X193" s="453">
        <v>0</v>
      </c>
      <c r="Y193" s="453">
        <f t="shared" si="36"/>
        <v>0</v>
      </c>
      <c r="Z193" s="462"/>
      <c r="AA193" s="460"/>
      <c r="AB193" s="456">
        <v>0.5</v>
      </c>
      <c r="AC193" s="461">
        <f t="shared" si="37"/>
        <v>0</v>
      </c>
      <c r="AD193" s="55"/>
      <c r="AE193" s="564">
        <v>0</v>
      </c>
      <c r="AF193" s="564">
        <f t="shared" si="38"/>
        <v>0</v>
      </c>
      <c r="AG193" s="569"/>
      <c r="AH193" s="567"/>
      <c r="AI193" s="568">
        <v>0.5</v>
      </c>
      <c r="AJ193" s="495">
        <f t="shared" si="39"/>
        <v>0</v>
      </c>
      <c r="AK193" s="55"/>
      <c r="AL193" s="564">
        <v>0</v>
      </c>
      <c r="AM193" s="564">
        <f t="shared" si="40"/>
        <v>0</v>
      </c>
      <c r="AN193" s="569"/>
      <c r="AO193" s="567"/>
      <c r="AP193" s="568">
        <v>0.5</v>
      </c>
      <c r="AQ193" s="495">
        <f t="shared" si="41"/>
        <v>0</v>
      </c>
    </row>
    <row r="194" spans="1:43" ht="15" hidden="1" x14ac:dyDescent="0.25">
      <c r="A194" s="563" t="s">
        <v>585</v>
      </c>
      <c r="B194" s="280"/>
      <c r="C194" s="453">
        <v>0</v>
      </c>
      <c r="D194" s="453">
        <f t="shared" si="42"/>
        <v>0</v>
      </c>
      <c r="E194" s="462"/>
      <c r="F194" s="460"/>
      <c r="G194" s="456">
        <v>0.5</v>
      </c>
      <c r="H194" s="457">
        <f t="shared" si="43"/>
        <v>0</v>
      </c>
      <c r="I194" s="280"/>
      <c r="J194" s="453">
        <v>0</v>
      </c>
      <c r="K194" s="453">
        <f t="shared" si="44"/>
        <v>0</v>
      </c>
      <c r="L194" s="462"/>
      <c r="M194" s="460"/>
      <c r="N194" s="456">
        <v>0.5</v>
      </c>
      <c r="O194" s="457">
        <f t="shared" si="45"/>
        <v>0</v>
      </c>
      <c r="P194" s="280"/>
      <c r="Q194" s="453">
        <v>0</v>
      </c>
      <c r="R194" s="453">
        <f t="shared" si="34"/>
        <v>0</v>
      </c>
      <c r="S194" s="462"/>
      <c r="T194" s="460"/>
      <c r="U194" s="456">
        <v>0.5</v>
      </c>
      <c r="V194" s="461">
        <f t="shared" si="35"/>
        <v>0</v>
      </c>
      <c r="W194" s="280"/>
      <c r="X194" s="453">
        <v>0</v>
      </c>
      <c r="Y194" s="453">
        <f t="shared" si="36"/>
        <v>0</v>
      </c>
      <c r="Z194" s="462"/>
      <c r="AA194" s="460"/>
      <c r="AB194" s="456">
        <v>0.5</v>
      </c>
      <c r="AC194" s="461">
        <f t="shared" si="37"/>
        <v>0</v>
      </c>
      <c r="AD194" s="55"/>
      <c r="AE194" s="564">
        <v>0</v>
      </c>
      <c r="AF194" s="564">
        <f t="shared" si="38"/>
        <v>0</v>
      </c>
      <c r="AG194" s="569"/>
      <c r="AH194" s="567"/>
      <c r="AI194" s="568">
        <v>0.5</v>
      </c>
      <c r="AJ194" s="495">
        <f t="shared" si="39"/>
        <v>0</v>
      </c>
      <c r="AK194" s="55"/>
      <c r="AL194" s="564">
        <v>0</v>
      </c>
      <c r="AM194" s="564">
        <f t="shared" si="40"/>
        <v>0</v>
      </c>
      <c r="AN194" s="569"/>
      <c r="AO194" s="567"/>
      <c r="AP194" s="568">
        <v>0.5</v>
      </c>
      <c r="AQ194" s="495">
        <f t="shared" si="41"/>
        <v>0</v>
      </c>
    </row>
    <row r="195" spans="1:43" ht="15" hidden="1" x14ac:dyDescent="0.25">
      <c r="A195" s="563" t="s">
        <v>586</v>
      </c>
      <c r="B195" s="280"/>
      <c r="C195" s="453">
        <v>0</v>
      </c>
      <c r="D195" s="453">
        <f t="shared" si="42"/>
        <v>0</v>
      </c>
      <c r="E195" s="462"/>
      <c r="F195" s="460"/>
      <c r="G195" s="456">
        <v>0.5</v>
      </c>
      <c r="H195" s="457">
        <f t="shared" si="43"/>
        <v>0</v>
      </c>
      <c r="I195" s="280"/>
      <c r="J195" s="453">
        <v>0</v>
      </c>
      <c r="K195" s="453">
        <f t="shared" si="44"/>
        <v>0</v>
      </c>
      <c r="L195" s="462"/>
      <c r="M195" s="460"/>
      <c r="N195" s="456">
        <v>0.5</v>
      </c>
      <c r="O195" s="457">
        <f t="shared" si="45"/>
        <v>0</v>
      </c>
      <c r="P195" s="280"/>
      <c r="Q195" s="453">
        <v>0</v>
      </c>
      <c r="R195" s="453">
        <f t="shared" si="34"/>
        <v>0</v>
      </c>
      <c r="S195" s="462"/>
      <c r="T195" s="460"/>
      <c r="U195" s="456">
        <v>0.5</v>
      </c>
      <c r="V195" s="461">
        <f t="shared" si="35"/>
        <v>0</v>
      </c>
      <c r="W195" s="280"/>
      <c r="X195" s="453">
        <v>0</v>
      </c>
      <c r="Y195" s="453">
        <f t="shared" si="36"/>
        <v>0</v>
      </c>
      <c r="Z195" s="462"/>
      <c r="AA195" s="460"/>
      <c r="AB195" s="456">
        <v>0.5</v>
      </c>
      <c r="AC195" s="461">
        <f t="shared" si="37"/>
        <v>0</v>
      </c>
      <c r="AD195" s="55"/>
      <c r="AE195" s="564">
        <v>0</v>
      </c>
      <c r="AF195" s="564">
        <f t="shared" si="38"/>
        <v>0</v>
      </c>
      <c r="AG195" s="569"/>
      <c r="AH195" s="567"/>
      <c r="AI195" s="568">
        <v>0.5</v>
      </c>
      <c r="AJ195" s="495">
        <f t="shared" si="39"/>
        <v>0</v>
      </c>
      <c r="AK195" s="55"/>
      <c r="AL195" s="564">
        <v>0</v>
      </c>
      <c r="AM195" s="564">
        <f t="shared" si="40"/>
        <v>0</v>
      </c>
      <c r="AN195" s="569"/>
      <c r="AO195" s="567"/>
      <c r="AP195" s="568">
        <v>0.5</v>
      </c>
      <c r="AQ195" s="495">
        <f t="shared" si="41"/>
        <v>0</v>
      </c>
    </row>
    <row r="196" spans="1:43" ht="15" hidden="1" x14ac:dyDescent="0.25">
      <c r="A196" s="563" t="s">
        <v>587</v>
      </c>
      <c r="B196" s="280"/>
      <c r="C196" s="453">
        <v>0</v>
      </c>
      <c r="D196" s="453">
        <f t="shared" si="42"/>
        <v>0</v>
      </c>
      <c r="E196" s="462"/>
      <c r="F196" s="460"/>
      <c r="G196" s="456">
        <v>0.5</v>
      </c>
      <c r="H196" s="457">
        <f t="shared" si="43"/>
        <v>0</v>
      </c>
      <c r="I196" s="280"/>
      <c r="J196" s="453">
        <v>0</v>
      </c>
      <c r="K196" s="453">
        <f t="shared" si="44"/>
        <v>0</v>
      </c>
      <c r="L196" s="462"/>
      <c r="M196" s="460"/>
      <c r="N196" s="456">
        <v>0.5</v>
      </c>
      <c r="O196" s="457">
        <f t="shared" si="45"/>
        <v>0</v>
      </c>
      <c r="P196" s="280"/>
      <c r="Q196" s="453">
        <v>0</v>
      </c>
      <c r="R196" s="453">
        <f t="shared" si="34"/>
        <v>0</v>
      </c>
      <c r="S196" s="462"/>
      <c r="T196" s="460"/>
      <c r="U196" s="456">
        <v>0.5</v>
      </c>
      <c r="V196" s="461">
        <f t="shared" si="35"/>
        <v>0</v>
      </c>
      <c r="W196" s="280"/>
      <c r="X196" s="453">
        <v>0</v>
      </c>
      <c r="Y196" s="453">
        <f t="shared" si="36"/>
        <v>0</v>
      </c>
      <c r="Z196" s="462"/>
      <c r="AA196" s="460"/>
      <c r="AB196" s="456">
        <v>0.5</v>
      </c>
      <c r="AC196" s="461">
        <f t="shared" si="37"/>
        <v>0</v>
      </c>
      <c r="AD196" s="55"/>
      <c r="AE196" s="564">
        <v>0</v>
      </c>
      <c r="AF196" s="564">
        <f t="shared" si="38"/>
        <v>0</v>
      </c>
      <c r="AG196" s="569"/>
      <c r="AH196" s="567"/>
      <c r="AI196" s="568">
        <v>0.5</v>
      </c>
      <c r="AJ196" s="495">
        <f t="shared" si="39"/>
        <v>0</v>
      </c>
      <c r="AK196" s="55"/>
      <c r="AL196" s="564">
        <v>0</v>
      </c>
      <c r="AM196" s="564">
        <f t="shared" si="40"/>
        <v>0</v>
      </c>
      <c r="AN196" s="569"/>
      <c r="AO196" s="567"/>
      <c r="AP196" s="568">
        <v>0.5</v>
      </c>
      <c r="AQ196" s="495">
        <f t="shared" si="41"/>
        <v>0</v>
      </c>
    </row>
    <row r="197" spans="1:43" ht="15" hidden="1" x14ac:dyDescent="0.25">
      <c r="A197" s="563" t="s">
        <v>588</v>
      </c>
      <c r="B197" s="463"/>
      <c r="C197" s="453">
        <v>0</v>
      </c>
      <c r="D197" s="453">
        <f t="shared" si="42"/>
        <v>0</v>
      </c>
      <c r="E197" s="462"/>
      <c r="F197" s="460"/>
      <c r="G197" s="456">
        <v>0.5</v>
      </c>
      <c r="H197" s="457">
        <f t="shared" si="43"/>
        <v>0</v>
      </c>
      <c r="I197" s="463"/>
      <c r="J197" s="453">
        <v>0</v>
      </c>
      <c r="K197" s="453">
        <f t="shared" si="44"/>
        <v>0</v>
      </c>
      <c r="L197" s="462"/>
      <c r="M197" s="460"/>
      <c r="N197" s="456">
        <v>0.5</v>
      </c>
      <c r="O197" s="457">
        <f t="shared" si="45"/>
        <v>0</v>
      </c>
      <c r="P197" s="463"/>
      <c r="Q197" s="453">
        <v>0</v>
      </c>
      <c r="R197" s="453">
        <f t="shared" si="34"/>
        <v>0</v>
      </c>
      <c r="S197" s="462"/>
      <c r="T197" s="460"/>
      <c r="U197" s="456">
        <v>0.5</v>
      </c>
      <c r="V197" s="461">
        <f t="shared" si="35"/>
        <v>0</v>
      </c>
      <c r="W197" s="463"/>
      <c r="X197" s="453">
        <v>0</v>
      </c>
      <c r="Y197" s="453">
        <f t="shared" si="36"/>
        <v>0</v>
      </c>
      <c r="Z197" s="462"/>
      <c r="AA197" s="460"/>
      <c r="AB197" s="456">
        <v>0.5</v>
      </c>
      <c r="AC197" s="461">
        <f t="shared" si="37"/>
        <v>0</v>
      </c>
      <c r="AD197" s="56"/>
      <c r="AE197" s="564">
        <v>0</v>
      </c>
      <c r="AF197" s="564">
        <f t="shared" si="38"/>
        <v>0</v>
      </c>
      <c r="AG197" s="569"/>
      <c r="AH197" s="567"/>
      <c r="AI197" s="568">
        <v>0.5</v>
      </c>
      <c r="AJ197" s="495">
        <f t="shared" si="39"/>
        <v>0</v>
      </c>
      <c r="AK197" s="56"/>
      <c r="AL197" s="564">
        <v>0</v>
      </c>
      <c r="AM197" s="564">
        <f t="shared" si="40"/>
        <v>0</v>
      </c>
      <c r="AN197" s="569"/>
      <c r="AO197" s="567"/>
      <c r="AP197" s="568">
        <v>0.5</v>
      </c>
      <c r="AQ197" s="495">
        <f t="shared" si="41"/>
        <v>0</v>
      </c>
    </row>
    <row r="198" spans="1:43" ht="15" hidden="1" x14ac:dyDescent="0.25">
      <c r="A198" s="563" t="s">
        <v>589</v>
      </c>
      <c r="B198" s="280"/>
      <c r="C198" s="453">
        <v>0</v>
      </c>
      <c r="D198" s="453">
        <f t="shared" si="42"/>
        <v>0</v>
      </c>
      <c r="E198" s="462"/>
      <c r="F198" s="460"/>
      <c r="G198" s="456">
        <v>0.5</v>
      </c>
      <c r="H198" s="457">
        <f t="shared" si="43"/>
        <v>0</v>
      </c>
      <c r="I198" s="280"/>
      <c r="J198" s="453">
        <v>0</v>
      </c>
      <c r="K198" s="453">
        <f t="shared" si="44"/>
        <v>0</v>
      </c>
      <c r="L198" s="462"/>
      <c r="M198" s="460"/>
      <c r="N198" s="456">
        <v>0.5</v>
      </c>
      <c r="O198" s="457">
        <f t="shared" si="45"/>
        <v>0</v>
      </c>
      <c r="P198" s="280"/>
      <c r="Q198" s="453">
        <v>0</v>
      </c>
      <c r="R198" s="453">
        <f t="shared" si="34"/>
        <v>0</v>
      </c>
      <c r="S198" s="462"/>
      <c r="T198" s="460"/>
      <c r="U198" s="456">
        <v>0.5</v>
      </c>
      <c r="V198" s="461">
        <f t="shared" si="35"/>
        <v>0</v>
      </c>
      <c r="W198" s="280"/>
      <c r="X198" s="453">
        <v>0</v>
      </c>
      <c r="Y198" s="453">
        <f t="shared" si="36"/>
        <v>0</v>
      </c>
      <c r="Z198" s="462"/>
      <c r="AA198" s="460"/>
      <c r="AB198" s="456">
        <v>0.5</v>
      </c>
      <c r="AC198" s="461">
        <f t="shared" si="37"/>
        <v>0</v>
      </c>
      <c r="AD198" s="55"/>
      <c r="AE198" s="564">
        <v>0</v>
      </c>
      <c r="AF198" s="564">
        <f t="shared" si="38"/>
        <v>0</v>
      </c>
      <c r="AG198" s="569"/>
      <c r="AH198" s="567"/>
      <c r="AI198" s="568">
        <v>0.5</v>
      </c>
      <c r="AJ198" s="495">
        <f t="shared" si="39"/>
        <v>0</v>
      </c>
      <c r="AK198" s="55"/>
      <c r="AL198" s="564">
        <v>0</v>
      </c>
      <c r="AM198" s="564">
        <f t="shared" si="40"/>
        <v>0</v>
      </c>
      <c r="AN198" s="569"/>
      <c r="AO198" s="567"/>
      <c r="AP198" s="568">
        <v>0.5</v>
      </c>
      <c r="AQ198" s="495">
        <f t="shared" si="41"/>
        <v>0</v>
      </c>
    </row>
    <row r="199" spans="1:43" ht="15" hidden="1" x14ac:dyDescent="0.25">
      <c r="A199" s="563" t="s">
        <v>590</v>
      </c>
      <c r="B199" s="280"/>
      <c r="C199" s="453">
        <v>0</v>
      </c>
      <c r="D199" s="453">
        <f t="shared" si="42"/>
        <v>0</v>
      </c>
      <c r="E199" s="462"/>
      <c r="F199" s="460"/>
      <c r="G199" s="456">
        <v>0.5</v>
      </c>
      <c r="H199" s="457">
        <f t="shared" si="43"/>
        <v>0</v>
      </c>
      <c r="I199" s="280"/>
      <c r="J199" s="453">
        <v>0</v>
      </c>
      <c r="K199" s="453">
        <f t="shared" si="44"/>
        <v>0</v>
      </c>
      <c r="L199" s="462"/>
      <c r="M199" s="460"/>
      <c r="N199" s="456">
        <v>0.5</v>
      </c>
      <c r="O199" s="457">
        <f t="shared" si="45"/>
        <v>0</v>
      </c>
      <c r="P199" s="280"/>
      <c r="Q199" s="453">
        <v>0</v>
      </c>
      <c r="R199" s="453">
        <f t="shared" si="34"/>
        <v>0</v>
      </c>
      <c r="S199" s="462"/>
      <c r="T199" s="460"/>
      <c r="U199" s="456">
        <v>0.5</v>
      </c>
      <c r="V199" s="461">
        <f t="shared" si="35"/>
        <v>0</v>
      </c>
      <c r="W199" s="280"/>
      <c r="X199" s="453">
        <v>0</v>
      </c>
      <c r="Y199" s="453">
        <f t="shared" si="36"/>
        <v>0</v>
      </c>
      <c r="Z199" s="462"/>
      <c r="AA199" s="460"/>
      <c r="AB199" s="456">
        <v>0.5</v>
      </c>
      <c r="AC199" s="461">
        <f t="shared" si="37"/>
        <v>0</v>
      </c>
      <c r="AD199" s="55"/>
      <c r="AE199" s="564">
        <v>0</v>
      </c>
      <c r="AF199" s="564">
        <f t="shared" si="38"/>
        <v>0</v>
      </c>
      <c r="AG199" s="569"/>
      <c r="AH199" s="567"/>
      <c r="AI199" s="568">
        <v>0.5</v>
      </c>
      <c r="AJ199" s="495">
        <f t="shared" si="39"/>
        <v>0</v>
      </c>
      <c r="AK199" s="55"/>
      <c r="AL199" s="564">
        <v>0</v>
      </c>
      <c r="AM199" s="564">
        <f t="shared" si="40"/>
        <v>0</v>
      </c>
      <c r="AN199" s="569"/>
      <c r="AO199" s="567"/>
      <c r="AP199" s="568">
        <v>0.5</v>
      </c>
      <c r="AQ199" s="495">
        <f t="shared" si="41"/>
        <v>0</v>
      </c>
    </row>
    <row r="200" spans="1:43" ht="15" hidden="1" x14ac:dyDescent="0.25">
      <c r="A200" s="563" t="s">
        <v>591</v>
      </c>
      <c r="B200" s="280"/>
      <c r="C200" s="453">
        <v>0</v>
      </c>
      <c r="D200" s="453">
        <f t="shared" si="42"/>
        <v>0</v>
      </c>
      <c r="E200" s="462"/>
      <c r="F200" s="460"/>
      <c r="G200" s="456">
        <v>0.5</v>
      </c>
      <c r="H200" s="457">
        <f t="shared" si="43"/>
        <v>0</v>
      </c>
      <c r="I200" s="280"/>
      <c r="J200" s="453">
        <v>0</v>
      </c>
      <c r="K200" s="453">
        <f t="shared" si="44"/>
        <v>0</v>
      </c>
      <c r="L200" s="462"/>
      <c r="M200" s="460"/>
      <c r="N200" s="456">
        <v>0.5</v>
      </c>
      <c r="O200" s="457">
        <f t="shared" si="45"/>
        <v>0</v>
      </c>
      <c r="P200" s="280"/>
      <c r="Q200" s="453">
        <v>0</v>
      </c>
      <c r="R200" s="453">
        <f t="shared" si="34"/>
        <v>0</v>
      </c>
      <c r="S200" s="462"/>
      <c r="T200" s="460"/>
      <c r="U200" s="456">
        <v>0.5</v>
      </c>
      <c r="V200" s="461">
        <f t="shared" si="35"/>
        <v>0</v>
      </c>
      <c r="W200" s="280"/>
      <c r="X200" s="453">
        <v>0</v>
      </c>
      <c r="Y200" s="453">
        <f t="shared" si="36"/>
        <v>0</v>
      </c>
      <c r="Z200" s="462"/>
      <c r="AA200" s="460"/>
      <c r="AB200" s="456">
        <v>0.5</v>
      </c>
      <c r="AC200" s="461">
        <f t="shared" si="37"/>
        <v>0</v>
      </c>
      <c r="AD200" s="55"/>
      <c r="AE200" s="564">
        <v>0</v>
      </c>
      <c r="AF200" s="564">
        <f t="shared" si="38"/>
        <v>0</v>
      </c>
      <c r="AG200" s="569"/>
      <c r="AH200" s="567"/>
      <c r="AI200" s="568">
        <v>0.5</v>
      </c>
      <c r="AJ200" s="495">
        <f t="shared" si="39"/>
        <v>0</v>
      </c>
      <c r="AK200" s="55"/>
      <c r="AL200" s="564">
        <v>0</v>
      </c>
      <c r="AM200" s="564">
        <f t="shared" si="40"/>
        <v>0</v>
      </c>
      <c r="AN200" s="569"/>
      <c r="AO200" s="567"/>
      <c r="AP200" s="568">
        <v>0.5</v>
      </c>
      <c r="AQ200" s="495">
        <f t="shared" si="41"/>
        <v>0</v>
      </c>
    </row>
    <row r="201" spans="1:43" ht="15" hidden="1" x14ac:dyDescent="0.25">
      <c r="A201" s="563" t="s">
        <v>592</v>
      </c>
      <c r="B201" s="280"/>
      <c r="C201" s="453">
        <v>0</v>
      </c>
      <c r="D201" s="453">
        <f t="shared" si="42"/>
        <v>0</v>
      </c>
      <c r="E201" s="462"/>
      <c r="F201" s="460"/>
      <c r="G201" s="456">
        <v>0.5</v>
      </c>
      <c r="H201" s="457">
        <f t="shared" si="43"/>
        <v>0</v>
      </c>
      <c r="I201" s="280"/>
      <c r="J201" s="453">
        <v>0</v>
      </c>
      <c r="K201" s="453">
        <f t="shared" si="44"/>
        <v>0</v>
      </c>
      <c r="L201" s="462"/>
      <c r="M201" s="460"/>
      <c r="N201" s="456">
        <v>0.5</v>
      </c>
      <c r="O201" s="457">
        <f t="shared" si="45"/>
        <v>0</v>
      </c>
      <c r="P201" s="280"/>
      <c r="Q201" s="453">
        <v>0</v>
      </c>
      <c r="R201" s="453">
        <f t="shared" si="34"/>
        <v>0</v>
      </c>
      <c r="S201" s="462"/>
      <c r="T201" s="460"/>
      <c r="U201" s="456">
        <v>0.5</v>
      </c>
      <c r="V201" s="461">
        <f t="shared" si="35"/>
        <v>0</v>
      </c>
      <c r="W201" s="280"/>
      <c r="X201" s="453">
        <v>0</v>
      </c>
      <c r="Y201" s="453">
        <f t="shared" si="36"/>
        <v>0</v>
      </c>
      <c r="Z201" s="462"/>
      <c r="AA201" s="460"/>
      <c r="AB201" s="456">
        <v>0.5</v>
      </c>
      <c r="AC201" s="461">
        <f t="shared" si="37"/>
        <v>0</v>
      </c>
      <c r="AD201" s="55"/>
      <c r="AE201" s="564">
        <v>0</v>
      </c>
      <c r="AF201" s="564">
        <f t="shared" si="38"/>
        <v>0</v>
      </c>
      <c r="AG201" s="569"/>
      <c r="AH201" s="567"/>
      <c r="AI201" s="568">
        <v>0.5</v>
      </c>
      <c r="AJ201" s="495">
        <f t="shared" si="39"/>
        <v>0</v>
      </c>
      <c r="AK201" s="55"/>
      <c r="AL201" s="564">
        <v>0</v>
      </c>
      <c r="AM201" s="564">
        <f t="shared" si="40"/>
        <v>0</v>
      </c>
      <c r="AN201" s="569"/>
      <c r="AO201" s="567"/>
      <c r="AP201" s="568">
        <v>0.5</v>
      </c>
      <c r="AQ201" s="495">
        <f t="shared" si="41"/>
        <v>0</v>
      </c>
    </row>
    <row r="202" spans="1:43" ht="15" hidden="1" x14ac:dyDescent="0.25">
      <c r="A202" s="563" t="s">
        <v>593</v>
      </c>
      <c r="B202" s="280"/>
      <c r="C202" s="453">
        <v>0</v>
      </c>
      <c r="D202" s="453">
        <f t="shared" si="42"/>
        <v>0</v>
      </c>
      <c r="E202" s="462"/>
      <c r="F202" s="460"/>
      <c r="G202" s="456">
        <v>0.5</v>
      </c>
      <c r="H202" s="457">
        <f t="shared" si="43"/>
        <v>0</v>
      </c>
      <c r="I202" s="280"/>
      <c r="J202" s="453">
        <v>0</v>
      </c>
      <c r="K202" s="453">
        <f t="shared" si="44"/>
        <v>0</v>
      </c>
      <c r="L202" s="462"/>
      <c r="M202" s="460"/>
      <c r="N202" s="456">
        <v>0.5</v>
      </c>
      <c r="O202" s="457">
        <f t="shared" si="45"/>
        <v>0</v>
      </c>
      <c r="P202" s="280"/>
      <c r="Q202" s="453">
        <v>0</v>
      </c>
      <c r="R202" s="453">
        <f t="shared" si="34"/>
        <v>0</v>
      </c>
      <c r="S202" s="462"/>
      <c r="T202" s="460"/>
      <c r="U202" s="456">
        <v>0.5</v>
      </c>
      <c r="V202" s="461">
        <f t="shared" si="35"/>
        <v>0</v>
      </c>
      <c r="W202" s="280"/>
      <c r="X202" s="453">
        <v>0</v>
      </c>
      <c r="Y202" s="453">
        <f t="shared" si="36"/>
        <v>0</v>
      </c>
      <c r="Z202" s="462"/>
      <c r="AA202" s="460"/>
      <c r="AB202" s="456">
        <v>0.5</v>
      </c>
      <c r="AC202" s="461">
        <f t="shared" si="37"/>
        <v>0</v>
      </c>
      <c r="AD202" s="55"/>
      <c r="AE202" s="564">
        <v>0</v>
      </c>
      <c r="AF202" s="564">
        <f t="shared" si="38"/>
        <v>0</v>
      </c>
      <c r="AG202" s="569"/>
      <c r="AH202" s="567"/>
      <c r="AI202" s="568">
        <v>0.5</v>
      </c>
      <c r="AJ202" s="495">
        <f t="shared" si="39"/>
        <v>0</v>
      </c>
      <c r="AK202" s="55"/>
      <c r="AL202" s="564">
        <v>0</v>
      </c>
      <c r="AM202" s="564">
        <f t="shared" si="40"/>
        <v>0</v>
      </c>
      <c r="AN202" s="569"/>
      <c r="AO202" s="567"/>
      <c r="AP202" s="568">
        <v>0.5</v>
      </c>
      <c r="AQ202" s="495">
        <f t="shared" si="41"/>
        <v>0</v>
      </c>
    </row>
    <row r="203" spans="1:43" ht="15" hidden="1" x14ac:dyDescent="0.25">
      <c r="A203" s="563" t="s">
        <v>594</v>
      </c>
      <c r="B203" s="280"/>
      <c r="C203" s="453">
        <v>0</v>
      </c>
      <c r="D203" s="453">
        <f t="shared" si="42"/>
        <v>0</v>
      </c>
      <c r="E203" s="462"/>
      <c r="F203" s="460"/>
      <c r="G203" s="456">
        <v>0.5</v>
      </c>
      <c r="H203" s="457">
        <f t="shared" si="43"/>
        <v>0</v>
      </c>
      <c r="I203" s="280"/>
      <c r="J203" s="453">
        <v>0</v>
      </c>
      <c r="K203" s="453">
        <f t="shared" si="44"/>
        <v>0</v>
      </c>
      <c r="L203" s="462"/>
      <c r="M203" s="460"/>
      <c r="N203" s="456">
        <v>0.5</v>
      </c>
      <c r="O203" s="457">
        <f t="shared" si="45"/>
        <v>0</v>
      </c>
      <c r="P203" s="280"/>
      <c r="Q203" s="453">
        <v>0</v>
      </c>
      <c r="R203" s="453">
        <f t="shared" si="34"/>
        <v>0</v>
      </c>
      <c r="S203" s="462"/>
      <c r="T203" s="460"/>
      <c r="U203" s="456">
        <v>0.5</v>
      </c>
      <c r="V203" s="461">
        <f t="shared" si="35"/>
        <v>0</v>
      </c>
      <c r="W203" s="280"/>
      <c r="X203" s="453">
        <v>0</v>
      </c>
      <c r="Y203" s="453">
        <f t="shared" si="36"/>
        <v>0</v>
      </c>
      <c r="Z203" s="462"/>
      <c r="AA203" s="460"/>
      <c r="AB203" s="456">
        <v>0.5</v>
      </c>
      <c r="AC203" s="461">
        <f t="shared" si="37"/>
        <v>0</v>
      </c>
      <c r="AD203" s="55"/>
      <c r="AE203" s="564">
        <v>0</v>
      </c>
      <c r="AF203" s="564">
        <f t="shared" si="38"/>
        <v>0</v>
      </c>
      <c r="AG203" s="569"/>
      <c r="AH203" s="567"/>
      <c r="AI203" s="568">
        <v>0.5</v>
      </c>
      <c r="AJ203" s="495">
        <f t="shared" si="39"/>
        <v>0</v>
      </c>
      <c r="AK203" s="55"/>
      <c r="AL203" s="564">
        <v>0</v>
      </c>
      <c r="AM203" s="564">
        <f t="shared" si="40"/>
        <v>0</v>
      </c>
      <c r="AN203" s="569"/>
      <c r="AO203" s="567"/>
      <c r="AP203" s="568">
        <v>0.5</v>
      </c>
      <c r="AQ203" s="495">
        <f t="shared" si="41"/>
        <v>0</v>
      </c>
    </row>
    <row r="204" spans="1:43" ht="15" hidden="1" x14ac:dyDescent="0.25">
      <c r="A204" s="563" t="s">
        <v>595</v>
      </c>
      <c r="B204" s="280"/>
      <c r="C204" s="453">
        <v>0</v>
      </c>
      <c r="D204" s="453">
        <f t="shared" si="42"/>
        <v>0</v>
      </c>
      <c r="E204" s="462"/>
      <c r="F204" s="460"/>
      <c r="G204" s="456">
        <v>0.5</v>
      </c>
      <c r="H204" s="457">
        <f t="shared" si="43"/>
        <v>0</v>
      </c>
      <c r="I204" s="280"/>
      <c r="J204" s="453">
        <v>0</v>
      </c>
      <c r="K204" s="453">
        <f t="shared" si="44"/>
        <v>0</v>
      </c>
      <c r="L204" s="462"/>
      <c r="M204" s="460"/>
      <c r="N204" s="456">
        <v>0.5</v>
      </c>
      <c r="O204" s="457">
        <f t="shared" si="45"/>
        <v>0</v>
      </c>
      <c r="P204" s="280"/>
      <c r="Q204" s="453">
        <v>0</v>
      </c>
      <c r="R204" s="453">
        <f t="shared" si="34"/>
        <v>0</v>
      </c>
      <c r="S204" s="462"/>
      <c r="T204" s="460"/>
      <c r="U204" s="456">
        <v>0.5</v>
      </c>
      <c r="V204" s="461">
        <f t="shared" si="35"/>
        <v>0</v>
      </c>
      <c r="W204" s="280"/>
      <c r="X204" s="453">
        <v>0</v>
      </c>
      <c r="Y204" s="453">
        <f t="shared" si="36"/>
        <v>0</v>
      </c>
      <c r="Z204" s="462"/>
      <c r="AA204" s="460"/>
      <c r="AB204" s="456">
        <v>0.5</v>
      </c>
      <c r="AC204" s="461">
        <f t="shared" si="37"/>
        <v>0</v>
      </c>
      <c r="AD204" s="55"/>
      <c r="AE204" s="564">
        <v>0</v>
      </c>
      <c r="AF204" s="564">
        <f t="shared" si="38"/>
        <v>0</v>
      </c>
      <c r="AG204" s="569"/>
      <c r="AH204" s="567"/>
      <c r="AI204" s="568">
        <v>0.5</v>
      </c>
      <c r="AJ204" s="495">
        <f t="shared" si="39"/>
        <v>0</v>
      </c>
      <c r="AK204" s="55"/>
      <c r="AL204" s="564">
        <v>0</v>
      </c>
      <c r="AM204" s="564">
        <f t="shared" si="40"/>
        <v>0</v>
      </c>
      <c r="AN204" s="569"/>
      <c r="AO204" s="567"/>
      <c r="AP204" s="568">
        <v>0.5</v>
      </c>
      <c r="AQ204" s="495">
        <f t="shared" si="41"/>
        <v>0</v>
      </c>
    </row>
    <row r="205" spans="1:43" ht="15" hidden="1" x14ac:dyDescent="0.25">
      <c r="A205" s="563" t="s">
        <v>596</v>
      </c>
      <c r="B205" s="280"/>
      <c r="C205" s="453">
        <v>0</v>
      </c>
      <c r="D205" s="453">
        <f t="shared" si="42"/>
        <v>0</v>
      </c>
      <c r="E205" s="462"/>
      <c r="F205" s="460"/>
      <c r="G205" s="456">
        <v>0.5</v>
      </c>
      <c r="H205" s="457">
        <f t="shared" si="43"/>
        <v>0</v>
      </c>
      <c r="I205" s="280"/>
      <c r="J205" s="453">
        <v>0</v>
      </c>
      <c r="K205" s="453">
        <f t="shared" si="44"/>
        <v>0</v>
      </c>
      <c r="L205" s="462"/>
      <c r="M205" s="460"/>
      <c r="N205" s="456">
        <v>0.5</v>
      </c>
      <c r="O205" s="457">
        <f t="shared" si="45"/>
        <v>0</v>
      </c>
      <c r="P205" s="280"/>
      <c r="Q205" s="453">
        <v>0</v>
      </c>
      <c r="R205" s="453">
        <f t="shared" si="34"/>
        <v>0</v>
      </c>
      <c r="S205" s="462"/>
      <c r="T205" s="460"/>
      <c r="U205" s="456">
        <v>0.5</v>
      </c>
      <c r="V205" s="461">
        <f t="shared" si="35"/>
        <v>0</v>
      </c>
      <c r="W205" s="280"/>
      <c r="X205" s="453">
        <v>0</v>
      </c>
      <c r="Y205" s="453">
        <f t="shared" si="36"/>
        <v>0</v>
      </c>
      <c r="Z205" s="462"/>
      <c r="AA205" s="460"/>
      <c r="AB205" s="456">
        <v>0.5</v>
      </c>
      <c r="AC205" s="461">
        <f t="shared" si="37"/>
        <v>0</v>
      </c>
      <c r="AD205" s="55"/>
      <c r="AE205" s="564">
        <v>0</v>
      </c>
      <c r="AF205" s="564">
        <f t="shared" si="38"/>
        <v>0</v>
      </c>
      <c r="AG205" s="569"/>
      <c r="AH205" s="567"/>
      <c r="AI205" s="568">
        <v>0.5</v>
      </c>
      <c r="AJ205" s="495">
        <f t="shared" si="39"/>
        <v>0</v>
      </c>
      <c r="AK205" s="55"/>
      <c r="AL205" s="564">
        <v>0</v>
      </c>
      <c r="AM205" s="564">
        <f t="shared" si="40"/>
        <v>0</v>
      </c>
      <c r="AN205" s="569"/>
      <c r="AO205" s="567"/>
      <c r="AP205" s="568">
        <v>0.5</v>
      </c>
      <c r="AQ205" s="495">
        <f t="shared" si="41"/>
        <v>0</v>
      </c>
    </row>
    <row r="206" spans="1:43" ht="15" hidden="1" x14ac:dyDescent="0.25">
      <c r="A206" s="563" t="s">
        <v>597</v>
      </c>
      <c r="B206" s="280"/>
      <c r="C206" s="453">
        <v>0</v>
      </c>
      <c r="D206" s="453">
        <f t="shared" si="42"/>
        <v>0</v>
      </c>
      <c r="E206" s="462"/>
      <c r="F206" s="460"/>
      <c r="G206" s="456">
        <v>0.5</v>
      </c>
      <c r="H206" s="457">
        <f t="shared" si="43"/>
        <v>0</v>
      </c>
      <c r="I206" s="280"/>
      <c r="J206" s="453">
        <v>0</v>
      </c>
      <c r="K206" s="453">
        <f t="shared" si="44"/>
        <v>0</v>
      </c>
      <c r="L206" s="462"/>
      <c r="M206" s="460"/>
      <c r="N206" s="456">
        <v>0.5</v>
      </c>
      <c r="O206" s="457">
        <f t="shared" si="45"/>
        <v>0</v>
      </c>
      <c r="P206" s="280"/>
      <c r="Q206" s="453">
        <v>0</v>
      </c>
      <c r="R206" s="453">
        <f t="shared" si="34"/>
        <v>0</v>
      </c>
      <c r="S206" s="462"/>
      <c r="T206" s="460"/>
      <c r="U206" s="456">
        <v>0.5</v>
      </c>
      <c r="V206" s="461">
        <f t="shared" si="35"/>
        <v>0</v>
      </c>
      <c r="W206" s="280"/>
      <c r="X206" s="453">
        <v>0</v>
      </c>
      <c r="Y206" s="453">
        <f t="shared" si="36"/>
        <v>0</v>
      </c>
      <c r="Z206" s="462"/>
      <c r="AA206" s="460"/>
      <c r="AB206" s="456">
        <v>0.5</v>
      </c>
      <c r="AC206" s="461">
        <f t="shared" si="37"/>
        <v>0</v>
      </c>
      <c r="AD206" s="55"/>
      <c r="AE206" s="564">
        <v>0</v>
      </c>
      <c r="AF206" s="564">
        <f t="shared" si="38"/>
        <v>0</v>
      </c>
      <c r="AG206" s="569"/>
      <c r="AH206" s="567"/>
      <c r="AI206" s="568">
        <v>0.5</v>
      </c>
      <c r="AJ206" s="495">
        <f t="shared" si="39"/>
        <v>0</v>
      </c>
      <c r="AK206" s="55"/>
      <c r="AL206" s="564">
        <v>0</v>
      </c>
      <c r="AM206" s="564">
        <f t="shared" si="40"/>
        <v>0</v>
      </c>
      <c r="AN206" s="569"/>
      <c r="AO206" s="567"/>
      <c r="AP206" s="568">
        <v>0.5</v>
      </c>
      <c r="AQ206" s="495">
        <f t="shared" si="41"/>
        <v>0</v>
      </c>
    </row>
    <row r="207" spans="1:43" ht="15" hidden="1" x14ac:dyDescent="0.25">
      <c r="A207" s="563" t="s">
        <v>598</v>
      </c>
      <c r="B207" s="280"/>
      <c r="C207" s="453">
        <v>0</v>
      </c>
      <c r="D207" s="453">
        <f t="shared" si="42"/>
        <v>0</v>
      </c>
      <c r="E207" s="462"/>
      <c r="F207" s="460"/>
      <c r="G207" s="456">
        <v>0.5</v>
      </c>
      <c r="H207" s="457">
        <f t="shared" si="43"/>
        <v>0</v>
      </c>
      <c r="I207" s="280"/>
      <c r="J207" s="453">
        <v>0</v>
      </c>
      <c r="K207" s="453">
        <f t="shared" si="44"/>
        <v>0</v>
      </c>
      <c r="L207" s="462"/>
      <c r="M207" s="460"/>
      <c r="N207" s="456">
        <v>0.5</v>
      </c>
      <c r="O207" s="457">
        <f t="shared" si="45"/>
        <v>0</v>
      </c>
      <c r="P207" s="280"/>
      <c r="Q207" s="453">
        <v>0</v>
      </c>
      <c r="R207" s="453">
        <f t="shared" si="34"/>
        <v>0</v>
      </c>
      <c r="S207" s="462"/>
      <c r="T207" s="460"/>
      <c r="U207" s="456">
        <v>0.5</v>
      </c>
      <c r="V207" s="461">
        <f t="shared" si="35"/>
        <v>0</v>
      </c>
      <c r="W207" s="280"/>
      <c r="X207" s="453">
        <v>0</v>
      </c>
      <c r="Y207" s="453">
        <f t="shared" si="36"/>
        <v>0</v>
      </c>
      <c r="Z207" s="462"/>
      <c r="AA207" s="460"/>
      <c r="AB207" s="456">
        <v>0.5</v>
      </c>
      <c r="AC207" s="461">
        <f t="shared" si="37"/>
        <v>0</v>
      </c>
      <c r="AD207" s="55"/>
      <c r="AE207" s="564">
        <v>0</v>
      </c>
      <c r="AF207" s="564">
        <f t="shared" si="38"/>
        <v>0</v>
      </c>
      <c r="AG207" s="569"/>
      <c r="AH207" s="567"/>
      <c r="AI207" s="568">
        <v>0.5</v>
      </c>
      <c r="AJ207" s="495">
        <f t="shared" si="39"/>
        <v>0</v>
      </c>
      <c r="AK207" s="55"/>
      <c r="AL207" s="564">
        <v>0</v>
      </c>
      <c r="AM207" s="564">
        <f t="shared" si="40"/>
        <v>0</v>
      </c>
      <c r="AN207" s="569"/>
      <c r="AO207" s="567"/>
      <c r="AP207" s="568">
        <v>0.5</v>
      </c>
      <c r="AQ207" s="495">
        <f t="shared" si="41"/>
        <v>0</v>
      </c>
    </row>
    <row r="208" spans="1:43" ht="15" hidden="1" x14ac:dyDescent="0.25">
      <c r="A208" s="563" t="s">
        <v>599</v>
      </c>
      <c r="B208" s="280"/>
      <c r="C208" s="453">
        <v>0</v>
      </c>
      <c r="D208" s="453">
        <f t="shared" si="42"/>
        <v>0</v>
      </c>
      <c r="E208" s="462"/>
      <c r="F208" s="460"/>
      <c r="G208" s="456">
        <v>0.5</v>
      </c>
      <c r="H208" s="457">
        <f t="shared" si="43"/>
        <v>0</v>
      </c>
      <c r="I208" s="280"/>
      <c r="J208" s="453">
        <v>0</v>
      </c>
      <c r="K208" s="453">
        <f t="shared" si="44"/>
        <v>0</v>
      </c>
      <c r="L208" s="462"/>
      <c r="M208" s="460"/>
      <c r="N208" s="456">
        <v>0.5</v>
      </c>
      <c r="O208" s="457">
        <f t="shared" si="45"/>
        <v>0</v>
      </c>
      <c r="P208" s="280"/>
      <c r="Q208" s="453">
        <v>0</v>
      </c>
      <c r="R208" s="453">
        <f t="shared" si="34"/>
        <v>0</v>
      </c>
      <c r="S208" s="462"/>
      <c r="T208" s="460"/>
      <c r="U208" s="456">
        <v>0.5</v>
      </c>
      <c r="V208" s="461">
        <f t="shared" si="35"/>
        <v>0</v>
      </c>
      <c r="W208" s="280"/>
      <c r="X208" s="453">
        <v>0</v>
      </c>
      <c r="Y208" s="453">
        <f t="shared" si="36"/>
        <v>0</v>
      </c>
      <c r="Z208" s="462"/>
      <c r="AA208" s="460"/>
      <c r="AB208" s="456">
        <v>0.5</v>
      </c>
      <c r="AC208" s="461">
        <f t="shared" si="37"/>
        <v>0</v>
      </c>
      <c r="AD208" s="55"/>
      <c r="AE208" s="564">
        <v>0</v>
      </c>
      <c r="AF208" s="564">
        <f t="shared" si="38"/>
        <v>0</v>
      </c>
      <c r="AG208" s="569"/>
      <c r="AH208" s="567"/>
      <c r="AI208" s="568">
        <v>0.5</v>
      </c>
      <c r="AJ208" s="495">
        <f t="shared" si="39"/>
        <v>0</v>
      </c>
      <c r="AK208" s="55"/>
      <c r="AL208" s="564">
        <v>0</v>
      </c>
      <c r="AM208" s="564">
        <f t="shared" si="40"/>
        <v>0</v>
      </c>
      <c r="AN208" s="569"/>
      <c r="AO208" s="567"/>
      <c r="AP208" s="568">
        <v>0.5</v>
      </c>
      <c r="AQ208" s="495">
        <f t="shared" si="41"/>
        <v>0</v>
      </c>
    </row>
    <row r="209" spans="1:43" ht="15" hidden="1" x14ac:dyDescent="0.25">
      <c r="A209" s="563" t="s">
        <v>600</v>
      </c>
      <c r="B209" s="280"/>
      <c r="C209" s="453">
        <v>0</v>
      </c>
      <c r="D209" s="453">
        <f t="shared" si="42"/>
        <v>0</v>
      </c>
      <c r="E209" s="462"/>
      <c r="F209" s="460"/>
      <c r="G209" s="456">
        <v>0.5</v>
      </c>
      <c r="H209" s="457">
        <f t="shared" si="43"/>
        <v>0</v>
      </c>
      <c r="I209" s="280"/>
      <c r="J209" s="453">
        <v>0</v>
      </c>
      <c r="K209" s="453">
        <f t="shared" si="44"/>
        <v>0</v>
      </c>
      <c r="L209" s="462"/>
      <c r="M209" s="460"/>
      <c r="N209" s="456">
        <v>0.5</v>
      </c>
      <c r="O209" s="457">
        <f t="shared" si="45"/>
        <v>0</v>
      </c>
      <c r="P209" s="280"/>
      <c r="Q209" s="453">
        <v>0</v>
      </c>
      <c r="R209" s="453">
        <f t="shared" si="34"/>
        <v>0</v>
      </c>
      <c r="S209" s="462"/>
      <c r="T209" s="460"/>
      <c r="U209" s="456">
        <v>0.5</v>
      </c>
      <c r="V209" s="461">
        <f t="shared" si="35"/>
        <v>0</v>
      </c>
      <c r="W209" s="280"/>
      <c r="X209" s="453">
        <v>0</v>
      </c>
      <c r="Y209" s="453">
        <f t="shared" si="36"/>
        <v>0</v>
      </c>
      <c r="Z209" s="462"/>
      <c r="AA209" s="460"/>
      <c r="AB209" s="456">
        <v>0.5</v>
      </c>
      <c r="AC209" s="461">
        <f t="shared" si="37"/>
        <v>0</v>
      </c>
      <c r="AD209" s="55"/>
      <c r="AE209" s="564">
        <v>0</v>
      </c>
      <c r="AF209" s="564">
        <f t="shared" si="38"/>
        <v>0</v>
      </c>
      <c r="AG209" s="569"/>
      <c r="AH209" s="567"/>
      <c r="AI209" s="568">
        <v>0.5</v>
      </c>
      <c r="AJ209" s="495">
        <f t="shared" si="39"/>
        <v>0</v>
      </c>
      <c r="AK209" s="55"/>
      <c r="AL209" s="564">
        <v>0</v>
      </c>
      <c r="AM209" s="564">
        <f t="shared" si="40"/>
        <v>0</v>
      </c>
      <c r="AN209" s="569"/>
      <c r="AO209" s="567"/>
      <c r="AP209" s="568">
        <v>0.5</v>
      </c>
      <c r="AQ209" s="495">
        <f t="shared" si="41"/>
        <v>0</v>
      </c>
    </row>
    <row r="210" spans="1:43" ht="15" hidden="1" x14ac:dyDescent="0.25">
      <c r="A210" s="563" t="s">
        <v>601</v>
      </c>
      <c r="B210" s="280"/>
      <c r="C210" s="453">
        <v>0</v>
      </c>
      <c r="D210" s="453">
        <f t="shared" si="42"/>
        <v>0</v>
      </c>
      <c r="E210" s="462"/>
      <c r="F210" s="460"/>
      <c r="G210" s="456">
        <v>0.5</v>
      </c>
      <c r="H210" s="457">
        <f t="shared" si="43"/>
        <v>0</v>
      </c>
      <c r="I210" s="280"/>
      <c r="J210" s="453">
        <v>0</v>
      </c>
      <c r="K210" s="453">
        <f t="shared" si="44"/>
        <v>0</v>
      </c>
      <c r="L210" s="462"/>
      <c r="M210" s="460"/>
      <c r="N210" s="456">
        <v>0.5</v>
      </c>
      <c r="O210" s="457">
        <f t="shared" si="45"/>
        <v>0</v>
      </c>
      <c r="P210" s="280"/>
      <c r="Q210" s="453">
        <v>0</v>
      </c>
      <c r="R210" s="453">
        <f t="shared" si="34"/>
        <v>0</v>
      </c>
      <c r="S210" s="462"/>
      <c r="T210" s="460"/>
      <c r="U210" s="456">
        <v>0.5</v>
      </c>
      <c r="V210" s="461">
        <f t="shared" si="35"/>
        <v>0</v>
      </c>
      <c r="W210" s="280"/>
      <c r="X210" s="453">
        <v>0</v>
      </c>
      <c r="Y210" s="453">
        <f t="shared" si="36"/>
        <v>0</v>
      </c>
      <c r="Z210" s="462"/>
      <c r="AA210" s="460"/>
      <c r="AB210" s="456">
        <v>0.5</v>
      </c>
      <c r="AC210" s="461">
        <f t="shared" si="37"/>
        <v>0</v>
      </c>
      <c r="AD210" s="55"/>
      <c r="AE210" s="564">
        <v>0</v>
      </c>
      <c r="AF210" s="564">
        <f t="shared" si="38"/>
        <v>0</v>
      </c>
      <c r="AG210" s="569"/>
      <c r="AH210" s="567"/>
      <c r="AI210" s="568">
        <v>0.5</v>
      </c>
      <c r="AJ210" s="495">
        <f t="shared" si="39"/>
        <v>0</v>
      </c>
      <c r="AK210" s="55"/>
      <c r="AL210" s="564">
        <v>0</v>
      </c>
      <c r="AM210" s="564">
        <f t="shared" si="40"/>
        <v>0</v>
      </c>
      <c r="AN210" s="569"/>
      <c r="AO210" s="567"/>
      <c r="AP210" s="568">
        <v>0.5</v>
      </c>
      <c r="AQ210" s="495">
        <f t="shared" si="41"/>
        <v>0</v>
      </c>
    </row>
    <row r="211" spans="1:43" ht="15" hidden="1" x14ac:dyDescent="0.25">
      <c r="A211" s="563" t="s">
        <v>602</v>
      </c>
      <c r="B211" s="280"/>
      <c r="C211" s="453">
        <v>0</v>
      </c>
      <c r="D211" s="453">
        <f t="shared" si="42"/>
        <v>0</v>
      </c>
      <c r="E211" s="462"/>
      <c r="F211" s="460"/>
      <c r="G211" s="456">
        <v>0.5</v>
      </c>
      <c r="H211" s="457">
        <f t="shared" si="43"/>
        <v>0</v>
      </c>
      <c r="I211" s="280"/>
      <c r="J211" s="453">
        <v>0</v>
      </c>
      <c r="K211" s="453">
        <f t="shared" si="44"/>
        <v>0</v>
      </c>
      <c r="L211" s="462"/>
      <c r="M211" s="460"/>
      <c r="N211" s="456">
        <v>0.5</v>
      </c>
      <c r="O211" s="457">
        <f t="shared" si="45"/>
        <v>0</v>
      </c>
      <c r="P211" s="280"/>
      <c r="Q211" s="453">
        <v>0</v>
      </c>
      <c r="R211" s="453">
        <f t="shared" si="34"/>
        <v>0</v>
      </c>
      <c r="S211" s="462"/>
      <c r="T211" s="460"/>
      <c r="U211" s="456">
        <v>0.5</v>
      </c>
      <c r="V211" s="461">
        <f t="shared" si="35"/>
        <v>0</v>
      </c>
      <c r="W211" s="280"/>
      <c r="X211" s="453">
        <v>0</v>
      </c>
      <c r="Y211" s="453">
        <f t="shared" si="36"/>
        <v>0</v>
      </c>
      <c r="Z211" s="462"/>
      <c r="AA211" s="460"/>
      <c r="AB211" s="456">
        <v>0.5</v>
      </c>
      <c r="AC211" s="461">
        <f t="shared" si="37"/>
        <v>0</v>
      </c>
      <c r="AD211" s="55"/>
      <c r="AE211" s="564">
        <v>0</v>
      </c>
      <c r="AF211" s="564">
        <f t="shared" si="38"/>
        <v>0</v>
      </c>
      <c r="AG211" s="569"/>
      <c r="AH211" s="567"/>
      <c r="AI211" s="568">
        <v>0.5</v>
      </c>
      <c r="AJ211" s="495">
        <f t="shared" si="39"/>
        <v>0</v>
      </c>
      <c r="AK211" s="55"/>
      <c r="AL211" s="564">
        <v>0</v>
      </c>
      <c r="AM211" s="564">
        <f t="shared" si="40"/>
        <v>0</v>
      </c>
      <c r="AN211" s="569"/>
      <c r="AO211" s="567"/>
      <c r="AP211" s="568">
        <v>0.5</v>
      </c>
      <c r="AQ211" s="495">
        <f t="shared" si="41"/>
        <v>0</v>
      </c>
    </row>
    <row r="212" spans="1:43" ht="15" hidden="1" x14ac:dyDescent="0.25">
      <c r="A212" s="563" t="s">
        <v>603</v>
      </c>
      <c r="B212" s="280"/>
      <c r="C212" s="453">
        <v>0</v>
      </c>
      <c r="D212" s="453">
        <f t="shared" si="42"/>
        <v>0</v>
      </c>
      <c r="E212" s="462"/>
      <c r="F212" s="460"/>
      <c r="G212" s="456">
        <v>0.5</v>
      </c>
      <c r="H212" s="457">
        <f t="shared" si="43"/>
        <v>0</v>
      </c>
      <c r="I212" s="280"/>
      <c r="J212" s="453">
        <v>0</v>
      </c>
      <c r="K212" s="453">
        <f t="shared" si="44"/>
        <v>0</v>
      </c>
      <c r="L212" s="462"/>
      <c r="M212" s="460"/>
      <c r="N212" s="456">
        <v>0.5</v>
      </c>
      <c r="O212" s="457">
        <f t="shared" si="45"/>
        <v>0</v>
      </c>
      <c r="P212" s="280"/>
      <c r="Q212" s="453">
        <v>0</v>
      </c>
      <c r="R212" s="453">
        <f t="shared" si="34"/>
        <v>0</v>
      </c>
      <c r="S212" s="462"/>
      <c r="T212" s="460"/>
      <c r="U212" s="456">
        <v>0.5</v>
      </c>
      <c r="V212" s="461">
        <f t="shared" si="35"/>
        <v>0</v>
      </c>
      <c r="W212" s="280"/>
      <c r="X212" s="453">
        <v>0</v>
      </c>
      <c r="Y212" s="453">
        <f t="shared" si="36"/>
        <v>0</v>
      </c>
      <c r="Z212" s="462"/>
      <c r="AA212" s="460"/>
      <c r="AB212" s="456">
        <v>0.5</v>
      </c>
      <c r="AC212" s="461">
        <f t="shared" si="37"/>
        <v>0</v>
      </c>
      <c r="AD212" s="55"/>
      <c r="AE212" s="564">
        <v>0</v>
      </c>
      <c r="AF212" s="564">
        <f t="shared" si="38"/>
        <v>0</v>
      </c>
      <c r="AG212" s="569"/>
      <c r="AH212" s="567"/>
      <c r="AI212" s="568">
        <v>0.5</v>
      </c>
      <c r="AJ212" s="495">
        <f t="shared" si="39"/>
        <v>0</v>
      </c>
      <c r="AK212" s="55"/>
      <c r="AL212" s="564">
        <v>0</v>
      </c>
      <c r="AM212" s="564">
        <f t="shared" si="40"/>
        <v>0</v>
      </c>
      <c r="AN212" s="569"/>
      <c r="AO212" s="567"/>
      <c r="AP212" s="568">
        <v>0.5</v>
      </c>
      <c r="AQ212" s="495">
        <f t="shared" si="41"/>
        <v>0</v>
      </c>
    </row>
    <row r="213" spans="1:43" ht="15" hidden="1" x14ac:dyDescent="0.25">
      <c r="A213" s="563" t="s">
        <v>604</v>
      </c>
      <c r="B213" s="280"/>
      <c r="C213" s="453">
        <v>0</v>
      </c>
      <c r="D213" s="453">
        <f t="shared" si="42"/>
        <v>0</v>
      </c>
      <c r="E213" s="462"/>
      <c r="F213" s="460"/>
      <c r="G213" s="456">
        <v>0.5</v>
      </c>
      <c r="H213" s="457">
        <f t="shared" si="43"/>
        <v>0</v>
      </c>
      <c r="I213" s="280"/>
      <c r="J213" s="453">
        <v>0</v>
      </c>
      <c r="K213" s="453">
        <f t="shared" si="44"/>
        <v>0</v>
      </c>
      <c r="L213" s="462"/>
      <c r="M213" s="460"/>
      <c r="N213" s="456">
        <v>0.5</v>
      </c>
      <c r="O213" s="457">
        <f t="shared" si="45"/>
        <v>0</v>
      </c>
      <c r="P213" s="280"/>
      <c r="Q213" s="453">
        <v>0</v>
      </c>
      <c r="R213" s="453">
        <f t="shared" si="34"/>
        <v>0</v>
      </c>
      <c r="S213" s="462"/>
      <c r="T213" s="460"/>
      <c r="U213" s="456">
        <v>0.5</v>
      </c>
      <c r="V213" s="461">
        <f t="shared" si="35"/>
        <v>0</v>
      </c>
      <c r="W213" s="280"/>
      <c r="X213" s="453">
        <v>0</v>
      </c>
      <c r="Y213" s="453">
        <f t="shared" si="36"/>
        <v>0</v>
      </c>
      <c r="Z213" s="462"/>
      <c r="AA213" s="460"/>
      <c r="AB213" s="456">
        <v>0.5</v>
      </c>
      <c r="AC213" s="461">
        <f t="shared" si="37"/>
        <v>0</v>
      </c>
      <c r="AD213" s="55"/>
      <c r="AE213" s="564">
        <v>0</v>
      </c>
      <c r="AF213" s="564">
        <f t="shared" si="38"/>
        <v>0</v>
      </c>
      <c r="AG213" s="569"/>
      <c r="AH213" s="567"/>
      <c r="AI213" s="568">
        <v>0.5</v>
      </c>
      <c r="AJ213" s="495">
        <f t="shared" si="39"/>
        <v>0</v>
      </c>
      <c r="AK213" s="55"/>
      <c r="AL213" s="564">
        <v>0</v>
      </c>
      <c r="AM213" s="564">
        <f t="shared" si="40"/>
        <v>0</v>
      </c>
      <c r="AN213" s="569"/>
      <c r="AO213" s="567"/>
      <c r="AP213" s="568">
        <v>0.5</v>
      </c>
      <c r="AQ213" s="495">
        <f t="shared" si="41"/>
        <v>0</v>
      </c>
    </row>
    <row r="214" spans="1:43" ht="15" hidden="1" x14ac:dyDescent="0.25">
      <c r="A214" s="563" t="s">
        <v>605</v>
      </c>
      <c r="B214" s="280"/>
      <c r="C214" s="453">
        <v>0</v>
      </c>
      <c r="D214" s="453">
        <f t="shared" si="42"/>
        <v>0</v>
      </c>
      <c r="E214" s="462"/>
      <c r="F214" s="460"/>
      <c r="G214" s="456">
        <v>0.5</v>
      </c>
      <c r="H214" s="457">
        <f t="shared" si="43"/>
        <v>0</v>
      </c>
      <c r="I214" s="280"/>
      <c r="J214" s="453">
        <v>0</v>
      </c>
      <c r="K214" s="453">
        <f t="shared" si="44"/>
        <v>0</v>
      </c>
      <c r="L214" s="462"/>
      <c r="M214" s="460"/>
      <c r="N214" s="456">
        <v>0.5</v>
      </c>
      <c r="O214" s="457">
        <f t="shared" si="45"/>
        <v>0</v>
      </c>
      <c r="P214" s="280"/>
      <c r="Q214" s="453">
        <v>0</v>
      </c>
      <c r="R214" s="453">
        <f t="shared" si="34"/>
        <v>0</v>
      </c>
      <c r="S214" s="462"/>
      <c r="T214" s="460"/>
      <c r="U214" s="456">
        <v>0.5</v>
      </c>
      <c r="V214" s="461">
        <f t="shared" si="35"/>
        <v>0</v>
      </c>
      <c r="W214" s="280"/>
      <c r="X214" s="453">
        <v>0</v>
      </c>
      <c r="Y214" s="453">
        <f t="shared" si="36"/>
        <v>0</v>
      </c>
      <c r="Z214" s="462"/>
      <c r="AA214" s="460"/>
      <c r="AB214" s="456">
        <v>0.5</v>
      </c>
      <c r="AC214" s="461">
        <f t="shared" si="37"/>
        <v>0</v>
      </c>
      <c r="AD214" s="55"/>
      <c r="AE214" s="564">
        <v>0</v>
      </c>
      <c r="AF214" s="564">
        <f t="shared" si="38"/>
        <v>0</v>
      </c>
      <c r="AG214" s="569"/>
      <c r="AH214" s="567"/>
      <c r="AI214" s="568">
        <v>0.5</v>
      </c>
      <c r="AJ214" s="495">
        <f t="shared" si="39"/>
        <v>0</v>
      </c>
      <c r="AK214" s="55"/>
      <c r="AL214" s="564">
        <v>0</v>
      </c>
      <c r="AM214" s="564">
        <f t="shared" si="40"/>
        <v>0</v>
      </c>
      <c r="AN214" s="569"/>
      <c r="AO214" s="567"/>
      <c r="AP214" s="568">
        <v>0.5</v>
      </c>
      <c r="AQ214" s="495">
        <f t="shared" si="41"/>
        <v>0</v>
      </c>
    </row>
    <row r="215" spans="1:43" ht="15" hidden="1" x14ac:dyDescent="0.25">
      <c r="A215" s="563" t="s">
        <v>606</v>
      </c>
      <c r="B215" s="280"/>
      <c r="C215" s="453">
        <v>0</v>
      </c>
      <c r="D215" s="453">
        <f t="shared" si="42"/>
        <v>0</v>
      </c>
      <c r="E215" s="462"/>
      <c r="F215" s="460"/>
      <c r="G215" s="456">
        <v>0.5</v>
      </c>
      <c r="H215" s="457">
        <f t="shared" si="43"/>
        <v>0</v>
      </c>
      <c r="I215" s="280"/>
      <c r="J215" s="453">
        <v>0</v>
      </c>
      <c r="K215" s="453">
        <f t="shared" si="44"/>
        <v>0</v>
      </c>
      <c r="L215" s="462"/>
      <c r="M215" s="460"/>
      <c r="N215" s="456">
        <v>0.5</v>
      </c>
      <c r="O215" s="457">
        <f t="shared" si="45"/>
        <v>0</v>
      </c>
      <c r="P215" s="280"/>
      <c r="Q215" s="453">
        <v>0</v>
      </c>
      <c r="R215" s="453">
        <f t="shared" si="34"/>
        <v>0</v>
      </c>
      <c r="S215" s="462"/>
      <c r="T215" s="460"/>
      <c r="U215" s="456">
        <v>0.5</v>
      </c>
      <c r="V215" s="461">
        <f t="shared" si="35"/>
        <v>0</v>
      </c>
      <c r="W215" s="280"/>
      <c r="X215" s="453">
        <v>0</v>
      </c>
      <c r="Y215" s="453">
        <f t="shared" si="36"/>
        <v>0</v>
      </c>
      <c r="Z215" s="462"/>
      <c r="AA215" s="460"/>
      <c r="AB215" s="456">
        <v>0.5</v>
      </c>
      <c r="AC215" s="461">
        <f t="shared" si="37"/>
        <v>0</v>
      </c>
      <c r="AD215" s="55"/>
      <c r="AE215" s="564">
        <v>0</v>
      </c>
      <c r="AF215" s="564">
        <f t="shared" si="38"/>
        <v>0</v>
      </c>
      <c r="AG215" s="569"/>
      <c r="AH215" s="567"/>
      <c r="AI215" s="568">
        <v>0.5</v>
      </c>
      <c r="AJ215" s="495">
        <f t="shared" si="39"/>
        <v>0</v>
      </c>
      <c r="AK215" s="55"/>
      <c r="AL215" s="564">
        <v>0</v>
      </c>
      <c r="AM215" s="564">
        <f t="shared" si="40"/>
        <v>0</v>
      </c>
      <c r="AN215" s="569"/>
      <c r="AO215" s="567"/>
      <c r="AP215" s="568">
        <v>0.5</v>
      </c>
      <c r="AQ215" s="495">
        <f t="shared" si="41"/>
        <v>0</v>
      </c>
    </row>
    <row r="216" spans="1:43" ht="15" hidden="1" x14ac:dyDescent="0.25">
      <c r="A216" s="563" t="s">
        <v>607</v>
      </c>
      <c r="B216" s="280"/>
      <c r="C216" s="453">
        <v>0</v>
      </c>
      <c r="D216" s="453">
        <f t="shared" si="42"/>
        <v>0</v>
      </c>
      <c r="E216" s="462"/>
      <c r="F216" s="460"/>
      <c r="G216" s="456">
        <v>0.5</v>
      </c>
      <c r="H216" s="457">
        <f t="shared" si="43"/>
        <v>0</v>
      </c>
      <c r="I216" s="280"/>
      <c r="J216" s="453">
        <v>0</v>
      </c>
      <c r="K216" s="453">
        <f t="shared" si="44"/>
        <v>0</v>
      </c>
      <c r="L216" s="462"/>
      <c r="M216" s="460"/>
      <c r="N216" s="456">
        <v>0.5</v>
      </c>
      <c r="O216" s="457">
        <f t="shared" si="45"/>
        <v>0</v>
      </c>
      <c r="P216" s="280"/>
      <c r="Q216" s="453">
        <v>0</v>
      </c>
      <c r="R216" s="453">
        <f t="shared" si="34"/>
        <v>0</v>
      </c>
      <c r="S216" s="462"/>
      <c r="T216" s="460"/>
      <c r="U216" s="456">
        <v>0.5</v>
      </c>
      <c r="V216" s="461">
        <f t="shared" si="35"/>
        <v>0</v>
      </c>
      <c r="W216" s="280"/>
      <c r="X216" s="453">
        <v>0</v>
      </c>
      <c r="Y216" s="453">
        <f t="shared" si="36"/>
        <v>0</v>
      </c>
      <c r="Z216" s="462"/>
      <c r="AA216" s="460"/>
      <c r="AB216" s="456">
        <v>0.5</v>
      </c>
      <c r="AC216" s="461">
        <f t="shared" si="37"/>
        <v>0</v>
      </c>
      <c r="AD216" s="55"/>
      <c r="AE216" s="564">
        <v>0</v>
      </c>
      <c r="AF216" s="564">
        <f t="shared" si="38"/>
        <v>0</v>
      </c>
      <c r="AG216" s="569"/>
      <c r="AH216" s="567"/>
      <c r="AI216" s="568">
        <v>0.5</v>
      </c>
      <c r="AJ216" s="495">
        <f t="shared" si="39"/>
        <v>0</v>
      </c>
      <c r="AK216" s="55"/>
      <c r="AL216" s="564">
        <v>0</v>
      </c>
      <c r="AM216" s="564">
        <f t="shared" si="40"/>
        <v>0</v>
      </c>
      <c r="AN216" s="569"/>
      <c r="AO216" s="567"/>
      <c r="AP216" s="568">
        <v>0.5</v>
      </c>
      <c r="AQ216" s="495">
        <f t="shared" si="41"/>
        <v>0</v>
      </c>
    </row>
    <row r="217" spans="1:43" ht="15" hidden="1" x14ac:dyDescent="0.25">
      <c r="A217" s="563" t="s">
        <v>608</v>
      </c>
      <c r="B217" s="280"/>
      <c r="C217" s="453">
        <v>0</v>
      </c>
      <c r="D217" s="453">
        <f t="shared" si="42"/>
        <v>0</v>
      </c>
      <c r="E217" s="462"/>
      <c r="F217" s="460"/>
      <c r="G217" s="456">
        <v>0.5</v>
      </c>
      <c r="H217" s="457">
        <f t="shared" si="43"/>
        <v>0</v>
      </c>
      <c r="I217" s="280"/>
      <c r="J217" s="453">
        <v>0</v>
      </c>
      <c r="K217" s="453">
        <f t="shared" si="44"/>
        <v>0</v>
      </c>
      <c r="L217" s="462"/>
      <c r="M217" s="460"/>
      <c r="N217" s="456">
        <v>0.5</v>
      </c>
      <c r="O217" s="457">
        <f t="shared" si="45"/>
        <v>0</v>
      </c>
      <c r="P217" s="280"/>
      <c r="Q217" s="453">
        <v>0</v>
      </c>
      <c r="R217" s="453">
        <f t="shared" si="34"/>
        <v>0</v>
      </c>
      <c r="S217" s="462"/>
      <c r="T217" s="460"/>
      <c r="U217" s="456">
        <v>0.5</v>
      </c>
      <c r="V217" s="461">
        <f t="shared" si="35"/>
        <v>0</v>
      </c>
      <c r="W217" s="280"/>
      <c r="X217" s="453">
        <v>0</v>
      </c>
      <c r="Y217" s="453">
        <f t="shared" si="36"/>
        <v>0</v>
      </c>
      <c r="Z217" s="462"/>
      <c r="AA217" s="460"/>
      <c r="AB217" s="456">
        <v>0.5</v>
      </c>
      <c r="AC217" s="461">
        <f t="shared" si="37"/>
        <v>0</v>
      </c>
      <c r="AD217" s="55"/>
      <c r="AE217" s="564">
        <v>0</v>
      </c>
      <c r="AF217" s="564">
        <f t="shared" si="38"/>
        <v>0</v>
      </c>
      <c r="AG217" s="569"/>
      <c r="AH217" s="567"/>
      <c r="AI217" s="568">
        <v>0.5</v>
      </c>
      <c r="AJ217" s="495">
        <f t="shared" si="39"/>
        <v>0</v>
      </c>
      <c r="AK217" s="55"/>
      <c r="AL217" s="564">
        <v>0</v>
      </c>
      <c r="AM217" s="564">
        <f t="shared" si="40"/>
        <v>0</v>
      </c>
      <c r="AN217" s="569"/>
      <c r="AO217" s="567"/>
      <c r="AP217" s="568">
        <v>0.5</v>
      </c>
      <c r="AQ217" s="495">
        <f t="shared" si="41"/>
        <v>0</v>
      </c>
    </row>
    <row r="218" spans="1:43" ht="15" hidden="1" x14ac:dyDescent="0.25">
      <c r="A218" s="563" t="s">
        <v>609</v>
      </c>
      <c r="B218" s="280"/>
      <c r="C218" s="453">
        <v>0</v>
      </c>
      <c r="D218" s="453">
        <f t="shared" si="42"/>
        <v>0</v>
      </c>
      <c r="E218" s="462"/>
      <c r="F218" s="460"/>
      <c r="G218" s="456">
        <v>0.5</v>
      </c>
      <c r="H218" s="457">
        <f t="shared" si="43"/>
        <v>0</v>
      </c>
      <c r="I218" s="280"/>
      <c r="J218" s="453">
        <v>0</v>
      </c>
      <c r="K218" s="453">
        <f t="shared" si="44"/>
        <v>0</v>
      </c>
      <c r="L218" s="462"/>
      <c r="M218" s="460"/>
      <c r="N218" s="456">
        <v>0.5</v>
      </c>
      <c r="O218" s="457">
        <f t="shared" si="45"/>
        <v>0</v>
      </c>
      <c r="P218" s="280"/>
      <c r="Q218" s="453">
        <v>0</v>
      </c>
      <c r="R218" s="453">
        <f t="shared" si="34"/>
        <v>0</v>
      </c>
      <c r="S218" s="462"/>
      <c r="T218" s="460"/>
      <c r="U218" s="456">
        <v>0.5</v>
      </c>
      <c r="V218" s="461">
        <f t="shared" si="35"/>
        <v>0</v>
      </c>
      <c r="W218" s="280"/>
      <c r="X218" s="453">
        <v>0</v>
      </c>
      <c r="Y218" s="453">
        <f t="shared" si="36"/>
        <v>0</v>
      </c>
      <c r="Z218" s="462"/>
      <c r="AA218" s="460"/>
      <c r="AB218" s="456">
        <v>0.5</v>
      </c>
      <c r="AC218" s="461">
        <f t="shared" si="37"/>
        <v>0</v>
      </c>
      <c r="AD218" s="55"/>
      <c r="AE218" s="564">
        <v>0</v>
      </c>
      <c r="AF218" s="564">
        <f t="shared" si="38"/>
        <v>0</v>
      </c>
      <c r="AG218" s="569"/>
      <c r="AH218" s="567"/>
      <c r="AI218" s="568">
        <v>0.5</v>
      </c>
      <c r="AJ218" s="495">
        <f t="shared" si="39"/>
        <v>0</v>
      </c>
      <c r="AK218" s="55"/>
      <c r="AL218" s="564">
        <v>0</v>
      </c>
      <c r="AM218" s="564">
        <f t="shared" si="40"/>
        <v>0</v>
      </c>
      <c r="AN218" s="569"/>
      <c r="AO218" s="567"/>
      <c r="AP218" s="568">
        <v>0.5</v>
      </c>
      <c r="AQ218" s="495">
        <f t="shared" si="41"/>
        <v>0</v>
      </c>
    </row>
    <row r="219" spans="1:43" ht="15" hidden="1" x14ac:dyDescent="0.25">
      <c r="A219" s="563" t="s">
        <v>610</v>
      </c>
      <c r="B219" s="280"/>
      <c r="C219" s="453">
        <v>0</v>
      </c>
      <c r="D219" s="453">
        <f t="shared" si="42"/>
        <v>0</v>
      </c>
      <c r="E219" s="462"/>
      <c r="F219" s="460"/>
      <c r="G219" s="456">
        <v>0.5</v>
      </c>
      <c r="H219" s="457">
        <f t="shared" si="43"/>
        <v>0</v>
      </c>
      <c r="I219" s="280"/>
      <c r="J219" s="453">
        <v>0</v>
      </c>
      <c r="K219" s="453">
        <f t="shared" si="44"/>
        <v>0</v>
      </c>
      <c r="L219" s="462"/>
      <c r="M219" s="460"/>
      <c r="N219" s="456">
        <v>0.5</v>
      </c>
      <c r="O219" s="457">
        <f t="shared" si="45"/>
        <v>0</v>
      </c>
      <c r="P219" s="280"/>
      <c r="Q219" s="453">
        <v>0</v>
      </c>
      <c r="R219" s="453">
        <f t="shared" si="34"/>
        <v>0</v>
      </c>
      <c r="S219" s="462"/>
      <c r="T219" s="460"/>
      <c r="U219" s="456">
        <v>0.5</v>
      </c>
      <c r="V219" s="461">
        <f t="shared" si="35"/>
        <v>0</v>
      </c>
      <c r="W219" s="280"/>
      <c r="X219" s="453">
        <v>0</v>
      </c>
      <c r="Y219" s="453">
        <f t="shared" si="36"/>
        <v>0</v>
      </c>
      <c r="Z219" s="462"/>
      <c r="AA219" s="460"/>
      <c r="AB219" s="456">
        <v>0.5</v>
      </c>
      <c r="AC219" s="461">
        <f t="shared" si="37"/>
        <v>0</v>
      </c>
      <c r="AD219" s="55"/>
      <c r="AE219" s="564">
        <v>0</v>
      </c>
      <c r="AF219" s="564">
        <f t="shared" si="38"/>
        <v>0</v>
      </c>
      <c r="AG219" s="569"/>
      <c r="AH219" s="567"/>
      <c r="AI219" s="568">
        <v>0.5</v>
      </c>
      <c r="AJ219" s="495">
        <f t="shared" si="39"/>
        <v>0</v>
      </c>
      <c r="AK219" s="55"/>
      <c r="AL219" s="564">
        <v>0</v>
      </c>
      <c r="AM219" s="564">
        <f t="shared" si="40"/>
        <v>0</v>
      </c>
      <c r="AN219" s="569"/>
      <c r="AO219" s="567"/>
      <c r="AP219" s="568">
        <v>0.5</v>
      </c>
      <c r="AQ219" s="495">
        <f t="shared" si="41"/>
        <v>0</v>
      </c>
    </row>
    <row r="220" spans="1:43" ht="15" hidden="1" x14ac:dyDescent="0.25">
      <c r="A220" s="563" t="s">
        <v>611</v>
      </c>
      <c r="B220" s="280"/>
      <c r="C220" s="453">
        <v>0</v>
      </c>
      <c r="D220" s="453">
        <f t="shared" si="42"/>
        <v>0</v>
      </c>
      <c r="E220" s="462"/>
      <c r="F220" s="460"/>
      <c r="G220" s="456">
        <v>0.5</v>
      </c>
      <c r="H220" s="457">
        <f t="shared" si="43"/>
        <v>0</v>
      </c>
      <c r="I220" s="280"/>
      <c r="J220" s="453">
        <v>0</v>
      </c>
      <c r="K220" s="453">
        <f t="shared" si="44"/>
        <v>0</v>
      </c>
      <c r="L220" s="462"/>
      <c r="M220" s="460"/>
      <c r="N220" s="456">
        <v>0.5</v>
      </c>
      <c r="O220" s="457">
        <f t="shared" si="45"/>
        <v>0</v>
      </c>
      <c r="P220" s="280"/>
      <c r="Q220" s="453">
        <v>0</v>
      </c>
      <c r="R220" s="453">
        <f t="shared" si="34"/>
        <v>0</v>
      </c>
      <c r="S220" s="462"/>
      <c r="T220" s="460"/>
      <c r="U220" s="456">
        <v>0.5</v>
      </c>
      <c r="V220" s="461">
        <f t="shared" si="35"/>
        <v>0</v>
      </c>
      <c r="W220" s="280"/>
      <c r="X220" s="453">
        <v>0</v>
      </c>
      <c r="Y220" s="453">
        <f t="shared" si="36"/>
        <v>0</v>
      </c>
      <c r="Z220" s="462"/>
      <c r="AA220" s="460"/>
      <c r="AB220" s="456">
        <v>0.5</v>
      </c>
      <c r="AC220" s="461">
        <f t="shared" si="37"/>
        <v>0</v>
      </c>
      <c r="AD220" s="55"/>
      <c r="AE220" s="564">
        <v>0</v>
      </c>
      <c r="AF220" s="564">
        <f t="shared" si="38"/>
        <v>0</v>
      </c>
      <c r="AG220" s="569"/>
      <c r="AH220" s="567"/>
      <c r="AI220" s="568">
        <v>0.5</v>
      </c>
      <c r="AJ220" s="495">
        <f t="shared" si="39"/>
        <v>0</v>
      </c>
      <c r="AK220" s="55"/>
      <c r="AL220" s="564">
        <v>0</v>
      </c>
      <c r="AM220" s="564">
        <f t="shared" si="40"/>
        <v>0</v>
      </c>
      <c r="AN220" s="569"/>
      <c r="AO220" s="567"/>
      <c r="AP220" s="568">
        <v>0.5</v>
      </c>
      <c r="AQ220" s="495">
        <f t="shared" si="41"/>
        <v>0</v>
      </c>
    </row>
    <row r="221" spans="1:43" ht="15" hidden="1" x14ac:dyDescent="0.25">
      <c r="A221" s="563" t="s">
        <v>612</v>
      </c>
      <c r="B221" s="280"/>
      <c r="C221" s="453">
        <v>0</v>
      </c>
      <c r="D221" s="453">
        <f t="shared" si="42"/>
        <v>0</v>
      </c>
      <c r="E221" s="462"/>
      <c r="F221" s="460"/>
      <c r="G221" s="456">
        <v>0.5</v>
      </c>
      <c r="H221" s="457">
        <f t="shared" si="43"/>
        <v>0</v>
      </c>
      <c r="I221" s="280"/>
      <c r="J221" s="453">
        <v>0</v>
      </c>
      <c r="K221" s="453">
        <f t="shared" si="44"/>
        <v>0</v>
      </c>
      <c r="L221" s="462"/>
      <c r="M221" s="460"/>
      <c r="N221" s="456">
        <v>0.5</v>
      </c>
      <c r="O221" s="457">
        <f t="shared" si="45"/>
        <v>0</v>
      </c>
      <c r="P221" s="280"/>
      <c r="Q221" s="453">
        <v>0</v>
      </c>
      <c r="R221" s="453">
        <f t="shared" si="34"/>
        <v>0</v>
      </c>
      <c r="S221" s="462"/>
      <c r="T221" s="460"/>
      <c r="U221" s="456">
        <v>0.5</v>
      </c>
      <c r="V221" s="461">
        <f t="shared" si="35"/>
        <v>0</v>
      </c>
      <c r="W221" s="280"/>
      <c r="X221" s="453">
        <v>0</v>
      </c>
      <c r="Y221" s="453">
        <f t="shared" si="36"/>
        <v>0</v>
      </c>
      <c r="Z221" s="462"/>
      <c r="AA221" s="460"/>
      <c r="AB221" s="456">
        <v>0.5</v>
      </c>
      <c r="AC221" s="461">
        <f t="shared" si="37"/>
        <v>0</v>
      </c>
      <c r="AD221" s="55"/>
      <c r="AE221" s="564">
        <v>0</v>
      </c>
      <c r="AF221" s="564">
        <f t="shared" si="38"/>
        <v>0</v>
      </c>
      <c r="AG221" s="569"/>
      <c r="AH221" s="567"/>
      <c r="AI221" s="568">
        <v>0.5</v>
      </c>
      <c r="AJ221" s="495">
        <f t="shared" si="39"/>
        <v>0</v>
      </c>
      <c r="AK221" s="55"/>
      <c r="AL221" s="564">
        <v>0</v>
      </c>
      <c r="AM221" s="564">
        <f t="shared" si="40"/>
        <v>0</v>
      </c>
      <c r="AN221" s="569"/>
      <c r="AO221" s="567"/>
      <c r="AP221" s="568">
        <v>0.5</v>
      </c>
      <c r="AQ221" s="495">
        <f t="shared" si="41"/>
        <v>0</v>
      </c>
    </row>
    <row r="222" spans="1:43" ht="15" hidden="1" x14ac:dyDescent="0.25">
      <c r="A222" s="563" t="s">
        <v>613</v>
      </c>
      <c r="B222" s="280"/>
      <c r="C222" s="453">
        <v>0</v>
      </c>
      <c r="D222" s="453">
        <f t="shared" si="42"/>
        <v>0</v>
      </c>
      <c r="E222" s="462"/>
      <c r="F222" s="460"/>
      <c r="G222" s="456">
        <v>0.5</v>
      </c>
      <c r="H222" s="457">
        <f t="shared" si="43"/>
        <v>0</v>
      </c>
      <c r="I222" s="280"/>
      <c r="J222" s="453">
        <v>0</v>
      </c>
      <c r="K222" s="453">
        <f t="shared" si="44"/>
        <v>0</v>
      </c>
      <c r="L222" s="462"/>
      <c r="M222" s="460"/>
      <c r="N222" s="456">
        <v>0.5</v>
      </c>
      <c r="O222" s="457">
        <f t="shared" si="45"/>
        <v>0</v>
      </c>
      <c r="P222" s="280"/>
      <c r="Q222" s="453">
        <v>0</v>
      </c>
      <c r="R222" s="453">
        <f t="shared" si="34"/>
        <v>0</v>
      </c>
      <c r="S222" s="462"/>
      <c r="T222" s="460"/>
      <c r="U222" s="456">
        <v>0.5</v>
      </c>
      <c r="V222" s="461">
        <f t="shared" si="35"/>
        <v>0</v>
      </c>
      <c r="W222" s="280"/>
      <c r="X222" s="453">
        <v>0</v>
      </c>
      <c r="Y222" s="453">
        <f t="shared" si="36"/>
        <v>0</v>
      </c>
      <c r="Z222" s="462"/>
      <c r="AA222" s="460"/>
      <c r="AB222" s="456">
        <v>0.5</v>
      </c>
      <c r="AC222" s="461">
        <f t="shared" si="37"/>
        <v>0</v>
      </c>
      <c r="AD222" s="55"/>
      <c r="AE222" s="564">
        <v>0</v>
      </c>
      <c r="AF222" s="564">
        <f t="shared" si="38"/>
        <v>0</v>
      </c>
      <c r="AG222" s="569"/>
      <c r="AH222" s="567"/>
      <c r="AI222" s="568">
        <v>0.5</v>
      </c>
      <c r="AJ222" s="495">
        <f t="shared" si="39"/>
        <v>0</v>
      </c>
      <c r="AK222" s="55"/>
      <c r="AL222" s="564">
        <v>0</v>
      </c>
      <c r="AM222" s="564">
        <f t="shared" si="40"/>
        <v>0</v>
      </c>
      <c r="AN222" s="569"/>
      <c r="AO222" s="567"/>
      <c r="AP222" s="568">
        <v>0.5</v>
      </c>
      <c r="AQ222" s="495">
        <f t="shared" si="41"/>
        <v>0</v>
      </c>
    </row>
    <row r="223" spans="1:43" ht="15" hidden="1" x14ac:dyDescent="0.25">
      <c r="A223" s="563" t="s">
        <v>614</v>
      </c>
      <c r="B223" s="280"/>
      <c r="C223" s="453">
        <v>0</v>
      </c>
      <c r="D223" s="453">
        <f t="shared" si="42"/>
        <v>0</v>
      </c>
      <c r="E223" s="462"/>
      <c r="F223" s="460"/>
      <c r="G223" s="456">
        <v>0.5</v>
      </c>
      <c r="H223" s="457">
        <f t="shared" si="43"/>
        <v>0</v>
      </c>
      <c r="I223" s="280"/>
      <c r="J223" s="453">
        <v>0</v>
      </c>
      <c r="K223" s="453">
        <f t="shared" si="44"/>
        <v>0</v>
      </c>
      <c r="L223" s="462"/>
      <c r="M223" s="460"/>
      <c r="N223" s="456">
        <v>0.5</v>
      </c>
      <c r="O223" s="457">
        <f t="shared" si="45"/>
        <v>0</v>
      </c>
      <c r="P223" s="280"/>
      <c r="Q223" s="453">
        <v>0</v>
      </c>
      <c r="R223" s="453">
        <f t="shared" si="34"/>
        <v>0</v>
      </c>
      <c r="S223" s="462"/>
      <c r="T223" s="460"/>
      <c r="U223" s="456">
        <v>0.5</v>
      </c>
      <c r="V223" s="461">
        <f t="shared" si="35"/>
        <v>0</v>
      </c>
      <c r="W223" s="280"/>
      <c r="X223" s="453">
        <v>0</v>
      </c>
      <c r="Y223" s="453">
        <f t="shared" si="36"/>
        <v>0</v>
      </c>
      <c r="Z223" s="462"/>
      <c r="AA223" s="460"/>
      <c r="AB223" s="456">
        <v>0.5</v>
      </c>
      <c r="AC223" s="461">
        <f t="shared" si="37"/>
        <v>0</v>
      </c>
      <c r="AD223" s="55"/>
      <c r="AE223" s="564">
        <v>0</v>
      </c>
      <c r="AF223" s="564">
        <f t="shared" si="38"/>
        <v>0</v>
      </c>
      <c r="AG223" s="569"/>
      <c r="AH223" s="567"/>
      <c r="AI223" s="568">
        <v>0.5</v>
      </c>
      <c r="AJ223" s="495">
        <f t="shared" si="39"/>
        <v>0</v>
      </c>
      <c r="AK223" s="55"/>
      <c r="AL223" s="564">
        <v>0</v>
      </c>
      <c r="AM223" s="564">
        <f t="shared" si="40"/>
        <v>0</v>
      </c>
      <c r="AN223" s="569"/>
      <c r="AO223" s="567"/>
      <c r="AP223" s="568">
        <v>0.5</v>
      </c>
      <c r="AQ223" s="495">
        <f t="shared" si="41"/>
        <v>0</v>
      </c>
    </row>
    <row r="224" spans="1:43" ht="15" hidden="1" x14ac:dyDescent="0.25">
      <c r="A224" s="563" t="s">
        <v>615</v>
      </c>
      <c r="B224" s="280"/>
      <c r="C224" s="453">
        <v>0</v>
      </c>
      <c r="D224" s="453">
        <f t="shared" si="42"/>
        <v>0</v>
      </c>
      <c r="E224" s="462"/>
      <c r="F224" s="460"/>
      <c r="G224" s="456">
        <v>0.5</v>
      </c>
      <c r="H224" s="457">
        <f t="shared" si="43"/>
        <v>0</v>
      </c>
      <c r="I224" s="280"/>
      <c r="J224" s="453">
        <v>0</v>
      </c>
      <c r="K224" s="453">
        <f t="shared" si="44"/>
        <v>0</v>
      </c>
      <c r="L224" s="462"/>
      <c r="M224" s="460"/>
      <c r="N224" s="456">
        <v>0.5</v>
      </c>
      <c r="O224" s="457">
        <f t="shared" si="45"/>
        <v>0</v>
      </c>
      <c r="P224" s="280"/>
      <c r="Q224" s="453">
        <v>0</v>
      </c>
      <c r="R224" s="453">
        <f t="shared" si="34"/>
        <v>0</v>
      </c>
      <c r="S224" s="462"/>
      <c r="T224" s="460"/>
      <c r="U224" s="456">
        <v>0.5</v>
      </c>
      <c r="V224" s="461">
        <f t="shared" si="35"/>
        <v>0</v>
      </c>
      <c r="W224" s="280"/>
      <c r="X224" s="453">
        <v>0</v>
      </c>
      <c r="Y224" s="453">
        <f t="shared" si="36"/>
        <v>0</v>
      </c>
      <c r="Z224" s="462"/>
      <c r="AA224" s="460"/>
      <c r="AB224" s="456">
        <v>0.5</v>
      </c>
      <c r="AC224" s="461">
        <f t="shared" si="37"/>
        <v>0</v>
      </c>
      <c r="AD224" s="55"/>
      <c r="AE224" s="564">
        <v>0</v>
      </c>
      <c r="AF224" s="564">
        <f t="shared" si="38"/>
        <v>0</v>
      </c>
      <c r="AG224" s="569"/>
      <c r="AH224" s="567"/>
      <c r="AI224" s="568">
        <v>0.5</v>
      </c>
      <c r="AJ224" s="495">
        <f t="shared" si="39"/>
        <v>0</v>
      </c>
      <c r="AK224" s="55"/>
      <c r="AL224" s="564">
        <v>0</v>
      </c>
      <c r="AM224" s="564">
        <f t="shared" si="40"/>
        <v>0</v>
      </c>
      <c r="AN224" s="569"/>
      <c r="AO224" s="567"/>
      <c r="AP224" s="568">
        <v>0.5</v>
      </c>
      <c r="AQ224" s="495">
        <f t="shared" si="41"/>
        <v>0</v>
      </c>
    </row>
    <row r="225" spans="1:43" ht="15" hidden="1" x14ac:dyDescent="0.25">
      <c r="A225" s="563" t="s">
        <v>616</v>
      </c>
      <c r="B225" s="280"/>
      <c r="C225" s="453">
        <v>0</v>
      </c>
      <c r="D225" s="453">
        <f t="shared" si="42"/>
        <v>0</v>
      </c>
      <c r="E225" s="462"/>
      <c r="F225" s="460"/>
      <c r="G225" s="456">
        <v>0.5</v>
      </c>
      <c r="H225" s="457">
        <f t="shared" si="43"/>
        <v>0</v>
      </c>
      <c r="I225" s="280"/>
      <c r="J225" s="453">
        <v>0</v>
      </c>
      <c r="K225" s="453">
        <f t="shared" si="44"/>
        <v>0</v>
      </c>
      <c r="L225" s="462"/>
      <c r="M225" s="460"/>
      <c r="N225" s="456">
        <v>0.5</v>
      </c>
      <c r="O225" s="457">
        <f t="shared" si="45"/>
        <v>0</v>
      </c>
      <c r="P225" s="280"/>
      <c r="Q225" s="453">
        <v>0</v>
      </c>
      <c r="R225" s="453">
        <f t="shared" si="34"/>
        <v>0</v>
      </c>
      <c r="S225" s="462"/>
      <c r="T225" s="460"/>
      <c r="U225" s="456">
        <v>0.5</v>
      </c>
      <c r="V225" s="461">
        <f t="shared" si="35"/>
        <v>0</v>
      </c>
      <c r="W225" s="280"/>
      <c r="X225" s="453">
        <v>0</v>
      </c>
      <c r="Y225" s="453">
        <f t="shared" si="36"/>
        <v>0</v>
      </c>
      <c r="Z225" s="462"/>
      <c r="AA225" s="460"/>
      <c r="AB225" s="456">
        <v>0.5</v>
      </c>
      <c r="AC225" s="461">
        <f t="shared" si="37"/>
        <v>0</v>
      </c>
      <c r="AD225" s="55"/>
      <c r="AE225" s="564">
        <v>0</v>
      </c>
      <c r="AF225" s="564">
        <f t="shared" si="38"/>
        <v>0</v>
      </c>
      <c r="AG225" s="569"/>
      <c r="AH225" s="567"/>
      <c r="AI225" s="568">
        <v>0.5</v>
      </c>
      <c r="AJ225" s="495">
        <f t="shared" si="39"/>
        <v>0</v>
      </c>
      <c r="AK225" s="55"/>
      <c r="AL225" s="564">
        <v>0</v>
      </c>
      <c r="AM225" s="564">
        <f t="shared" si="40"/>
        <v>0</v>
      </c>
      <c r="AN225" s="569"/>
      <c r="AO225" s="567"/>
      <c r="AP225" s="568">
        <v>0.5</v>
      </c>
      <c r="AQ225" s="495">
        <f t="shared" si="41"/>
        <v>0</v>
      </c>
    </row>
    <row r="226" spans="1:43" ht="15.75" hidden="1" thickBot="1" x14ac:dyDescent="0.3">
      <c r="A226" s="570" t="s">
        <v>617</v>
      </c>
      <c r="B226" s="281"/>
      <c r="C226" s="444">
        <v>0</v>
      </c>
      <c r="D226" s="444">
        <f t="shared" si="42"/>
        <v>0</v>
      </c>
      <c r="E226" s="464"/>
      <c r="F226" s="465"/>
      <c r="G226" s="466">
        <v>0.5</v>
      </c>
      <c r="H226" s="467">
        <f t="shared" si="43"/>
        <v>0</v>
      </c>
      <c r="I226" s="281"/>
      <c r="J226" s="444">
        <v>0</v>
      </c>
      <c r="K226" s="444">
        <f t="shared" si="44"/>
        <v>0</v>
      </c>
      <c r="L226" s="464"/>
      <c r="M226" s="465"/>
      <c r="N226" s="466">
        <v>0.5</v>
      </c>
      <c r="O226" s="467">
        <f t="shared" si="45"/>
        <v>0</v>
      </c>
      <c r="P226" s="281"/>
      <c r="Q226" s="444">
        <v>0</v>
      </c>
      <c r="R226" s="444">
        <f t="shared" si="34"/>
        <v>0</v>
      </c>
      <c r="S226" s="464"/>
      <c r="T226" s="465"/>
      <c r="U226" s="466">
        <v>0.5</v>
      </c>
      <c r="V226" s="468">
        <f t="shared" si="35"/>
        <v>0</v>
      </c>
      <c r="W226" s="281"/>
      <c r="X226" s="444">
        <v>0</v>
      </c>
      <c r="Y226" s="444">
        <f t="shared" si="36"/>
        <v>0</v>
      </c>
      <c r="Z226" s="464"/>
      <c r="AA226" s="465"/>
      <c r="AB226" s="466">
        <v>0.5</v>
      </c>
      <c r="AC226" s="468">
        <f t="shared" si="37"/>
        <v>0</v>
      </c>
      <c r="AD226" s="57"/>
      <c r="AE226" s="58">
        <v>0</v>
      </c>
      <c r="AF226" s="58">
        <f t="shared" si="38"/>
        <v>0</v>
      </c>
      <c r="AG226" s="59"/>
      <c r="AH226" s="60"/>
      <c r="AI226" s="61">
        <v>0.5</v>
      </c>
      <c r="AJ226" s="496">
        <f t="shared" si="39"/>
        <v>0</v>
      </c>
      <c r="AK226" s="57"/>
      <c r="AL226" s="58">
        <v>0</v>
      </c>
      <c r="AM226" s="58">
        <f t="shared" si="40"/>
        <v>0</v>
      </c>
      <c r="AN226" s="59"/>
      <c r="AO226" s="60"/>
      <c r="AP226" s="61">
        <v>0.5</v>
      </c>
      <c r="AQ226" s="496">
        <f t="shared" si="41"/>
        <v>0</v>
      </c>
    </row>
    <row r="227" spans="1:43" ht="15.75" hidden="1" thickTop="1" x14ac:dyDescent="0.25">
      <c r="A227" s="559" t="s">
        <v>572</v>
      </c>
      <c r="B227" s="469">
        <f>SUM(B185:B226)</f>
        <v>0</v>
      </c>
      <c r="C227" s="470"/>
      <c r="D227" s="471">
        <f>SUM(D185:D226)</f>
        <v>0</v>
      </c>
      <c r="E227" s="472"/>
      <c r="F227" s="473"/>
      <c r="G227" s="473"/>
      <c r="H227" s="452">
        <f>SUM(H185:H226)</f>
        <v>0</v>
      </c>
      <c r="I227" s="469">
        <f>SUM(I185:I226)</f>
        <v>0</v>
      </c>
      <c r="J227" s="470"/>
      <c r="K227" s="471">
        <f>SUM(K185:K226)</f>
        <v>0</v>
      </c>
      <c r="L227" s="472"/>
      <c r="M227" s="473"/>
      <c r="N227" s="473"/>
      <c r="O227" s="452">
        <f>SUM(O185:O226)</f>
        <v>0</v>
      </c>
      <c r="P227" s="469">
        <f>SUM(P185:P226)</f>
        <v>0</v>
      </c>
      <c r="Q227" s="470"/>
      <c r="R227" s="471">
        <f>SUM(R185:R226)</f>
        <v>0</v>
      </c>
      <c r="S227" s="472"/>
      <c r="T227" s="473"/>
      <c r="U227" s="473"/>
      <c r="V227" s="452">
        <f>SUM(V185:V226)</f>
        <v>0</v>
      </c>
      <c r="W227" s="469">
        <f>SUM(W185:W226)</f>
        <v>0</v>
      </c>
      <c r="X227" s="470"/>
      <c r="Y227" s="471">
        <f>SUM(Y185:Y226)</f>
        <v>0</v>
      </c>
      <c r="Z227" s="472"/>
      <c r="AA227" s="473"/>
      <c r="AB227" s="473"/>
      <c r="AC227" s="452">
        <f>SUM(AC185:AC226)</f>
        <v>0</v>
      </c>
      <c r="AD227" s="62">
        <f>SUM(AD185:AD226)</f>
        <v>0</v>
      </c>
      <c r="AE227" s="571"/>
      <c r="AF227" s="572">
        <f>SUM(AF185:AF226)</f>
        <v>0</v>
      </c>
      <c r="AG227" s="573"/>
      <c r="AH227" s="574"/>
      <c r="AI227" s="574"/>
      <c r="AJ227" s="54">
        <f>SUM(AJ185:AJ226)</f>
        <v>0</v>
      </c>
      <c r="AK227" s="62">
        <f>SUM(AK185:AK226)</f>
        <v>0</v>
      </c>
      <c r="AL227" s="571"/>
      <c r="AM227" s="572">
        <f>SUM(AM185:AM226)</f>
        <v>0</v>
      </c>
      <c r="AN227" s="573"/>
      <c r="AO227" s="574"/>
      <c r="AP227" s="574"/>
      <c r="AQ227" s="54">
        <f>SUM(AQ185:AQ226)</f>
        <v>0</v>
      </c>
    </row>
    <row r="228" spans="1:43" ht="15" hidden="1" x14ac:dyDescent="0.25">
      <c r="A228" s="563"/>
      <c r="B228" s="474"/>
      <c r="C228" s="470"/>
      <c r="D228" s="470"/>
      <c r="E228" s="475"/>
      <c r="F228" s="476"/>
      <c r="G228" s="476"/>
      <c r="H228" s="477"/>
      <c r="I228" s="474"/>
      <c r="J228" s="470"/>
      <c r="K228" s="470"/>
      <c r="L228" s="475"/>
      <c r="M228" s="476"/>
      <c r="N228" s="476"/>
      <c r="O228" s="477"/>
      <c r="P228" s="448"/>
      <c r="Q228" s="449"/>
      <c r="R228" s="449"/>
      <c r="S228" s="450"/>
      <c r="T228" s="451"/>
      <c r="U228" s="451"/>
      <c r="V228" s="452"/>
      <c r="W228" s="448"/>
      <c r="X228" s="449"/>
      <c r="Y228" s="449"/>
      <c r="Z228" s="450"/>
      <c r="AA228" s="451"/>
      <c r="AB228" s="451"/>
      <c r="AC228" s="452"/>
      <c r="AD228" s="53"/>
      <c r="AE228" s="560"/>
      <c r="AF228" s="560"/>
      <c r="AG228" s="561"/>
      <c r="AH228" s="562"/>
      <c r="AI228" s="562"/>
      <c r="AJ228" s="54"/>
      <c r="AK228" s="53"/>
      <c r="AL228" s="560"/>
      <c r="AM228" s="560"/>
      <c r="AN228" s="561"/>
      <c r="AO228" s="562"/>
      <c r="AP228" s="562"/>
      <c r="AQ228" s="54"/>
    </row>
    <row r="229" spans="1:43" ht="15" hidden="1" x14ac:dyDescent="0.25">
      <c r="A229" s="559" t="s">
        <v>573</v>
      </c>
      <c r="B229" s="448"/>
      <c r="C229" s="449"/>
      <c r="D229" s="449"/>
      <c r="E229" s="450"/>
      <c r="F229" s="451"/>
      <c r="G229" s="451"/>
      <c r="H229" s="452"/>
      <c r="I229" s="448"/>
      <c r="J229" s="449"/>
      <c r="K229" s="449"/>
      <c r="L229" s="450"/>
      <c r="M229" s="451"/>
      <c r="N229" s="451"/>
      <c r="O229" s="452"/>
      <c r="P229" s="448"/>
      <c r="Q229" s="449"/>
      <c r="R229" s="449"/>
      <c r="S229" s="450"/>
      <c r="T229" s="451"/>
      <c r="U229" s="451"/>
      <c r="V229" s="452"/>
      <c r="W229" s="448"/>
      <c r="X229" s="449"/>
      <c r="Y229" s="449"/>
      <c r="Z229" s="450"/>
      <c r="AA229" s="451"/>
      <c r="AB229" s="451"/>
      <c r="AC229" s="452"/>
      <c r="AD229" s="53"/>
      <c r="AE229" s="560"/>
      <c r="AF229" s="560"/>
      <c r="AG229" s="561"/>
      <c r="AH229" s="562"/>
      <c r="AI229" s="562"/>
      <c r="AJ229" s="54"/>
      <c r="AK229" s="53"/>
      <c r="AL229" s="560"/>
      <c r="AM229" s="560"/>
      <c r="AN229" s="561"/>
      <c r="AO229" s="562"/>
      <c r="AP229" s="562"/>
      <c r="AQ229" s="54"/>
    </row>
    <row r="230" spans="1:43" ht="15" hidden="1" x14ac:dyDescent="0.25">
      <c r="A230" s="563" t="s">
        <v>618</v>
      </c>
      <c r="B230" s="478"/>
      <c r="E230" s="864"/>
      <c r="F230" s="479"/>
      <c r="G230" s="479"/>
      <c r="H230" s="447"/>
      <c r="I230" s="478"/>
      <c r="L230" s="864"/>
      <c r="M230" s="479"/>
      <c r="N230" s="479"/>
      <c r="O230" s="447"/>
      <c r="P230" s="478"/>
      <c r="S230" s="864"/>
      <c r="T230" s="479"/>
      <c r="U230" s="479"/>
      <c r="V230" s="447"/>
      <c r="W230" s="478"/>
      <c r="Z230" s="864"/>
      <c r="AA230" s="479"/>
      <c r="AB230" s="479"/>
      <c r="AC230" s="447"/>
      <c r="AD230" s="497"/>
      <c r="AE230" s="854"/>
      <c r="AF230" s="854"/>
      <c r="AG230" s="855"/>
      <c r="AH230" s="575"/>
      <c r="AI230" s="575"/>
      <c r="AJ230" s="52"/>
      <c r="AK230" s="497"/>
      <c r="AL230" s="854"/>
      <c r="AM230" s="854"/>
      <c r="AN230" s="855"/>
      <c r="AO230" s="575"/>
      <c r="AP230" s="575"/>
      <c r="AQ230" s="52"/>
    </row>
    <row r="231" spans="1:43" ht="15" hidden="1" x14ac:dyDescent="0.25">
      <c r="A231" s="563" t="s">
        <v>619</v>
      </c>
      <c r="B231" s="478"/>
      <c r="E231" s="864"/>
      <c r="F231" s="479"/>
      <c r="G231" s="479"/>
      <c r="H231" s="447"/>
      <c r="I231" s="478"/>
      <c r="L231" s="864"/>
      <c r="M231" s="479"/>
      <c r="N231" s="479"/>
      <c r="O231" s="447"/>
      <c r="P231" s="478"/>
      <c r="S231" s="864"/>
      <c r="T231" s="479"/>
      <c r="U231" s="479"/>
      <c r="V231" s="447"/>
      <c r="W231" s="478"/>
      <c r="Z231" s="864"/>
      <c r="AA231" s="479"/>
      <c r="AB231" s="479"/>
      <c r="AC231" s="447"/>
      <c r="AD231" s="497"/>
      <c r="AE231" s="854"/>
      <c r="AF231" s="854"/>
      <c r="AG231" s="855"/>
      <c r="AH231" s="575"/>
      <c r="AI231" s="575"/>
      <c r="AJ231" s="52"/>
      <c r="AK231" s="497"/>
      <c r="AL231" s="854"/>
      <c r="AM231" s="854"/>
      <c r="AN231" s="855"/>
      <c r="AO231" s="575"/>
      <c r="AP231" s="575"/>
      <c r="AQ231" s="52"/>
    </row>
    <row r="232" spans="1:43" ht="15" hidden="1" x14ac:dyDescent="0.25">
      <c r="A232" s="563" t="s">
        <v>620</v>
      </c>
      <c r="B232" s="478"/>
      <c r="E232" s="864"/>
      <c r="F232" s="479"/>
      <c r="G232" s="479"/>
      <c r="H232" s="447"/>
      <c r="I232" s="478"/>
      <c r="L232" s="864"/>
      <c r="M232" s="479"/>
      <c r="N232" s="479"/>
      <c r="O232" s="447"/>
      <c r="P232" s="478"/>
      <c r="S232" s="864"/>
      <c r="T232" s="479"/>
      <c r="U232" s="479"/>
      <c r="V232" s="447"/>
      <c r="W232" s="478"/>
      <c r="Z232" s="864"/>
      <c r="AA232" s="479"/>
      <c r="AB232" s="479"/>
      <c r="AC232" s="447"/>
      <c r="AD232" s="497"/>
      <c r="AE232" s="854"/>
      <c r="AF232" s="854"/>
      <c r="AG232" s="855"/>
      <c r="AH232" s="575"/>
      <c r="AI232" s="575"/>
      <c r="AJ232" s="52"/>
      <c r="AK232" s="497"/>
      <c r="AL232" s="854"/>
      <c r="AM232" s="854"/>
      <c r="AN232" s="855"/>
      <c r="AO232" s="575"/>
      <c r="AP232" s="575"/>
      <c r="AQ232" s="52"/>
    </row>
    <row r="233" spans="1:43" ht="15" hidden="1" x14ac:dyDescent="0.25">
      <c r="A233" s="563" t="s">
        <v>621</v>
      </c>
      <c r="B233" s="478"/>
      <c r="E233" s="864"/>
      <c r="F233" s="479"/>
      <c r="G233" s="479"/>
      <c r="H233" s="447"/>
      <c r="I233" s="478"/>
      <c r="L233" s="864"/>
      <c r="M233" s="479"/>
      <c r="N233" s="479"/>
      <c r="O233" s="447"/>
      <c r="P233" s="478"/>
      <c r="S233" s="864"/>
      <c r="T233" s="479"/>
      <c r="U233" s="479"/>
      <c r="V233" s="447"/>
      <c r="W233" s="478"/>
      <c r="Z233" s="864"/>
      <c r="AA233" s="479"/>
      <c r="AB233" s="479"/>
      <c r="AC233" s="447"/>
      <c r="AD233" s="497"/>
      <c r="AE233" s="854"/>
      <c r="AF233" s="854"/>
      <c r="AG233" s="855"/>
      <c r="AH233" s="575"/>
      <c r="AI233" s="575"/>
      <c r="AJ233" s="52"/>
      <c r="AK233" s="497"/>
      <c r="AL233" s="854"/>
      <c r="AM233" s="854"/>
      <c r="AN233" s="855"/>
      <c r="AO233" s="575"/>
      <c r="AP233" s="575"/>
      <c r="AQ233" s="52"/>
    </row>
    <row r="234" spans="1:43" ht="15.75" hidden="1" thickBot="1" x14ac:dyDescent="0.3">
      <c r="A234" s="570" t="s">
        <v>622</v>
      </c>
      <c r="B234" s="480"/>
      <c r="C234" s="481"/>
      <c r="D234" s="481"/>
      <c r="E234" s="484"/>
      <c r="F234" s="482"/>
      <c r="G234" s="482"/>
      <c r="H234" s="483"/>
      <c r="I234" s="480"/>
      <c r="J234" s="481"/>
      <c r="K234" s="481"/>
      <c r="L234" s="484"/>
      <c r="M234" s="482"/>
      <c r="N234" s="482"/>
      <c r="O234" s="483"/>
      <c r="P234" s="480"/>
      <c r="Q234" s="481"/>
      <c r="R234" s="481"/>
      <c r="S234" s="484"/>
      <c r="T234" s="482"/>
      <c r="U234" s="482"/>
      <c r="V234" s="483"/>
      <c r="W234" s="480"/>
      <c r="X234" s="481"/>
      <c r="Y234" s="481"/>
      <c r="Z234" s="484"/>
      <c r="AA234" s="482"/>
      <c r="AB234" s="482"/>
      <c r="AC234" s="483"/>
      <c r="AD234" s="498"/>
      <c r="AE234" s="63"/>
      <c r="AF234" s="63"/>
      <c r="AG234" s="499"/>
      <c r="AH234" s="500"/>
      <c r="AI234" s="500"/>
      <c r="AJ234" s="64"/>
      <c r="AK234" s="498"/>
      <c r="AL234" s="63"/>
      <c r="AM234" s="63"/>
      <c r="AN234" s="499"/>
      <c r="AO234" s="500"/>
      <c r="AP234" s="500"/>
      <c r="AQ234" s="64"/>
    </row>
    <row r="235" spans="1:43" ht="15.75" hidden="1" thickTop="1" x14ac:dyDescent="0.25">
      <c r="A235" s="559" t="s">
        <v>574</v>
      </c>
      <c r="B235" s="474"/>
      <c r="C235" s="470"/>
      <c r="D235" s="470"/>
      <c r="E235" s="475"/>
      <c r="F235" s="476"/>
      <c r="G235" s="476"/>
      <c r="H235" s="477">
        <f>SUM(H230:H234)</f>
        <v>0</v>
      </c>
      <c r="I235" s="474"/>
      <c r="J235" s="470"/>
      <c r="K235" s="470"/>
      <c r="L235" s="475"/>
      <c r="M235" s="476"/>
      <c r="N235" s="476"/>
      <c r="O235" s="477">
        <f>SUM(O230:O234)</f>
        <v>0</v>
      </c>
      <c r="P235" s="448"/>
      <c r="Q235" s="449"/>
      <c r="R235" s="449"/>
      <c r="S235" s="450"/>
      <c r="T235" s="451"/>
      <c r="U235" s="451"/>
      <c r="V235" s="452">
        <f>SUM(V230:V234)</f>
        <v>0</v>
      </c>
      <c r="W235" s="448"/>
      <c r="X235" s="449"/>
      <c r="Y235" s="449"/>
      <c r="Z235" s="450"/>
      <c r="AA235" s="451"/>
      <c r="AB235" s="451"/>
      <c r="AC235" s="452">
        <f>SUM(AC230:AC234)</f>
        <v>0</v>
      </c>
      <c r="AD235" s="53"/>
      <c r="AE235" s="560"/>
      <c r="AF235" s="560"/>
      <c r="AG235" s="561"/>
      <c r="AH235" s="562"/>
      <c r="AI235" s="562"/>
      <c r="AJ235" s="54">
        <f>SUM(AJ230:AJ234)</f>
        <v>0</v>
      </c>
      <c r="AK235" s="53"/>
      <c r="AL235" s="560"/>
      <c r="AM235" s="560"/>
      <c r="AN235" s="561"/>
      <c r="AO235" s="562"/>
      <c r="AP235" s="562"/>
      <c r="AQ235" s="54">
        <f>SUM(AQ230:AQ234)</f>
        <v>0</v>
      </c>
    </row>
    <row r="236" spans="1:43" ht="15" hidden="1" x14ac:dyDescent="0.25">
      <c r="A236" s="563"/>
      <c r="B236" s="485"/>
      <c r="C236" s="486"/>
      <c r="D236" s="486"/>
      <c r="E236" s="487"/>
      <c r="H236" s="489"/>
      <c r="I236" s="485"/>
      <c r="J236" s="486"/>
      <c r="K236" s="486"/>
      <c r="L236" s="487"/>
      <c r="M236" s="488"/>
      <c r="N236" s="488"/>
      <c r="O236" s="489"/>
      <c r="P236" s="485"/>
      <c r="Q236" s="486"/>
      <c r="R236" s="486"/>
      <c r="S236" s="487"/>
      <c r="T236" s="488"/>
      <c r="U236" s="488"/>
      <c r="V236" s="489"/>
      <c r="W236" s="485"/>
      <c r="X236" s="486"/>
      <c r="Y236" s="486"/>
      <c r="Z236" s="487"/>
      <c r="AA236" s="488"/>
      <c r="AB236" s="488"/>
      <c r="AC236" s="489"/>
      <c r="AD236" s="501"/>
      <c r="AE236" s="576"/>
      <c r="AF236" s="576"/>
      <c r="AG236" s="577"/>
      <c r="AH236" s="578"/>
      <c r="AI236" s="578"/>
      <c r="AJ236" s="502"/>
      <c r="AK236" s="501"/>
      <c r="AL236" s="576"/>
      <c r="AM236" s="576"/>
      <c r="AN236" s="577"/>
      <c r="AO236" s="578"/>
      <c r="AP236" s="578"/>
      <c r="AQ236" s="502"/>
    </row>
    <row r="237" spans="1:43" ht="15" hidden="1" x14ac:dyDescent="0.25">
      <c r="A237" s="559" t="s">
        <v>575</v>
      </c>
      <c r="B237" s="474"/>
      <c r="C237" s="470"/>
      <c r="D237" s="470"/>
      <c r="E237" s="475"/>
      <c r="F237" s="476"/>
      <c r="G237" s="476"/>
      <c r="H237" s="477"/>
      <c r="I237" s="474"/>
      <c r="J237" s="470"/>
      <c r="K237" s="470"/>
      <c r="L237" s="475"/>
      <c r="M237" s="476"/>
      <c r="N237" s="476"/>
      <c r="O237" s="477"/>
      <c r="P237" s="448"/>
      <c r="Q237" s="449"/>
      <c r="R237" s="449"/>
      <c r="S237" s="450"/>
      <c r="T237" s="451"/>
      <c r="U237" s="451"/>
      <c r="V237" s="477"/>
      <c r="W237" s="448"/>
      <c r="X237" s="449"/>
      <c r="Y237" s="449"/>
      <c r="Z237" s="450"/>
      <c r="AA237" s="451"/>
      <c r="AB237" s="451"/>
      <c r="AC237" s="477"/>
      <c r="AD237" s="53"/>
      <c r="AE237" s="560"/>
      <c r="AF237" s="560"/>
      <c r="AG237" s="561"/>
      <c r="AH237" s="562"/>
      <c r="AI237" s="562"/>
      <c r="AJ237" s="65"/>
      <c r="AK237" s="53"/>
      <c r="AL237" s="560"/>
      <c r="AM237" s="560"/>
      <c r="AN237" s="561"/>
      <c r="AO237" s="562"/>
      <c r="AP237" s="562"/>
      <c r="AQ237" s="65"/>
    </row>
    <row r="238" spans="1:43" ht="15.75" hidden="1" thickBot="1" x14ac:dyDescent="0.3">
      <c r="A238" s="570"/>
      <c r="B238" s="490"/>
      <c r="C238" s="491"/>
      <c r="D238" s="491"/>
      <c r="E238" s="492"/>
      <c r="F238" s="493"/>
      <c r="G238" s="493"/>
      <c r="H238" s="494"/>
      <c r="I238" s="490"/>
      <c r="J238" s="491"/>
      <c r="K238" s="491"/>
      <c r="L238" s="492"/>
      <c r="M238" s="493"/>
      <c r="N238" s="493"/>
      <c r="O238" s="494"/>
      <c r="P238" s="490"/>
      <c r="Q238" s="491"/>
      <c r="R238" s="491"/>
      <c r="S238" s="492"/>
      <c r="T238" s="493"/>
      <c r="U238" s="493"/>
      <c r="V238" s="494"/>
      <c r="W238" s="490"/>
      <c r="X238" s="491"/>
      <c r="Y238" s="491"/>
      <c r="Z238" s="492"/>
      <c r="AA238" s="493"/>
      <c r="AB238" s="493"/>
      <c r="AC238" s="494"/>
      <c r="AD238" s="503"/>
      <c r="AE238" s="504"/>
      <c r="AF238" s="504"/>
      <c r="AG238" s="505"/>
      <c r="AH238" s="506"/>
      <c r="AI238" s="506"/>
      <c r="AJ238" s="507"/>
      <c r="AK238" s="503"/>
      <c r="AL238" s="504"/>
      <c r="AM238" s="504"/>
      <c r="AN238" s="505"/>
      <c r="AO238" s="506"/>
      <c r="AP238" s="506"/>
      <c r="AQ238" s="507"/>
    </row>
    <row r="239" spans="1:43" ht="15.75" hidden="1" thickTop="1" x14ac:dyDescent="0.25">
      <c r="A239" s="579" t="s">
        <v>145</v>
      </c>
      <c r="B239" s="580"/>
      <c r="C239" s="581"/>
      <c r="D239" s="581"/>
      <c r="E239" s="582"/>
      <c r="F239" s="583"/>
      <c r="G239" s="583"/>
      <c r="H239" s="584">
        <f>SUM(H227,H235,H237)</f>
        <v>0</v>
      </c>
      <c r="I239" s="580"/>
      <c r="J239" s="581"/>
      <c r="K239" s="581"/>
      <c r="L239" s="582"/>
      <c r="M239" s="583"/>
      <c r="N239" s="583"/>
      <c r="O239" s="584">
        <f>SUM(O227,O235,O237)</f>
        <v>0</v>
      </c>
      <c r="P239" s="580"/>
      <c r="Q239" s="581"/>
      <c r="R239" s="581"/>
      <c r="S239" s="582"/>
      <c r="T239" s="583"/>
      <c r="U239" s="583"/>
      <c r="V239" s="584">
        <f>SUM(V227,V235,V237)</f>
        <v>0</v>
      </c>
      <c r="W239" s="580"/>
      <c r="X239" s="581"/>
      <c r="Y239" s="581"/>
      <c r="Z239" s="582"/>
      <c r="AA239" s="583"/>
      <c r="AB239" s="583"/>
      <c r="AC239" s="584">
        <f>SUM(AC227,AC235,AC237)</f>
        <v>0</v>
      </c>
      <c r="AD239" s="585"/>
      <c r="AE239" s="586"/>
      <c r="AF239" s="586"/>
      <c r="AG239" s="587"/>
      <c r="AH239" s="588"/>
      <c r="AI239" s="588"/>
      <c r="AJ239" s="589">
        <f>SUM(AJ227,AJ235,AJ237)</f>
        <v>0</v>
      </c>
      <c r="AK239" s="585"/>
      <c r="AL239" s="586"/>
      <c r="AM239" s="586"/>
      <c r="AN239" s="587"/>
      <c r="AO239" s="588"/>
      <c r="AP239" s="588"/>
      <c r="AQ239" s="589">
        <f>SUM(AQ227,AQ235,AQ237)</f>
        <v>0</v>
      </c>
    </row>
    <row r="240" spans="1:43" hidden="1" x14ac:dyDescent="0.2">
      <c r="A240" s="867" t="s">
        <v>624</v>
      </c>
      <c r="B240" s="868"/>
      <c r="C240" s="869"/>
      <c r="D240" s="870"/>
      <c r="E240" s="871"/>
      <c r="F240" s="872"/>
      <c r="G240" s="872"/>
      <c r="H240" s="873"/>
      <c r="I240" s="868"/>
      <c r="J240" s="869"/>
      <c r="K240" s="870"/>
      <c r="L240" s="871"/>
      <c r="M240" s="872"/>
      <c r="N240" s="872"/>
      <c r="O240" s="873"/>
      <c r="P240" s="868"/>
      <c r="Q240" s="869"/>
      <c r="R240" s="870"/>
      <c r="S240" s="871"/>
      <c r="T240" s="872"/>
      <c r="U240" s="872"/>
      <c r="V240" s="873"/>
      <c r="W240" s="874"/>
      <c r="X240" s="869"/>
      <c r="Y240" s="870"/>
      <c r="Z240" s="871"/>
      <c r="AA240" s="872"/>
      <c r="AB240" s="872"/>
      <c r="AC240" s="870"/>
      <c r="AD240" s="868"/>
      <c r="AE240" s="869"/>
      <c r="AF240" s="870"/>
      <c r="AG240" s="871"/>
      <c r="AH240" s="872"/>
      <c r="AI240" s="872"/>
      <c r="AJ240" s="873"/>
      <c r="AK240" s="868"/>
      <c r="AL240" s="869"/>
      <c r="AM240" s="870"/>
      <c r="AN240" s="871"/>
      <c r="AO240" s="872"/>
      <c r="AP240" s="872"/>
      <c r="AQ240" s="873"/>
    </row>
    <row r="241" spans="1:43" ht="15" hidden="1" x14ac:dyDescent="0.25">
      <c r="A241" s="559" t="s">
        <v>571</v>
      </c>
      <c r="B241" s="448"/>
      <c r="C241" s="449"/>
      <c r="D241" s="449"/>
      <c r="E241" s="450"/>
      <c r="F241" s="451"/>
      <c r="G241" s="451"/>
      <c r="H241" s="452"/>
      <c r="I241" s="448"/>
      <c r="J241" s="449"/>
      <c r="K241" s="449"/>
      <c r="L241" s="450"/>
      <c r="M241" s="451"/>
      <c r="N241" s="451"/>
      <c r="O241" s="452"/>
      <c r="P241" s="448"/>
      <c r="Q241" s="449"/>
      <c r="R241" s="449"/>
      <c r="S241" s="450"/>
      <c r="T241" s="451"/>
      <c r="U241" s="451"/>
      <c r="V241" s="452"/>
      <c r="W241" s="448"/>
      <c r="X241" s="449"/>
      <c r="Y241" s="449"/>
      <c r="Z241" s="450"/>
      <c r="AA241" s="451"/>
      <c r="AB241" s="451"/>
      <c r="AC241" s="452"/>
      <c r="AD241" s="53"/>
      <c r="AE241" s="560"/>
      <c r="AF241" s="560"/>
      <c r="AG241" s="561"/>
      <c r="AH241" s="562"/>
      <c r="AI241" s="562"/>
      <c r="AJ241" s="54"/>
      <c r="AK241" s="53"/>
      <c r="AL241" s="560"/>
      <c r="AM241" s="560"/>
      <c r="AN241" s="561"/>
      <c r="AO241" s="562"/>
      <c r="AP241" s="562"/>
      <c r="AQ241" s="54"/>
    </row>
    <row r="242" spans="1:43" ht="15" hidden="1" x14ac:dyDescent="0.25">
      <c r="A242" s="563" t="s">
        <v>577</v>
      </c>
      <c r="B242" s="280"/>
      <c r="C242" s="453">
        <v>0</v>
      </c>
      <c r="D242" s="454">
        <f>+B242*C242</f>
        <v>0</v>
      </c>
      <c r="E242" s="455"/>
      <c r="F242" s="456"/>
      <c r="G242" s="456">
        <v>0.5</v>
      </c>
      <c r="H242" s="457">
        <f>D242*F242*G242</f>
        <v>0</v>
      </c>
      <c r="I242" s="280"/>
      <c r="J242" s="453">
        <v>0</v>
      </c>
      <c r="K242" s="454">
        <f>+I242*J242</f>
        <v>0</v>
      </c>
      <c r="L242" s="455"/>
      <c r="M242" s="456"/>
      <c r="N242" s="456">
        <v>0.5</v>
      </c>
      <c r="O242" s="457">
        <f>K242*M242*N242</f>
        <v>0</v>
      </c>
      <c r="P242" s="280"/>
      <c r="Q242" s="453">
        <v>0</v>
      </c>
      <c r="R242" s="458">
        <f t="shared" ref="R242:R283" si="46">+P242*Q242</f>
        <v>0</v>
      </c>
      <c r="S242" s="459"/>
      <c r="T242" s="460"/>
      <c r="U242" s="456">
        <v>0.5</v>
      </c>
      <c r="V242" s="461">
        <f t="shared" ref="V242:V283" si="47">R242*T242*U242</f>
        <v>0</v>
      </c>
      <c r="W242" s="280"/>
      <c r="X242" s="453">
        <v>0</v>
      </c>
      <c r="Y242" s="458">
        <f t="shared" ref="Y242:Y283" si="48">+W242*X242</f>
        <v>0</v>
      </c>
      <c r="Z242" s="459"/>
      <c r="AA242" s="460"/>
      <c r="AB242" s="456">
        <v>0.5</v>
      </c>
      <c r="AC242" s="461">
        <f t="shared" ref="AC242:AC283" si="49">Y242*AA242*AB242</f>
        <v>0</v>
      </c>
      <c r="AD242" s="55"/>
      <c r="AE242" s="564">
        <v>0</v>
      </c>
      <c r="AF242" s="565">
        <f t="shared" ref="AF242:AF283" si="50">+AD242*AE242</f>
        <v>0</v>
      </c>
      <c r="AG242" s="566"/>
      <c r="AH242" s="567"/>
      <c r="AI242" s="568">
        <v>0.5</v>
      </c>
      <c r="AJ242" s="495">
        <f t="shared" ref="AJ242:AJ283" si="51">AF242*AH242*AI242</f>
        <v>0</v>
      </c>
      <c r="AK242" s="55"/>
      <c r="AL242" s="564">
        <v>0</v>
      </c>
      <c r="AM242" s="565">
        <f t="shared" ref="AM242:AM283" si="52">+AK242*AL242</f>
        <v>0</v>
      </c>
      <c r="AN242" s="566"/>
      <c r="AO242" s="567"/>
      <c r="AP242" s="568">
        <v>0.5</v>
      </c>
      <c r="AQ242" s="495">
        <f t="shared" ref="AQ242:AQ283" si="53">AM242*AO242*AP242</f>
        <v>0</v>
      </c>
    </row>
    <row r="243" spans="1:43" ht="15" hidden="1" x14ac:dyDescent="0.25">
      <c r="A243" s="563" t="s">
        <v>578</v>
      </c>
      <c r="B243" s="280"/>
      <c r="C243" s="453">
        <v>0</v>
      </c>
      <c r="D243" s="453">
        <f t="shared" ref="D243:D283" si="54">+B243*C243</f>
        <v>0</v>
      </c>
      <c r="E243" s="462"/>
      <c r="F243" s="460"/>
      <c r="G243" s="456">
        <v>0.5</v>
      </c>
      <c r="H243" s="457">
        <f t="shared" ref="H243:H283" si="55">D243*F243*G243</f>
        <v>0</v>
      </c>
      <c r="I243" s="280"/>
      <c r="J243" s="453">
        <v>0</v>
      </c>
      <c r="K243" s="453">
        <f t="shared" ref="K243:K283" si="56">+I243*J243</f>
        <v>0</v>
      </c>
      <c r="L243" s="462"/>
      <c r="M243" s="460"/>
      <c r="N243" s="456">
        <v>0.5</v>
      </c>
      <c r="O243" s="457">
        <f t="shared" ref="O243:O283" si="57">K243*M243*N243</f>
        <v>0</v>
      </c>
      <c r="P243" s="280"/>
      <c r="Q243" s="453">
        <v>0</v>
      </c>
      <c r="R243" s="453">
        <f t="shared" si="46"/>
        <v>0</v>
      </c>
      <c r="S243" s="462"/>
      <c r="T243" s="460"/>
      <c r="U243" s="456">
        <v>0.5</v>
      </c>
      <c r="V243" s="461">
        <f t="shared" si="47"/>
        <v>0</v>
      </c>
      <c r="W243" s="280"/>
      <c r="X243" s="453">
        <v>0</v>
      </c>
      <c r="Y243" s="453">
        <f t="shared" si="48"/>
        <v>0</v>
      </c>
      <c r="Z243" s="462"/>
      <c r="AA243" s="460"/>
      <c r="AB243" s="456">
        <v>0.5</v>
      </c>
      <c r="AC243" s="461">
        <f t="shared" si="49"/>
        <v>0</v>
      </c>
      <c r="AD243" s="55"/>
      <c r="AE243" s="564">
        <v>0</v>
      </c>
      <c r="AF243" s="564">
        <f t="shared" si="50"/>
        <v>0</v>
      </c>
      <c r="AG243" s="569"/>
      <c r="AH243" s="567"/>
      <c r="AI243" s="568">
        <v>0.5</v>
      </c>
      <c r="AJ243" s="495">
        <f t="shared" si="51"/>
        <v>0</v>
      </c>
      <c r="AK243" s="55"/>
      <c r="AL243" s="564">
        <v>0</v>
      </c>
      <c r="AM243" s="564">
        <f t="shared" si="52"/>
        <v>0</v>
      </c>
      <c r="AN243" s="569"/>
      <c r="AO243" s="567"/>
      <c r="AP243" s="568">
        <v>0.5</v>
      </c>
      <c r="AQ243" s="495">
        <f t="shared" si="53"/>
        <v>0</v>
      </c>
    </row>
    <row r="244" spans="1:43" ht="15" hidden="1" x14ac:dyDescent="0.25">
      <c r="A244" s="563" t="s">
        <v>579</v>
      </c>
      <c r="B244" s="280"/>
      <c r="C244" s="453">
        <v>0</v>
      </c>
      <c r="D244" s="453">
        <f t="shared" si="54"/>
        <v>0</v>
      </c>
      <c r="E244" s="462"/>
      <c r="F244" s="460"/>
      <c r="G244" s="456">
        <v>0.5</v>
      </c>
      <c r="H244" s="457">
        <f t="shared" si="55"/>
        <v>0</v>
      </c>
      <c r="I244" s="280"/>
      <c r="J244" s="453">
        <v>0</v>
      </c>
      <c r="K244" s="453">
        <f t="shared" si="56"/>
        <v>0</v>
      </c>
      <c r="L244" s="462"/>
      <c r="M244" s="460"/>
      <c r="N244" s="456">
        <v>0.5</v>
      </c>
      <c r="O244" s="457">
        <f t="shared" si="57"/>
        <v>0</v>
      </c>
      <c r="P244" s="280"/>
      <c r="Q244" s="453">
        <v>0</v>
      </c>
      <c r="R244" s="453">
        <f t="shared" si="46"/>
        <v>0</v>
      </c>
      <c r="S244" s="462"/>
      <c r="T244" s="460"/>
      <c r="U244" s="456">
        <v>0.5</v>
      </c>
      <c r="V244" s="461">
        <f t="shared" si="47"/>
        <v>0</v>
      </c>
      <c r="W244" s="280"/>
      <c r="X244" s="453">
        <v>0</v>
      </c>
      <c r="Y244" s="453">
        <f t="shared" si="48"/>
        <v>0</v>
      </c>
      <c r="Z244" s="462"/>
      <c r="AA244" s="460"/>
      <c r="AB244" s="456">
        <v>0.5</v>
      </c>
      <c r="AC244" s="461">
        <f t="shared" si="49"/>
        <v>0</v>
      </c>
      <c r="AD244" s="55"/>
      <c r="AE244" s="564">
        <v>0</v>
      </c>
      <c r="AF244" s="564">
        <f t="shared" si="50"/>
        <v>0</v>
      </c>
      <c r="AG244" s="569"/>
      <c r="AH244" s="567"/>
      <c r="AI244" s="568">
        <v>0.5</v>
      </c>
      <c r="AJ244" s="495">
        <f t="shared" si="51"/>
        <v>0</v>
      </c>
      <c r="AK244" s="55"/>
      <c r="AL244" s="564">
        <v>0</v>
      </c>
      <c r="AM244" s="564">
        <f t="shared" si="52"/>
        <v>0</v>
      </c>
      <c r="AN244" s="569"/>
      <c r="AO244" s="567"/>
      <c r="AP244" s="568">
        <v>0.5</v>
      </c>
      <c r="AQ244" s="495">
        <f t="shared" si="53"/>
        <v>0</v>
      </c>
    </row>
    <row r="245" spans="1:43" ht="15" hidden="1" x14ac:dyDescent="0.25">
      <c r="A245" s="563" t="s">
        <v>294</v>
      </c>
      <c r="B245" s="280"/>
      <c r="C245" s="453">
        <v>0</v>
      </c>
      <c r="D245" s="453">
        <f t="shared" si="54"/>
        <v>0</v>
      </c>
      <c r="E245" s="462"/>
      <c r="F245" s="460"/>
      <c r="G245" s="456">
        <v>0.5</v>
      </c>
      <c r="H245" s="457">
        <f t="shared" si="55"/>
        <v>0</v>
      </c>
      <c r="I245" s="280"/>
      <c r="J245" s="453">
        <v>0</v>
      </c>
      <c r="K245" s="453">
        <f t="shared" si="56"/>
        <v>0</v>
      </c>
      <c r="L245" s="462"/>
      <c r="M245" s="460"/>
      <c r="N245" s="456">
        <v>0.5</v>
      </c>
      <c r="O245" s="457">
        <f t="shared" si="57"/>
        <v>0</v>
      </c>
      <c r="P245" s="280"/>
      <c r="Q245" s="453">
        <v>0</v>
      </c>
      <c r="R245" s="453">
        <f t="shared" si="46"/>
        <v>0</v>
      </c>
      <c r="S245" s="462"/>
      <c r="T245" s="460"/>
      <c r="U245" s="456">
        <v>0.5</v>
      </c>
      <c r="V245" s="461">
        <f t="shared" si="47"/>
        <v>0</v>
      </c>
      <c r="W245" s="280"/>
      <c r="X245" s="453">
        <v>0</v>
      </c>
      <c r="Y245" s="453">
        <f t="shared" si="48"/>
        <v>0</v>
      </c>
      <c r="Z245" s="462"/>
      <c r="AA245" s="460"/>
      <c r="AB245" s="456">
        <v>0.5</v>
      </c>
      <c r="AC245" s="461">
        <f t="shared" si="49"/>
        <v>0</v>
      </c>
      <c r="AD245" s="55"/>
      <c r="AE245" s="564">
        <v>0</v>
      </c>
      <c r="AF245" s="564">
        <f t="shared" si="50"/>
        <v>0</v>
      </c>
      <c r="AG245" s="569"/>
      <c r="AH245" s="567"/>
      <c r="AI245" s="568">
        <v>0.5</v>
      </c>
      <c r="AJ245" s="495">
        <f t="shared" si="51"/>
        <v>0</v>
      </c>
      <c r="AK245" s="55"/>
      <c r="AL245" s="564">
        <v>0</v>
      </c>
      <c r="AM245" s="564">
        <f t="shared" si="52"/>
        <v>0</v>
      </c>
      <c r="AN245" s="569"/>
      <c r="AO245" s="567"/>
      <c r="AP245" s="568">
        <v>0.5</v>
      </c>
      <c r="AQ245" s="495">
        <f t="shared" si="53"/>
        <v>0</v>
      </c>
    </row>
    <row r="246" spans="1:43" ht="15" hidden="1" x14ac:dyDescent="0.25">
      <c r="A246" s="563" t="s">
        <v>580</v>
      </c>
      <c r="B246" s="280"/>
      <c r="C246" s="453">
        <v>0</v>
      </c>
      <c r="D246" s="453">
        <f t="shared" si="54"/>
        <v>0</v>
      </c>
      <c r="E246" s="462"/>
      <c r="F246" s="460"/>
      <c r="G246" s="456">
        <v>0.5</v>
      </c>
      <c r="H246" s="457">
        <f t="shared" si="55"/>
        <v>0</v>
      </c>
      <c r="I246" s="280"/>
      <c r="J246" s="453">
        <v>0</v>
      </c>
      <c r="K246" s="453">
        <f t="shared" si="56"/>
        <v>0</v>
      </c>
      <c r="L246" s="462"/>
      <c r="M246" s="460"/>
      <c r="N246" s="456">
        <v>0.5</v>
      </c>
      <c r="O246" s="457">
        <f t="shared" si="57"/>
        <v>0</v>
      </c>
      <c r="P246" s="280"/>
      <c r="Q246" s="453">
        <v>0</v>
      </c>
      <c r="R246" s="453">
        <f t="shared" si="46"/>
        <v>0</v>
      </c>
      <c r="S246" s="462"/>
      <c r="T246" s="460"/>
      <c r="U246" s="456">
        <v>0.5</v>
      </c>
      <c r="V246" s="461">
        <f t="shared" si="47"/>
        <v>0</v>
      </c>
      <c r="W246" s="280"/>
      <c r="X246" s="453">
        <v>0</v>
      </c>
      <c r="Y246" s="453">
        <f t="shared" si="48"/>
        <v>0</v>
      </c>
      <c r="Z246" s="462"/>
      <c r="AA246" s="460"/>
      <c r="AB246" s="456">
        <v>0.5</v>
      </c>
      <c r="AC246" s="461">
        <f t="shared" si="49"/>
        <v>0</v>
      </c>
      <c r="AD246" s="55"/>
      <c r="AE246" s="564">
        <v>0</v>
      </c>
      <c r="AF246" s="564">
        <f t="shared" si="50"/>
        <v>0</v>
      </c>
      <c r="AG246" s="569"/>
      <c r="AH246" s="567"/>
      <c r="AI246" s="568">
        <v>0.5</v>
      </c>
      <c r="AJ246" s="495">
        <f t="shared" si="51"/>
        <v>0</v>
      </c>
      <c r="AK246" s="55"/>
      <c r="AL246" s="564">
        <v>0</v>
      </c>
      <c r="AM246" s="564">
        <f t="shared" si="52"/>
        <v>0</v>
      </c>
      <c r="AN246" s="569"/>
      <c r="AO246" s="567"/>
      <c r="AP246" s="568">
        <v>0.5</v>
      </c>
      <c r="AQ246" s="495">
        <f t="shared" si="53"/>
        <v>0</v>
      </c>
    </row>
    <row r="247" spans="1:43" ht="15" hidden="1" x14ac:dyDescent="0.25">
      <c r="A247" s="563" t="s">
        <v>581</v>
      </c>
      <c r="B247" s="280"/>
      <c r="C247" s="453">
        <v>0</v>
      </c>
      <c r="D247" s="453">
        <f t="shared" si="54"/>
        <v>0</v>
      </c>
      <c r="E247" s="462"/>
      <c r="F247" s="460"/>
      <c r="G247" s="456">
        <v>0.5</v>
      </c>
      <c r="H247" s="457">
        <f t="shared" si="55"/>
        <v>0</v>
      </c>
      <c r="I247" s="280"/>
      <c r="J247" s="453">
        <v>0</v>
      </c>
      <c r="K247" s="453">
        <f t="shared" si="56"/>
        <v>0</v>
      </c>
      <c r="L247" s="462"/>
      <c r="M247" s="460"/>
      <c r="N247" s="456">
        <v>0.5</v>
      </c>
      <c r="O247" s="457">
        <f t="shared" si="57"/>
        <v>0</v>
      </c>
      <c r="P247" s="280"/>
      <c r="Q247" s="453">
        <v>0</v>
      </c>
      <c r="R247" s="453">
        <f t="shared" si="46"/>
        <v>0</v>
      </c>
      <c r="S247" s="462"/>
      <c r="T247" s="460"/>
      <c r="U247" s="456">
        <v>0.5</v>
      </c>
      <c r="V247" s="461">
        <f t="shared" si="47"/>
        <v>0</v>
      </c>
      <c r="W247" s="280"/>
      <c r="X247" s="453">
        <v>0</v>
      </c>
      <c r="Y247" s="453">
        <f t="shared" si="48"/>
        <v>0</v>
      </c>
      <c r="Z247" s="462"/>
      <c r="AA247" s="460"/>
      <c r="AB247" s="456">
        <v>0.5</v>
      </c>
      <c r="AC247" s="461">
        <f t="shared" si="49"/>
        <v>0</v>
      </c>
      <c r="AD247" s="55"/>
      <c r="AE247" s="564">
        <v>0</v>
      </c>
      <c r="AF247" s="564">
        <f t="shared" si="50"/>
        <v>0</v>
      </c>
      <c r="AG247" s="569"/>
      <c r="AH247" s="567"/>
      <c r="AI247" s="568">
        <v>0.5</v>
      </c>
      <c r="AJ247" s="495">
        <f t="shared" si="51"/>
        <v>0</v>
      </c>
      <c r="AK247" s="55"/>
      <c r="AL247" s="564">
        <v>0</v>
      </c>
      <c r="AM247" s="564">
        <f t="shared" si="52"/>
        <v>0</v>
      </c>
      <c r="AN247" s="569"/>
      <c r="AO247" s="567"/>
      <c r="AP247" s="568">
        <v>0.5</v>
      </c>
      <c r="AQ247" s="495">
        <f t="shared" si="53"/>
        <v>0</v>
      </c>
    </row>
    <row r="248" spans="1:43" ht="15" hidden="1" x14ac:dyDescent="0.25">
      <c r="A248" s="563" t="s">
        <v>582</v>
      </c>
      <c r="B248" s="280"/>
      <c r="C248" s="453">
        <v>0</v>
      </c>
      <c r="D248" s="453">
        <f t="shared" si="54"/>
        <v>0</v>
      </c>
      <c r="E248" s="462"/>
      <c r="F248" s="460"/>
      <c r="G248" s="456">
        <v>0.5</v>
      </c>
      <c r="H248" s="457">
        <f t="shared" si="55"/>
        <v>0</v>
      </c>
      <c r="I248" s="280"/>
      <c r="J248" s="453">
        <v>0</v>
      </c>
      <c r="K248" s="453">
        <f t="shared" si="56"/>
        <v>0</v>
      </c>
      <c r="L248" s="462"/>
      <c r="M248" s="460"/>
      <c r="N248" s="456">
        <v>0.5</v>
      </c>
      <c r="O248" s="457">
        <f t="shared" si="57"/>
        <v>0</v>
      </c>
      <c r="P248" s="280"/>
      <c r="Q248" s="453">
        <v>0</v>
      </c>
      <c r="R248" s="453">
        <f t="shared" si="46"/>
        <v>0</v>
      </c>
      <c r="S248" s="462"/>
      <c r="T248" s="460"/>
      <c r="U248" s="456">
        <v>0.5</v>
      </c>
      <c r="V248" s="461">
        <f t="shared" si="47"/>
        <v>0</v>
      </c>
      <c r="W248" s="280"/>
      <c r="X248" s="453">
        <v>0</v>
      </c>
      <c r="Y248" s="453">
        <f t="shared" si="48"/>
        <v>0</v>
      </c>
      <c r="Z248" s="462"/>
      <c r="AA248" s="460"/>
      <c r="AB248" s="456">
        <v>0.5</v>
      </c>
      <c r="AC248" s="461">
        <f t="shared" si="49"/>
        <v>0</v>
      </c>
      <c r="AD248" s="55"/>
      <c r="AE248" s="564">
        <v>0</v>
      </c>
      <c r="AF248" s="564">
        <f t="shared" si="50"/>
        <v>0</v>
      </c>
      <c r="AG248" s="569"/>
      <c r="AH248" s="567"/>
      <c r="AI248" s="568">
        <v>0.5</v>
      </c>
      <c r="AJ248" s="495">
        <f t="shared" si="51"/>
        <v>0</v>
      </c>
      <c r="AK248" s="55"/>
      <c r="AL248" s="564">
        <v>0</v>
      </c>
      <c r="AM248" s="564">
        <f t="shared" si="52"/>
        <v>0</v>
      </c>
      <c r="AN248" s="569"/>
      <c r="AO248" s="567"/>
      <c r="AP248" s="568">
        <v>0.5</v>
      </c>
      <c r="AQ248" s="495">
        <f t="shared" si="53"/>
        <v>0</v>
      </c>
    </row>
    <row r="249" spans="1:43" ht="15" hidden="1" x14ac:dyDescent="0.25">
      <c r="A249" s="563" t="s">
        <v>583</v>
      </c>
      <c r="B249" s="280"/>
      <c r="C249" s="453">
        <v>0</v>
      </c>
      <c r="D249" s="453">
        <f t="shared" si="54"/>
        <v>0</v>
      </c>
      <c r="E249" s="462"/>
      <c r="F249" s="460"/>
      <c r="G249" s="456">
        <v>0.5</v>
      </c>
      <c r="H249" s="457">
        <f t="shared" si="55"/>
        <v>0</v>
      </c>
      <c r="I249" s="280"/>
      <c r="J249" s="453">
        <v>0</v>
      </c>
      <c r="K249" s="453">
        <f t="shared" si="56"/>
        <v>0</v>
      </c>
      <c r="L249" s="462"/>
      <c r="M249" s="460"/>
      <c r="N249" s="456">
        <v>0.5</v>
      </c>
      <c r="O249" s="457">
        <f t="shared" si="57"/>
        <v>0</v>
      </c>
      <c r="P249" s="280"/>
      <c r="Q249" s="453">
        <v>0</v>
      </c>
      <c r="R249" s="453">
        <f t="shared" si="46"/>
        <v>0</v>
      </c>
      <c r="S249" s="462"/>
      <c r="T249" s="460"/>
      <c r="U249" s="456">
        <v>0.5</v>
      </c>
      <c r="V249" s="461">
        <f t="shared" si="47"/>
        <v>0</v>
      </c>
      <c r="W249" s="280"/>
      <c r="X249" s="453">
        <v>0</v>
      </c>
      <c r="Y249" s="453">
        <f t="shared" si="48"/>
        <v>0</v>
      </c>
      <c r="Z249" s="462"/>
      <c r="AA249" s="460"/>
      <c r="AB249" s="456">
        <v>0.5</v>
      </c>
      <c r="AC249" s="461">
        <f t="shared" si="49"/>
        <v>0</v>
      </c>
      <c r="AD249" s="55"/>
      <c r="AE249" s="564">
        <v>0</v>
      </c>
      <c r="AF249" s="564">
        <f t="shared" si="50"/>
        <v>0</v>
      </c>
      <c r="AG249" s="569"/>
      <c r="AH249" s="567"/>
      <c r="AI249" s="568">
        <v>0.5</v>
      </c>
      <c r="AJ249" s="495">
        <f t="shared" si="51"/>
        <v>0</v>
      </c>
      <c r="AK249" s="55"/>
      <c r="AL249" s="564">
        <v>0</v>
      </c>
      <c r="AM249" s="564">
        <f t="shared" si="52"/>
        <v>0</v>
      </c>
      <c r="AN249" s="569"/>
      <c r="AO249" s="567"/>
      <c r="AP249" s="568">
        <v>0.5</v>
      </c>
      <c r="AQ249" s="495">
        <f t="shared" si="53"/>
        <v>0</v>
      </c>
    </row>
    <row r="250" spans="1:43" ht="15" hidden="1" x14ac:dyDescent="0.25">
      <c r="A250" s="563" t="s">
        <v>584</v>
      </c>
      <c r="B250" s="280"/>
      <c r="C250" s="453">
        <v>0</v>
      </c>
      <c r="D250" s="453">
        <f t="shared" si="54"/>
        <v>0</v>
      </c>
      <c r="E250" s="462"/>
      <c r="F250" s="460"/>
      <c r="G250" s="456">
        <v>0.5</v>
      </c>
      <c r="H250" s="457">
        <f t="shared" si="55"/>
        <v>0</v>
      </c>
      <c r="I250" s="280"/>
      <c r="J250" s="453">
        <v>0</v>
      </c>
      <c r="K250" s="453">
        <f t="shared" si="56"/>
        <v>0</v>
      </c>
      <c r="L250" s="462"/>
      <c r="M250" s="460"/>
      <c r="N250" s="456">
        <v>0.5</v>
      </c>
      <c r="O250" s="457">
        <f t="shared" si="57"/>
        <v>0</v>
      </c>
      <c r="P250" s="280"/>
      <c r="Q250" s="453">
        <v>0</v>
      </c>
      <c r="R250" s="453">
        <f t="shared" si="46"/>
        <v>0</v>
      </c>
      <c r="S250" s="462"/>
      <c r="T250" s="460"/>
      <c r="U250" s="456">
        <v>0.5</v>
      </c>
      <c r="V250" s="461">
        <f t="shared" si="47"/>
        <v>0</v>
      </c>
      <c r="W250" s="280"/>
      <c r="X250" s="453">
        <v>0</v>
      </c>
      <c r="Y250" s="453">
        <f t="shared" si="48"/>
        <v>0</v>
      </c>
      <c r="Z250" s="462"/>
      <c r="AA250" s="460"/>
      <c r="AB250" s="456">
        <v>0.5</v>
      </c>
      <c r="AC250" s="461">
        <f t="shared" si="49"/>
        <v>0</v>
      </c>
      <c r="AD250" s="55"/>
      <c r="AE250" s="564">
        <v>0</v>
      </c>
      <c r="AF250" s="564">
        <f t="shared" si="50"/>
        <v>0</v>
      </c>
      <c r="AG250" s="569"/>
      <c r="AH250" s="567"/>
      <c r="AI250" s="568">
        <v>0.5</v>
      </c>
      <c r="AJ250" s="495">
        <f t="shared" si="51"/>
        <v>0</v>
      </c>
      <c r="AK250" s="55"/>
      <c r="AL250" s="564">
        <v>0</v>
      </c>
      <c r="AM250" s="564">
        <f t="shared" si="52"/>
        <v>0</v>
      </c>
      <c r="AN250" s="569"/>
      <c r="AO250" s="567"/>
      <c r="AP250" s="568">
        <v>0.5</v>
      </c>
      <c r="AQ250" s="495">
        <f t="shared" si="53"/>
        <v>0</v>
      </c>
    </row>
    <row r="251" spans="1:43" ht="15" hidden="1" x14ac:dyDescent="0.25">
      <c r="A251" s="563" t="s">
        <v>585</v>
      </c>
      <c r="B251" s="280"/>
      <c r="C251" s="453">
        <v>0</v>
      </c>
      <c r="D251" s="453">
        <f t="shared" si="54"/>
        <v>0</v>
      </c>
      <c r="E251" s="462"/>
      <c r="F251" s="460"/>
      <c r="G251" s="456">
        <v>0.5</v>
      </c>
      <c r="H251" s="457">
        <f t="shared" si="55"/>
        <v>0</v>
      </c>
      <c r="I251" s="280"/>
      <c r="J251" s="453">
        <v>0</v>
      </c>
      <c r="K251" s="453">
        <f t="shared" si="56"/>
        <v>0</v>
      </c>
      <c r="L251" s="462"/>
      <c r="M251" s="460"/>
      <c r="N251" s="456">
        <v>0.5</v>
      </c>
      <c r="O251" s="457">
        <f t="shared" si="57"/>
        <v>0</v>
      </c>
      <c r="P251" s="280"/>
      <c r="Q251" s="453">
        <v>0</v>
      </c>
      <c r="R251" s="453">
        <f t="shared" si="46"/>
        <v>0</v>
      </c>
      <c r="S251" s="462"/>
      <c r="T251" s="460"/>
      <c r="U251" s="456">
        <v>0.5</v>
      </c>
      <c r="V251" s="461">
        <f t="shared" si="47"/>
        <v>0</v>
      </c>
      <c r="W251" s="280"/>
      <c r="X251" s="453">
        <v>0</v>
      </c>
      <c r="Y251" s="453">
        <f t="shared" si="48"/>
        <v>0</v>
      </c>
      <c r="Z251" s="462"/>
      <c r="AA251" s="460"/>
      <c r="AB251" s="456">
        <v>0.5</v>
      </c>
      <c r="AC251" s="461">
        <f t="shared" si="49"/>
        <v>0</v>
      </c>
      <c r="AD251" s="55"/>
      <c r="AE251" s="564">
        <v>0</v>
      </c>
      <c r="AF251" s="564">
        <f t="shared" si="50"/>
        <v>0</v>
      </c>
      <c r="AG251" s="569"/>
      <c r="AH251" s="567"/>
      <c r="AI251" s="568">
        <v>0.5</v>
      </c>
      <c r="AJ251" s="495">
        <f t="shared" si="51"/>
        <v>0</v>
      </c>
      <c r="AK251" s="55"/>
      <c r="AL251" s="564">
        <v>0</v>
      </c>
      <c r="AM251" s="564">
        <f t="shared" si="52"/>
        <v>0</v>
      </c>
      <c r="AN251" s="569"/>
      <c r="AO251" s="567"/>
      <c r="AP251" s="568">
        <v>0.5</v>
      </c>
      <c r="AQ251" s="495">
        <f t="shared" si="53"/>
        <v>0</v>
      </c>
    </row>
    <row r="252" spans="1:43" ht="15" hidden="1" x14ac:dyDescent="0.25">
      <c r="A252" s="563" t="s">
        <v>586</v>
      </c>
      <c r="B252" s="280"/>
      <c r="C252" s="453">
        <v>0</v>
      </c>
      <c r="D252" s="453">
        <f t="shared" si="54"/>
        <v>0</v>
      </c>
      <c r="E252" s="462"/>
      <c r="F252" s="460"/>
      <c r="G252" s="456">
        <v>0.5</v>
      </c>
      <c r="H252" s="457">
        <f t="shared" si="55"/>
        <v>0</v>
      </c>
      <c r="I252" s="280"/>
      <c r="J252" s="453">
        <v>0</v>
      </c>
      <c r="K252" s="453">
        <f t="shared" si="56"/>
        <v>0</v>
      </c>
      <c r="L252" s="462"/>
      <c r="M252" s="460"/>
      <c r="N252" s="456">
        <v>0.5</v>
      </c>
      <c r="O252" s="457">
        <f t="shared" si="57"/>
        <v>0</v>
      </c>
      <c r="P252" s="280"/>
      <c r="Q252" s="453">
        <v>0</v>
      </c>
      <c r="R252" s="453">
        <f t="shared" si="46"/>
        <v>0</v>
      </c>
      <c r="S252" s="462"/>
      <c r="T252" s="460"/>
      <c r="U252" s="456">
        <v>0.5</v>
      </c>
      <c r="V252" s="461">
        <f t="shared" si="47"/>
        <v>0</v>
      </c>
      <c r="W252" s="280"/>
      <c r="X252" s="453">
        <v>0</v>
      </c>
      <c r="Y252" s="453">
        <f t="shared" si="48"/>
        <v>0</v>
      </c>
      <c r="Z252" s="462"/>
      <c r="AA252" s="460"/>
      <c r="AB252" s="456">
        <v>0.5</v>
      </c>
      <c r="AC252" s="461">
        <f t="shared" si="49"/>
        <v>0</v>
      </c>
      <c r="AD252" s="55"/>
      <c r="AE252" s="564">
        <v>0</v>
      </c>
      <c r="AF252" s="564">
        <f t="shared" si="50"/>
        <v>0</v>
      </c>
      <c r="AG252" s="569"/>
      <c r="AH252" s="567"/>
      <c r="AI252" s="568">
        <v>0.5</v>
      </c>
      <c r="AJ252" s="495">
        <f t="shared" si="51"/>
        <v>0</v>
      </c>
      <c r="AK252" s="55"/>
      <c r="AL252" s="564">
        <v>0</v>
      </c>
      <c r="AM252" s="564">
        <f t="shared" si="52"/>
        <v>0</v>
      </c>
      <c r="AN252" s="569"/>
      <c r="AO252" s="567"/>
      <c r="AP252" s="568">
        <v>0.5</v>
      </c>
      <c r="AQ252" s="495">
        <f t="shared" si="53"/>
        <v>0</v>
      </c>
    </row>
    <row r="253" spans="1:43" ht="15" hidden="1" x14ac:dyDescent="0.25">
      <c r="A253" s="563" t="s">
        <v>587</v>
      </c>
      <c r="B253" s="280"/>
      <c r="C253" s="453">
        <v>0</v>
      </c>
      <c r="D253" s="453">
        <f t="shared" si="54"/>
        <v>0</v>
      </c>
      <c r="E253" s="462"/>
      <c r="F253" s="460"/>
      <c r="G253" s="456">
        <v>0.5</v>
      </c>
      <c r="H253" s="457">
        <f t="shared" si="55"/>
        <v>0</v>
      </c>
      <c r="I253" s="280"/>
      <c r="J253" s="453">
        <v>0</v>
      </c>
      <c r="K253" s="453">
        <f t="shared" si="56"/>
        <v>0</v>
      </c>
      <c r="L253" s="462"/>
      <c r="M253" s="460"/>
      <c r="N253" s="456">
        <v>0.5</v>
      </c>
      <c r="O253" s="457">
        <f t="shared" si="57"/>
        <v>0</v>
      </c>
      <c r="P253" s="280"/>
      <c r="Q253" s="453">
        <v>0</v>
      </c>
      <c r="R253" s="453">
        <f t="shared" si="46"/>
        <v>0</v>
      </c>
      <c r="S253" s="462"/>
      <c r="T253" s="460"/>
      <c r="U253" s="456">
        <v>0.5</v>
      </c>
      <c r="V253" s="461">
        <f t="shared" si="47"/>
        <v>0</v>
      </c>
      <c r="W253" s="280"/>
      <c r="X253" s="453">
        <v>0</v>
      </c>
      <c r="Y253" s="453">
        <f t="shared" si="48"/>
        <v>0</v>
      </c>
      <c r="Z253" s="462"/>
      <c r="AA253" s="460"/>
      <c r="AB253" s="456">
        <v>0.5</v>
      </c>
      <c r="AC253" s="461">
        <f t="shared" si="49"/>
        <v>0</v>
      </c>
      <c r="AD253" s="55"/>
      <c r="AE253" s="564">
        <v>0</v>
      </c>
      <c r="AF253" s="564">
        <f t="shared" si="50"/>
        <v>0</v>
      </c>
      <c r="AG253" s="569"/>
      <c r="AH253" s="567"/>
      <c r="AI253" s="568">
        <v>0.5</v>
      </c>
      <c r="AJ253" s="495">
        <f t="shared" si="51"/>
        <v>0</v>
      </c>
      <c r="AK253" s="55"/>
      <c r="AL253" s="564">
        <v>0</v>
      </c>
      <c r="AM253" s="564">
        <f t="shared" si="52"/>
        <v>0</v>
      </c>
      <c r="AN253" s="569"/>
      <c r="AO253" s="567"/>
      <c r="AP253" s="568">
        <v>0.5</v>
      </c>
      <c r="AQ253" s="495">
        <f t="shared" si="53"/>
        <v>0</v>
      </c>
    </row>
    <row r="254" spans="1:43" ht="15" hidden="1" x14ac:dyDescent="0.25">
      <c r="A254" s="563" t="s">
        <v>588</v>
      </c>
      <c r="B254" s="463"/>
      <c r="C254" s="453">
        <v>0</v>
      </c>
      <c r="D254" s="453">
        <f t="shared" si="54"/>
        <v>0</v>
      </c>
      <c r="E254" s="462"/>
      <c r="F254" s="460"/>
      <c r="G254" s="456">
        <v>0.5</v>
      </c>
      <c r="H254" s="457">
        <f t="shared" si="55"/>
        <v>0</v>
      </c>
      <c r="I254" s="463"/>
      <c r="J254" s="453">
        <v>0</v>
      </c>
      <c r="K254" s="453">
        <f t="shared" si="56"/>
        <v>0</v>
      </c>
      <c r="L254" s="462"/>
      <c r="M254" s="460"/>
      <c r="N254" s="456">
        <v>0.5</v>
      </c>
      <c r="O254" s="457">
        <f t="shared" si="57"/>
        <v>0</v>
      </c>
      <c r="P254" s="463"/>
      <c r="Q254" s="453">
        <v>0</v>
      </c>
      <c r="R254" s="453">
        <f t="shared" si="46"/>
        <v>0</v>
      </c>
      <c r="S254" s="462"/>
      <c r="T254" s="460"/>
      <c r="U254" s="456">
        <v>0.5</v>
      </c>
      <c r="V254" s="461">
        <f t="shared" si="47"/>
        <v>0</v>
      </c>
      <c r="W254" s="463"/>
      <c r="X254" s="453">
        <v>0</v>
      </c>
      <c r="Y254" s="453">
        <f t="shared" si="48"/>
        <v>0</v>
      </c>
      <c r="Z254" s="462"/>
      <c r="AA254" s="460"/>
      <c r="AB254" s="456">
        <v>0.5</v>
      </c>
      <c r="AC254" s="461">
        <f t="shared" si="49"/>
        <v>0</v>
      </c>
      <c r="AD254" s="56"/>
      <c r="AE254" s="564">
        <v>0</v>
      </c>
      <c r="AF254" s="564">
        <f t="shared" si="50"/>
        <v>0</v>
      </c>
      <c r="AG254" s="569"/>
      <c r="AH254" s="567"/>
      <c r="AI254" s="568">
        <v>0.5</v>
      </c>
      <c r="AJ254" s="495">
        <f t="shared" si="51"/>
        <v>0</v>
      </c>
      <c r="AK254" s="56"/>
      <c r="AL254" s="564">
        <v>0</v>
      </c>
      <c r="AM254" s="564">
        <f t="shared" si="52"/>
        <v>0</v>
      </c>
      <c r="AN254" s="569"/>
      <c r="AO254" s="567"/>
      <c r="AP254" s="568">
        <v>0.5</v>
      </c>
      <c r="AQ254" s="495">
        <f t="shared" si="53"/>
        <v>0</v>
      </c>
    </row>
    <row r="255" spans="1:43" ht="15" hidden="1" x14ac:dyDescent="0.25">
      <c r="A255" s="563" t="s">
        <v>589</v>
      </c>
      <c r="B255" s="280"/>
      <c r="C255" s="453">
        <v>0</v>
      </c>
      <c r="D255" s="453">
        <f t="shared" si="54"/>
        <v>0</v>
      </c>
      <c r="E255" s="462"/>
      <c r="F255" s="460"/>
      <c r="G255" s="456">
        <v>0.5</v>
      </c>
      <c r="H255" s="457">
        <f t="shared" si="55"/>
        <v>0</v>
      </c>
      <c r="I255" s="280"/>
      <c r="J255" s="453">
        <v>0</v>
      </c>
      <c r="K255" s="453">
        <f t="shared" si="56"/>
        <v>0</v>
      </c>
      <c r="L255" s="462"/>
      <c r="M255" s="460"/>
      <c r="N255" s="456">
        <v>0.5</v>
      </c>
      <c r="O255" s="457">
        <f t="shared" si="57"/>
        <v>0</v>
      </c>
      <c r="P255" s="280"/>
      <c r="Q255" s="453">
        <v>0</v>
      </c>
      <c r="R255" s="453">
        <f t="shared" si="46"/>
        <v>0</v>
      </c>
      <c r="S255" s="462"/>
      <c r="T255" s="460"/>
      <c r="U255" s="456">
        <v>0.5</v>
      </c>
      <c r="V255" s="461">
        <f t="shared" si="47"/>
        <v>0</v>
      </c>
      <c r="W255" s="280"/>
      <c r="X255" s="453">
        <v>0</v>
      </c>
      <c r="Y255" s="453">
        <f t="shared" si="48"/>
        <v>0</v>
      </c>
      <c r="Z255" s="462"/>
      <c r="AA255" s="460"/>
      <c r="AB255" s="456">
        <v>0.5</v>
      </c>
      <c r="AC255" s="461">
        <f t="shared" si="49"/>
        <v>0</v>
      </c>
      <c r="AD255" s="55"/>
      <c r="AE255" s="564">
        <v>0</v>
      </c>
      <c r="AF255" s="564">
        <f t="shared" si="50"/>
        <v>0</v>
      </c>
      <c r="AG255" s="569"/>
      <c r="AH255" s="567"/>
      <c r="AI255" s="568">
        <v>0.5</v>
      </c>
      <c r="AJ255" s="495">
        <f t="shared" si="51"/>
        <v>0</v>
      </c>
      <c r="AK255" s="55"/>
      <c r="AL255" s="564">
        <v>0</v>
      </c>
      <c r="AM255" s="564">
        <f t="shared" si="52"/>
        <v>0</v>
      </c>
      <c r="AN255" s="569"/>
      <c r="AO255" s="567"/>
      <c r="AP255" s="568">
        <v>0.5</v>
      </c>
      <c r="AQ255" s="495">
        <f t="shared" si="53"/>
        <v>0</v>
      </c>
    </row>
    <row r="256" spans="1:43" ht="15" hidden="1" x14ac:dyDescent="0.25">
      <c r="A256" s="563" t="s">
        <v>590</v>
      </c>
      <c r="B256" s="280"/>
      <c r="C256" s="453">
        <v>0</v>
      </c>
      <c r="D256" s="453">
        <f t="shared" si="54"/>
        <v>0</v>
      </c>
      <c r="E256" s="462"/>
      <c r="F256" s="460"/>
      <c r="G256" s="456">
        <v>0.5</v>
      </c>
      <c r="H256" s="457">
        <f t="shared" si="55"/>
        <v>0</v>
      </c>
      <c r="I256" s="280"/>
      <c r="J256" s="453">
        <v>0</v>
      </c>
      <c r="K256" s="453">
        <f t="shared" si="56"/>
        <v>0</v>
      </c>
      <c r="L256" s="462"/>
      <c r="M256" s="460"/>
      <c r="N256" s="456">
        <v>0.5</v>
      </c>
      <c r="O256" s="457">
        <f t="shared" si="57"/>
        <v>0</v>
      </c>
      <c r="P256" s="280"/>
      <c r="Q256" s="453">
        <v>0</v>
      </c>
      <c r="R256" s="453">
        <f t="shared" si="46"/>
        <v>0</v>
      </c>
      <c r="S256" s="462"/>
      <c r="T256" s="460"/>
      <c r="U256" s="456">
        <v>0.5</v>
      </c>
      <c r="V256" s="461">
        <f t="shared" si="47"/>
        <v>0</v>
      </c>
      <c r="W256" s="280"/>
      <c r="X256" s="453">
        <v>0</v>
      </c>
      <c r="Y256" s="453">
        <f t="shared" si="48"/>
        <v>0</v>
      </c>
      <c r="Z256" s="462"/>
      <c r="AA256" s="460"/>
      <c r="AB256" s="456">
        <v>0.5</v>
      </c>
      <c r="AC256" s="461">
        <f t="shared" si="49"/>
        <v>0</v>
      </c>
      <c r="AD256" s="55"/>
      <c r="AE256" s="564">
        <v>0</v>
      </c>
      <c r="AF256" s="564">
        <f t="shared" si="50"/>
        <v>0</v>
      </c>
      <c r="AG256" s="569"/>
      <c r="AH256" s="567"/>
      <c r="AI256" s="568">
        <v>0.5</v>
      </c>
      <c r="AJ256" s="495">
        <f t="shared" si="51"/>
        <v>0</v>
      </c>
      <c r="AK256" s="55"/>
      <c r="AL256" s="564">
        <v>0</v>
      </c>
      <c r="AM256" s="564">
        <f t="shared" si="52"/>
        <v>0</v>
      </c>
      <c r="AN256" s="569"/>
      <c r="AO256" s="567"/>
      <c r="AP256" s="568">
        <v>0.5</v>
      </c>
      <c r="AQ256" s="495">
        <f t="shared" si="53"/>
        <v>0</v>
      </c>
    </row>
    <row r="257" spans="1:43" ht="15" hidden="1" x14ac:dyDescent="0.25">
      <c r="A257" s="563" t="s">
        <v>591</v>
      </c>
      <c r="B257" s="280"/>
      <c r="C257" s="453">
        <v>0</v>
      </c>
      <c r="D257" s="453">
        <f t="shared" si="54"/>
        <v>0</v>
      </c>
      <c r="E257" s="462"/>
      <c r="F257" s="460"/>
      <c r="G257" s="456">
        <v>0.5</v>
      </c>
      <c r="H257" s="457">
        <f t="shared" si="55"/>
        <v>0</v>
      </c>
      <c r="I257" s="280"/>
      <c r="J257" s="453">
        <v>0</v>
      </c>
      <c r="K257" s="453">
        <f t="shared" si="56"/>
        <v>0</v>
      </c>
      <c r="L257" s="462"/>
      <c r="M257" s="460"/>
      <c r="N257" s="456">
        <v>0.5</v>
      </c>
      <c r="O257" s="457">
        <f t="shared" si="57"/>
        <v>0</v>
      </c>
      <c r="P257" s="280"/>
      <c r="Q257" s="453">
        <v>0</v>
      </c>
      <c r="R257" s="453">
        <f t="shared" si="46"/>
        <v>0</v>
      </c>
      <c r="S257" s="462"/>
      <c r="T257" s="460"/>
      <c r="U257" s="456">
        <v>0.5</v>
      </c>
      <c r="V257" s="461">
        <f t="shared" si="47"/>
        <v>0</v>
      </c>
      <c r="W257" s="280"/>
      <c r="X257" s="453">
        <v>0</v>
      </c>
      <c r="Y257" s="453">
        <f t="shared" si="48"/>
        <v>0</v>
      </c>
      <c r="Z257" s="462"/>
      <c r="AA257" s="460"/>
      <c r="AB257" s="456">
        <v>0.5</v>
      </c>
      <c r="AC257" s="461">
        <f t="shared" si="49"/>
        <v>0</v>
      </c>
      <c r="AD257" s="55"/>
      <c r="AE257" s="564">
        <v>0</v>
      </c>
      <c r="AF257" s="564">
        <f t="shared" si="50"/>
        <v>0</v>
      </c>
      <c r="AG257" s="569"/>
      <c r="AH257" s="567"/>
      <c r="AI257" s="568">
        <v>0.5</v>
      </c>
      <c r="AJ257" s="495">
        <f t="shared" si="51"/>
        <v>0</v>
      </c>
      <c r="AK257" s="55"/>
      <c r="AL257" s="564">
        <v>0</v>
      </c>
      <c r="AM257" s="564">
        <f t="shared" si="52"/>
        <v>0</v>
      </c>
      <c r="AN257" s="569"/>
      <c r="AO257" s="567"/>
      <c r="AP257" s="568">
        <v>0.5</v>
      </c>
      <c r="AQ257" s="495">
        <f t="shared" si="53"/>
        <v>0</v>
      </c>
    </row>
    <row r="258" spans="1:43" ht="15" hidden="1" x14ac:dyDescent="0.25">
      <c r="A258" s="563" t="s">
        <v>592</v>
      </c>
      <c r="B258" s="280"/>
      <c r="C258" s="453">
        <v>0</v>
      </c>
      <c r="D258" s="453">
        <f t="shared" si="54"/>
        <v>0</v>
      </c>
      <c r="E258" s="462"/>
      <c r="F258" s="460"/>
      <c r="G258" s="456">
        <v>0.5</v>
      </c>
      <c r="H258" s="457">
        <f t="shared" si="55"/>
        <v>0</v>
      </c>
      <c r="I258" s="280"/>
      <c r="J258" s="453">
        <v>0</v>
      </c>
      <c r="K258" s="453">
        <f t="shared" si="56"/>
        <v>0</v>
      </c>
      <c r="L258" s="462"/>
      <c r="M258" s="460"/>
      <c r="N258" s="456">
        <v>0.5</v>
      </c>
      <c r="O258" s="457">
        <f t="shared" si="57"/>
        <v>0</v>
      </c>
      <c r="P258" s="280"/>
      <c r="Q258" s="453">
        <v>0</v>
      </c>
      <c r="R258" s="453">
        <f t="shared" si="46"/>
        <v>0</v>
      </c>
      <c r="S258" s="462"/>
      <c r="T258" s="460"/>
      <c r="U258" s="456">
        <v>0.5</v>
      </c>
      <c r="V258" s="461">
        <f t="shared" si="47"/>
        <v>0</v>
      </c>
      <c r="W258" s="280"/>
      <c r="X258" s="453">
        <v>0</v>
      </c>
      <c r="Y258" s="453">
        <f t="shared" si="48"/>
        <v>0</v>
      </c>
      <c r="Z258" s="462"/>
      <c r="AA258" s="460"/>
      <c r="AB258" s="456">
        <v>0.5</v>
      </c>
      <c r="AC258" s="461">
        <f t="shared" si="49"/>
        <v>0</v>
      </c>
      <c r="AD258" s="55"/>
      <c r="AE258" s="564">
        <v>0</v>
      </c>
      <c r="AF258" s="564">
        <f t="shared" si="50"/>
        <v>0</v>
      </c>
      <c r="AG258" s="569"/>
      <c r="AH258" s="567"/>
      <c r="AI258" s="568">
        <v>0.5</v>
      </c>
      <c r="AJ258" s="495">
        <f t="shared" si="51"/>
        <v>0</v>
      </c>
      <c r="AK258" s="55"/>
      <c r="AL258" s="564">
        <v>0</v>
      </c>
      <c r="AM258" s="564">
        <f t="shared" si="52"/>
        <v>0</v>
      </c>
      <c r="AN258" s="569"/>
      <c r="AO258" s="567"/>
      <c r="AP258" s="568">
        <v>0.5</v>
      </c>
      <c r="AQ258" s="495">
        <f t="shared" si="53"/>
        <v>0</v>
      </c>
    </row>
    <row r="259" spans="1:43" ht="15" hidden="1" x14ac:dyDescent="0.25">
      <c r="A259" s="563" t="s">
        <v>593</v>
      </c>
      <c r="B259" s="280"/>
      <c r="C259" s="453">
        <v>0</v>
      </c>
      <c r="D259" s="453">
        <f t="shared" si="54"/>
        <v>0</v>
      </c>
      <c r="E259" s="462"/>
      <c r="F259" s="460"/>
      <c r="G259" s="456">
        <v>0.5</v>
      </c>
      <c r="H259" s="457">
        <f t="shared" si="55"/>
        <v>0</v>
      </c>
      <c r="I259" s="280"/>
      <c r="J259" s="453">
        <v>0</v>
      </c>
      <c r="K259" s="453">
        <f t="shared" si="56"/>
        <v>0</v>
      </c>
      <c r="L259" s="462"/>
      <c r="M259" s="460"/>
      <c r="N259" s="456">
        <v>0.5</v>
      </c>
      <c r="O259" s="457">
        <f t="shared" si="57"/>
        <v>0</v>
      </c>
      <c r="P259" s="280"/>
      <c r="Q259" s="453">
        <v>0</v>
      </c>
      <c r="R259" s="453">
        <f t="shared" si="46"/>
        <v>0</v>
      </c>
      <c r="S259" s="462"/>
      <c r="T259" s="460"/>
      <c r="U259" s="456">
        <v>0.5</v>
      </c>
      <c r="V259" s="461">
        <f t="shared" si="47"/>
        <v>0</v>
      </c>
      <c r="W259" s="280"/>
      <c r="X259" s="453">
        <v>0</v>
      </c>
      <c r="Y259" s="453">
        <f t="shared" si="48"/>
        <v>0</v>
      </c>
      <c r="Z259" s="462"/>
      <c r="AA259" s="460"/>
      <c r="AB259" s="456">
        <v>0.5</v>
      </c>
      <c r="AC259" s="461">
        <f t="shared" si="49"/>
        <v>0</v>
      </c>
      <c r="AD259" s="55"/>
      <c r="AE259" s="564">
        <v>0</v>
      </c>
      <c r="AF259" s="564">
        <f t="shared" si="50"/>
        <v>0</v>
      </c>
      <c r="AG259" s="569"/>
      <c r="AH259" s="567"/>
      <c r="AI259" s="568">
        <v>0.5</v>
      </c>
      <c r="AJ259" s="495">
        <f t="shared" si="51"/>
        <v>0</v>
      </c>
      <c r="AK259" s="55"/>
      <c r="AL259" s="564">
        <v>0</v>
      </c>
      <c r="AM259" s="564">
        <f t="shared" si="52"/>
        <v>0</v>
      </c>
      <c r="AN259" s="569"/>
      <c r="AO259" s="567"/>
      <c r="AP259" s="568">
        <v>0.5</v>
      </c>
      <c r="AQ259" s="495">
        <f t="shared" si="53"/>
        <v>0</v>
      </c>
    </row>
    <row r="260" spans="1:43" ht="15" hidden="1" x14ac:dyDescent="0.25">
      <c r="A260" s="563" t="s">
        <v>594</v>
      </c>
      <c r="B260" s="280"/>
      <c r="C260" s="453">
        <v>0</v>
      </c>
      <c r="D260" s="453">
        <f t="shared" si="54"/>
        <v>0</v>
      </c>
      <c r="E260" s="462"/>
      <c r="F260" s="460"/>
      <c r="G260" s="456">
        <v>0.5</v>
      </c>
      <c r="H260" s="457">
        <f t="shared" si="55"/>
        <v>0</v>
      </c>
      <c r="I260" s="280"/>
      <c r="J260" s="453">
        <v>0</v>
      </c>
      <c r="K260" s="453">
        <f t="shared" si="56"/>
        <v>0</v>
      </c>
      <c r="L260" s="462"/>
      <c r="M260" s="460"/>
      <c r="N260" s="456">
        <v>0.5</v>
      </c>
      <c r="O260" s="457">
        <f t="shared" si="57"/>
        <v>0</v>
      </c>
      <c r="P260" s="280"/>
      <c r="Q260" s="453">
        <v>0</v>
      </c>
      <c r="R260" s="453">
        <f t="shared" si="46"/>
        <v>0</v>
      </c>
      <c r="S260" s="462"/>
      <c r="T260" s="460"/>
      <c r="U260" s="456">
        <v>0.5</v>
      </c>
      <c r="V260" s="461">
        <f t="shared" si="47"/>
        <v>0</v>
      </c>
      <c r="W260" s="280"/>
      <c r="X260" s="453">
        <v>0</v>
      </c>
      <c r="Y260" s="453">
        <f t="shared" si="48"/>
        <v>0</v>
      </c>
      <c r="Z260" s="462"/>
      <c r="AA260" s="460"/>
      <c r="AB260" s="456">
        <v>0.5</v>
      </c>
      <c r="AC260" s="461">
        <f t="shared" si="49"/>
        <v>0</v>
      </c>
      <c r="AD260" s="55"/>
      <c r="AE260" s="564">
        <v>0</v>
      </c>
      <c r="AF260" s="564">
        <f t="shared" si="50"/>
        <v>0</v>
      </c>
      <c r="AG260" s="569"/>
      <c r="AH260" s="567"/>
      <c r="AI260" s="568">
        <v>0.5</v>
      </c>
      <c r="AJ260" s="495">
        <f t="shared" si="51"/>
        <v>0</v>
      </c>
      <c r="AK260" s="55"/>
      <c r="AL260" s="564">
        <v>0</v>
      </c>
      <c r="AM260" s="564">
        <f t="shared" si="52"/>
        <v>0</v>
      </c>
      <c r="AN260" s="569"/>
      <c r="AO260" s="567"/>
      <c r="AP260" s="568">
        <v>0.5</v>
      </c>
      <c r="AQ260" s="495">
        <f t="shared" si="53"/>
        <v>0</v>
      </c>
    </row>
    <row r="261" spans="1:43" ht="15" hidden="1" x14ac:dyDescent="0.25">
      <c r="A261" s="563" t="s">
        <v>595</v>
      </c>
      <c r="B261" s="280"/>
      <c r="C261" s="453">
        <v>0</v>
      </c>
      <c r="D261" s="453">
        <f t="shared" si="54"/>
        <v>0</v>
      </c>
      <c r="E261" s="462"/>
      <c r="F261" s="460"/>
      <c r="G261" s="456">
        <v>0.5</v>
      </c>
      <c r="H261" s="457">
        <f t="shared" si="55"/>
        <v>0</v>
      </c>
      <c r="I261" s="280"/>
      <c r="J261" s="453">
        <v>0</v>
      </c>
      <c r="K261" s="453">
        <f t="shared" si="56"/>
        <v>0</v>
      </c>
      <c r="L261" s="462"/>
      <c r="M261" s="460"/>
      <c r="N261" s="456">
        <v>0.5</v>
      </c>
      <c r="O261" s="457">
        <f t="shared" si="57"/>
        <v>0</v>
      </c>
      <c r="P261" s="280"/>
      <c r="Q261" s="453">
        <v>0</v>
      </c>
      <c r="R261" s="453">
        <f t="shared" si="46"/>
        <v>0</v>
      </c>
      <c r="S261" s="462"/>
      <c r="T261" s="460"/>
      <c r="U261" s="456">
        <v>0.5</v>
      </c>
      <c r="V261" s="461">
        <f t="shared" si="47"/>
        <v>0</v>
      </c>
      <c r="W261" s="280"/>
      <c r="X261" s="453">
        <v>0</v>
      </c>
      <c r="Y261" s="453">
        <f t="shared" si="48"/>
        <v>0</v>
      </c>
      <c r="Z261" s="462"/>
      <c r="AA261" s="460"/>
      <c r="AB261" s="456">
        <v>0.5</v>
      </c>
      <c r="AC261" s="461">
        <f t="shared" si="49"/>
        <v>0</v>
      </c>
      <c r="AD261" s="55"/>
      <c r="AE261" s="564">
        <v>0</v>
      </c>
      <c r="AF261" s="564">
        <f t="shared" si="50"/>
        <v>0</v>
      </c>
      <c r="AG261" s="569"/>
      <c r="AH261" s="567"/>
      <c r="AI261" s="568">
        <v>0.5</v>
      </c>
      <c r="AJ261" s="495">
        <f t="shared" si="51"/>
        <v>0</v>
      </c>
      <c r="AK261" s="55"/>
      <c r="AL261" s="564">
        <v>0</v>
      </c>
      <c r="AM261" s="564">
        <f t="shared" si="52"/>
        <v>0</v>
      </c>
      <c r="AN261" s="569"/>
      <c r="AO261" s="567"/>
      <c r="AP261" s="568">
        <v>0.5</v>
      </c>
      <c r="AQ261" s="495">
        <f t="shared" si="53"/>
        <v>0</v>
      </c>
    </row>
    <row r="262" spans="1:43" ht="15" hidden="1" x14ac:dyDescent="0.25">
      <c r="A262" s="563" t="s">
        <v>596</v>
      </c>
      <c r="B262" s="280"/>
      <c r="C262" s="453">
        <v>0</v>
      </c>
      <c r="D262" s="453">
        <f t="shared" si="54"/>
        <v>0</v>
      </c>
      <c r="E262" s="462"/>
      <c r="F262" s="460"/>
      <c r="G262" s="456">
        <v>0.5</v>
      </c>
      <c r="H262" s="457">
        <f t="shared" si="55"/>
        <v>0</v>
      </c>
      <c r="I262" s="280"/>
      <c r="J262" s="453">
        <v>0</v>
      </c>
      <c r="K262" s="453">
        <f t="shared" si="56"/>
        <v>0</v>
      </c>
      <c r="L262" s="462"/>
      <c r="M262" s="460"/>
      <c r="N262" s="456">
        <v>0.5</v>
      </c>
      <c r="O262" s="457">
        <f t="shared" si="57"/>
        <v>0</v>
      </c>
      <c r="P262" s="280"/>
      <c r="Q262" s="453">
        <v>0</v>
      </c>
      <c r="R262" s="453">
        <f t="shared" si="46"/>
        <v>0</v>
      </c>
      <c r="S262" s="462"/>
      <c r="T262" s="460"/>
      <c r="U262" s="456">
        <v>0.5</v>
      </c>
      <c r="V262" s="461">
        <f t="shared" si="47"/>
        <v>0</v>
      </c>
      <c r="W262" s="280"/>
      <c r="X262" s="453">
        <v>0</v>
      </c>
      <c r="Y262" s="453">
        <f t="shared" si="48"/>
        <v>0</v>
      </c>
      <c r="Z262" s="462"/>
      <c r="AA262" s="460"/>
      <c r="AB262" s="456">
        <v>0.5</v>
      </c>
      <c r="AC262" s="461">
        <f t="shared" si="49"/>
        <v>0</v>
      </c>
      <c r="AD262" s="55"/>
      <c r="AE262" s="564">
        <v>0</v>
      </c>
      <c r="AF262" s="564">
        <f t="shared" si="50"/>
        <v>0</v>
      </c>
      <c r="AG262" s="569"/>
      <c r="AH262" s="567"/>
      <c r="AI262" s="568">
        <v>0.5</v>
      </c>
      <c r="AJ262" s="495">
        <f t="shared" si="51"/>
        <v>0</v>
      </c>
      <c r="AK262" s="55"/>
      <c r="AL262" s="564">
        <v>0</v>
      </c>
      <c r="AM262" s="564">
        <f t="shared" si="52"/>
        <v>0</v>
      </c>
      <c r="AN262" s="569"/>
      <c r="AO262" s="567"/>
      <c r="AP262" s="568">
        <v>0.5</v>
      </c>
      <c r="AQ262" s="495">
        <f t="shared" si="53"/>
        <v>0</v>
      </c>
    </row>
    <row r="263" spans="1:43" ht="15" hidden="1" x14ac:dyDescent="0.25">
      <c r="A263" s="563" t="s">
        <v>597</v>
      </c>
      <c r="B263" s="280"/>
      <c r="C263" s="453">
        <v>0</v>
      </c>
      <c r="D263" s="453">
        <f t="shared" si="54"/>
        <v>0</v>
      </c>
      <c r="E263" s="462"/>
      <c r="F263" s="460"/>
      <c r="G263" s="456">
        <v>0.5</v>
      </c>
      <c r="H263" s="457">
        <f t="shared" si="55"/>
        <v>0</v>
      </c>
      <c r="I263" s="280"/>
      <c r="J263" s="453">
        <v>0</v>
      </c>
      <c r="K263" s="453">
        <f t="shared" si="56"/>
        <v>0</v>
      </c>
      <c r="L263" s="462"/>
      <c r="M263" s="460"/>
      <c r="N263" s="456">
        <v>0.5</v>
      </c>
      <c r="O263" s="457">
        <f t="shared" si="57"/>
        <v>0</v>
      </c>
      <c r="P263" s="280"/>
      <c r="Q263" s="453">
        <v>0</v>
      </c>
      <c r="R263" s="453">
        <f t="shared" si="46"/>
        <v>0</v>
      </c>
      <c r="S263" s="462"/>
      <c r="T263" s="460"/>
      <c r="U263" s="456">
        <v>0.5</v>
      </c>
      <c r="V263" s="461">
        <f t="shared" si="47"/>
        <v>0</v>
      </c>
      <c r="W263" s="280"/>
      <c r="X263" s="453">
        <v>0</v>
      </c>
      <c r="Y263" s="453">
        <f t="shared" si="48"/>
        <v>0</v>
      </c>
      <c r="Z263" s="462"/>
      <c r="AA263" s="460"/>
      <c r="AB263" s="456">
        <v>0.5</v>
      </c>
      <c r="AC263" s="461">
        <f t="shared" si="49"/>
        <v>0</v>
      </c>
      <c r="AD263" s="55"/>
      <c r="AE263" s="564">
        <v>0</v>
      </c>
      <c r="AF263" s="564">
        <f t="shared" si="50"/>
        <v>0</v>
      </c>
      <c r="AG263" s="569"/>
      <c r="AH263" s="567"/>
      <c r="AI263" s="568">
        <v>0.5</v>
      </c>
      <c r="AJ263" s="495">
        <f t="shared" si="51"/>
        <v>0</v>
      </c>
      <c r="AK263" s="55"/>
      <c r="AL263" s="564">
        <v>0</v>
      </c>
      <c r="AM263" s="564">
        <f t="shared" si="52"/>
        <v>0</v>
      </c>
      <c r="AN263" s="569"/>
      <c r="AO263" s="567"/>
      <c r="AP263" s="568">
        <v>0.5</v>
      </c>
      <c r="AQ263" s="495">
        <f t="shared" si="53"/>
        <v>0</v>
      </c>
    </row>
    <row r="264" spans="1:43" ht="15" hidden="1" x14ac:dyDescent="0.25">
      <c r="A264" s="563" t="s">
        <v>598</v>
      </c>
      <c r="B264" s="280"/>
      <c r="C264" s="453">
        <v>0</v>
      </c>
      <c r="D264" s="453">
        <f t="shared" si="54"/>
        <v>0</v>
      </c>
      <c r="E264" s="462"/>
      <c r="F264" s="460"/>
      <c r="G264" s="456">
        <v>0.5</v>
      </c>
      <c r="H264" s="457">
        <f t="shared" si="55"/>
        <v>0</v>
      </c>
      <c r="I264" s="280"/>
      <c r="J264" s="453">
        <v>0</v>
      </c>
      <c r="K264" s="453">
        <f t="shared" si="56"/>
        <v>0</v>
      </c>
      <c r="L264" s="462"/>
      <c r="M264" s="460"/>
      <c r="N264" s="456">
        <v>0.5</v>
      </c>
      <c r="O264" s="457">
        <f t="shared" si="57"/>
        <v>0</v>
      </c>
      <c r="P264" s="280"/>
      <c r="Q264" s="453">
        <v>0</v>
      </c>
      <c r="R264" s="453">
        <f t="shared" si="46"/>
        <v>0</v>
      </c>
      <c r="S264" s="462"/>
      <c r="T264" s="460"/>
      <c r="U264" s="456">
        <v>0.5</v>
      </c>
      <c r="V264" s="461">
        <f t="shared" si="47"/>
        <v>0</v>
      </c>
      <c r="W264" s="280"/>
      <c r="X264" s="453">
        <v>0</v>
      </c>
      <c r="Y264" s="453">
        <f t="shared" si="48"/>
        <v>0</v>
      </c>
      <c r="Z264" s="462"/>
      <c r="AA264" s="460"/>
      <c r="AB264" s="456">
        <v>0.5</v>
      </c>
      <c r="AC264" s="461">
        <f t="shared" si="49"/>
        <v>0</v>
      </c>
      <c r="AD264" s="55"/>
      <c r="AE264" s="564">
        <v>0</v>
      </c>
      <c r="AF264" s="564">
        <f t="shared" si="50"/>
        <v>0</v>
      </c>
      <c r="AG264" s="569"/>
      <c r="AH264" s="567"/>
      <c r="AI264" s="568">
        <v>0.5</v>
      </c>
      <c r="AJ264" s="495">
        <f t="shared" si="51"/>
        <v>0</v>
      </c>
      <c r="AK264" s="55"/>
      <c r="AL264" s="564">
        <v>0</v>
      </c>
      <c r="AM264" s="564">
        <f t="shared" si="52"/>
        <v>0</v>
      </c>
      <c r="AN264" s="569"/>
      <c r="AO264" s="567"/>
      <c r="AP264" s="568">
        <v>0.5</v>
      </c>
      <c r="AQ264" s="495">
        <f t="shared" si="53"/>
        <v>0</v>
      </c>
    </row>
    <row r="265" spans="1:43" ht="15" hidden="1" x14ac:dyDescent="0.25">
      <c r="A265" s="563" t="s">
        <v>599</v>
      </c>
      <c r="B265" s="280"/>
      <c r="C265" s="453">
        <v>0</v>
      </c>
      <c r="D265" s="453">
        <f t="shared" si="54"/>
        <v>0</v>
      </c>
      <c r="E265" s="462"/>
      <c r="F265" s="460"/>
      <c r="G265" s="456">
        <v>0.5</v>
      </c>
      <c r="H265" s="457">
        <f t="shared" si="55"/>
        <v>0</v>
      </c>
      <c r="I265" s="280"/>
      <c r="J265" s="453">
        <v>0</v>
      </c>
      <c r="K265" s="453">
        <f t="shared" si="56"/>
        <v>0</v>
      </c>
      <c r="L265" s="462"/>
      <c r="M265" s="460"/>
      <c r="N265" s="456">
        <v>0.5</v>
      </c>
      <c r="O265" s="457">
        <f t="shared" si="57"/>
        <v>0</v>
      </c>
      <c r="P265" s="280"/>
      <c r="Q265" s="453">
        <v>0</v>
      </c>
      <c r="R265" s="453">
        <f t="shared" si="46"/>
        <v>0</v>
      </c>
      <c r="S265" s="462"/>
      <c r="T265" s="460"/>
      <c r="U265" s="456">
        <v>0.5</v>
      </c>
      <c r="V265" s="461">
        <f t="shared" si="47"/>
        <v>0</v>
      </c>
      <c r="W265" s="280"/>
      <c r="X265" s="453">
        <v>0</v>
      </c>
      <c r="Y265" s="453">
        <f t="shared" si="48"/>
        <v>0</v>
      </c>
      <c r="Z265" s="462"/>
      <c r="AA265" s="460"/>
      <c r="AB265" s="456">
        <v>0.5</v>
      </c>
      <c r="AC265" s="461">
        <f t="shared" si="49"/>
        <v>0</v>
      </c>
      <c r="AD265" s="55"/>
      <c r="AE265" s="564">
        <v>0</v>
      </c>
      <c r="AF265" s="564">
        <f t="shared" si="50"/>
        <v>0</v>
      </c>
      <c r="AG265" s="569"/>
      <c r="AH265" s="567"/>
      <c r="AI265" s="568">
        <v>0.5</v>
      </c>
      <c r="AJ265" s="495">
        <f t="shared" si="51"/>
        <v>0</v>
      </c>
      <c r="AK265" s="55"/>
      <c r="AL265" s="564">
        <v>0</v>
      </c>
      <c r="AM265" s="564">
        <f t="shared" si="52"/>
        <v>0</v>
      </c>
      <c r="AN265" s="569"/>
      <c r="AO265" s="567"/>
      <c r="AP265" s="568">
        <v>0.5</v>
      </c>
      <c r="AQ265" s="495">
        <f t="shared" si="53"/>
        <v>0</v>
      </c>
    </row>
    <row r="266" spans="1:43" ht="15" hidden="1" x14ac:dyDescent="0.25">
      <c r="A266" s="563" t="s">
        <v>600</v>
      </c>
      <c r="B266" s="280"/>
      <c r="C266" s="453">
        <v>0</v>
      </c>
      <c r="D266" s="453">
        <f t="shared" si="54"/>
        <v>0</v>
      </c>
      <c r="E266" s="462"/>
      <c r="F266" s="460"/>
      <c r="G266" s="456">
        <v>0.5</v>
      </c>
      <c r="H266" s="457">
        <f t="shared" si="55"/>
        <v>0</v>
      </c>
      <c r="I266" s="280"/>
      <c r="J266" s="453">
        <v>0</v>
      </c>
      <c r="K266" s="453">
        <f t="shared" si="56"/>
        <v>0</v>
      </c>
      <c r="L266" s="462"/>
      <c r="M266" s="460"/>
      <c r="N266" s="456">
        <v>0.5</v>
      </c>
      <c r="O266" s="457">
        <f t="shared" si="57"/>
        <v>0</v>
      </c>
      <c r="P266" s="280"/>
      <c r="Q266" s="453">
        <v>0</v>
      </c>
      <c r="R266" s="453">
        <f t="shared" si="46"/>
        <v>0</v>
      </c>
      <c r="S266" s="462"/>
      <c r="T266" s="460"/>
      <c r="U266" s="456">
        <v>0.5</v>
      </c>
      <c r="V266" s="461">
        <f t="shared" si="47"/>
        <v>0</v>
      </c>
      <c r="W266" s="280"/>
      <c r="X266" s="453">
        <v>0</v>
      </c>
      <c r="Y266" s="453">
        <f t="shared" si="48"/>
        <v>0</v>
      </c>
      <c r="Z266" s="462"/>
      <c r="AA266" s="460"/>
      <c r="AB266" s="456">
        <v>0.5</v>
      </c>
      <c r="AC266" s="461">
        <f t="shared" si="49"/>
        <v>0</v>
      </c>
      <c r="AD266" s="55"/>
      <c r="AE266" s="564">
        <v>0</v>
      </c>
      <c r="AF266" s="564">
        <f t="shared" si="50"/>
        <v>0</v>
      </c>
      <c r="AG266" s="569"/>
      <c r="AH266" s="567"/>
      <c r="AI266" s="568">
        <v>0.5</v>
      </c>
      <c r="AJ266" s="495">
        <f t="shared" si="51"/>
        <v>0</v>
      </c>
      <c r="AK266" s="55"/>
      <c r="AL266" s="564">
        <v>0</v>
      </c>
      <c r="AM266" s="564">
        <f t="shared" si="52"/>
        <v>0</v>
      </c>
      <c r="AN266" s="569"/>
      <c r="AO266" s="567"/>
      <c r="AP266" s="568">
        <v>0.5</v>
      </c>
      <c r="AQ266" s="495">
        <f t="shared" si="53"/>
        <v>0</v>
      </c>
    </row>
    <row r="267" spans="1:43" ht="15" hidden="1" x14ac:dyDescent="0.25">
      <c r="A267" s="563" t="s">
        <v>601</v>
      </c>
      <c r="B267" s="280"/>
      <c r="C267" s="453">
        <v>0</v>
      </c>
      <c r="D267" s="453">
        <f t="shared" si="54"/>
        <v>0</v>
      </c>
      <c r="E267" s="462"/>
      <c r="F267" s="460"/>
      <c r="G267" s="456">
        <v>0.5</v>
      </c>
      <c r="H267" s="457">
        <f t="shared" si="55"/>
        <v>0</v>
      </c>
      <c r="I267" s="280"/>
      <c r="J267" s="453">
        <v>0</v>
      </c>
      <c r="K267" s="453">
        <f t="shared" si="56"/>
        <v>0</v>
      </c>
      <c r="L267" s="462"/>
      <c r="M267" s="460"/>
      <c r="N267" s="456">
        <v>0.5</v>
      </c>
      <c r="O267" s="457">
        <f t="shared" si="57"/>
        <v>0</v>
      </c>
      <c r="P267" s="280"/>
      <c r="Q267" s="453">
        <v>0</v>
      </c>
      <c r="R267" s="453">
        <f t="shared" si="46"/>
        <v>0</v>
      </c>
      <c r="S267" s="462"/>
      <c r="T267" s="460"/>
      <c r="U267" s="456">
        <v>0.5</v>
      </c>
      <c r="V267" s="461">
        <f t="shared" si="47"/>
        <v>0</v>
      </c>
      <c r="W267" s="280"/>
      <c r="X267" s="453">
        <v>0</v>
      </c>
      <c r="Y267" s="453">
        <f t="shared" si="48"/>
        <v>0</v>
      </c>
      <c r="Z267" s="462"/>
      <c r="AA267" s="460"/>
      <c r="AB267" s="456">
        <v>0.5</v>
      </c>
      <c r="AC267" s="461">
        <f t="shared" si="49"/>
        <v>0</v>
      </c>
      <c r="AD267" s="55"/>
      <c r="AE267" s="564">
        <v>0</v>
      </c>
      <c r="AF267" s="564">
        <f t="shared" si="50"/>
        <v>0</v>
      </c>
      <c r="AG267" s="569"/>
      <c r="AH267" s="567"/>
      <c r="AI267" s="568">
        <v>0.5</v>
      </c>
      <c r="AJ267" s="495">
        <f t="shared" si="51"/>
        <v>0</v>
      </c>
      <c r="AK267" s="55"/>
      <c r="AL267" s="564">
        <v>0</v>
      </c>
      <c r="AM267" s="564">
        <f t="shared" si="52"/>
        <v>0</v>
      </c>
      <c r="AN267" s="569"/>
      <c r="AO267" s="567"/>
      <c r="AP267" s="568">
        <v>0.5</v>
      </c>
      <c r="AQ267" s="495">
        <f t="shared" si="53"/>
        <v>0</v>
      </c>
    </row>
    <row r="268" spans="1:43" ht="15" hidden="1" x14ac:dyDescent="0.25">
      <c r="A268" s="563" t="s">
        <v>602</v>
      </c>
      <c r="B268" s="280"/>
      <c r="C268" s="453">
        <v>0</v>
      </c>
      <c r="D268" s="453">
        <f t="shared" si="54"/>
        <v>0</v>
      </c>
      <c r="E268" s="462"/>
      <c r="F268" s="460"/>
      <c r="G268" s="456">
        <v>0.5</v>
      </c>
      <c r="H268" s="457">
        <f t="shared" si="55"/>
        <v>0</v>
      </c>
      <c r="I268" s="280"/>
      <c r="J268" s="453">
        <v>0</v>
      </c>
      <c r="K268" s="453">
        <f t="shared" si="56"/>
        <v>0</v>
      </c>
      <c r="L268" s="462"/>
      <c r="M268" s="460"/>
      <c r="N268" s="456">
        <v>0.5</v>
      </c>
      <c r="O268" s="457">
        <f t="shared" si="57"/>
        <v>0</v>
      </c>
      <c r="P268" s="280"/>
      <c r="Q268" s="453">
        <v>0</v>
      </c>
      <c r="R268" s="453">
        <f t="shared" si="46"/>
        <v>0</v>
      </c>
      <c r="S268" s="462"/>
      <c r="T268" s="460"/>
      <c r="U268" s="456">
        <v>0.5</v>
      </c>
      <c r="V268" s="461">
        <f t="shared" si="47"/>
        <v>0</v>
      </c>
      <c r="W268" s="280"/>
      <c r="X268" s="453">
        <v>0</v>
      </c>
      <c r="Y268" s="453">
        <f t="shared" si="48"/>
        <v>0</v>
      </c>
      <c r="Z268" s="462"/>
      <c r="AA268" s="460"/>
      <c r="AB268" s="456">
        <v>0.5</v>
      </c>
      <c r="AC268" s="461">
        <f t="shared" si="49"/>
        <v>0</v>
      </c>
      <c r="AD268" s="55"/>
      <c r="AE268" s="564">
        <v>0</v>
      </c>
      <c r="AF268" s="564">
        <f t="shared" si="50"/>
        <v>0</v>
      </c>
      <c r="AG268" s="569"/>
      <c r="AH268" s="567"/>
      <c r="AI268" s="568">
        <v>0.5</v>
      </c>
      <c r="AJ268" s="495">
        <f t="shared" si="51"/>
        <v>0</v>
      </c>
      <c r="AK268" s="55"/>
      <c r="AL268" s="564">
        <v>0</v>
      </c>
      <c r="AM268" s="564">
        <f t="shared" si="52"/>
        <v>0</v>
      </c>
      <c r="AN268" s="569"/>
      <c r="AO268" s="567"/>
      <c r="AP268" s="568">
        <v>0.5</v>
      </c>
      <c r="AQ268" s="495">
        <f t="shared" si="53"/>
        <v>0</v>
      </c>
    </row>
    <row r="269" spans="1:43" ht="15" hidden="1" x14ac:dyDescent="0.25">
      <c r="A269" s="563" t="s">
        <v>603</v>
      </c>
      <c r="B269" s="280"/>
      <c r="C269" s="453">
        <v>0</v>
      </c>
      <c r="D269" s="453">
        <f t="shared" si="54"/>
        <v>0</v>
      </c>
      <c r="E269" s="462"/>
      <c r="F269" s="460"/>
      <c r="G269" s="456">
        <v>0.5</v>
      </c>
      <c r="H269" s="457">
        <f t="shared" si="55"/>
        <v>0</v>
      </c>
      <c r="I269" s="280"/>
      <c r="J269" s="453">
        <v>0</v>
      </c>
      <c r="K269" s="453">
        <f t="shared" si="56"/>
        <v>0</v>
      </c>
      <c r="L269" s="462"/>
      <c r="M269" s="460"/>
      <c r="N269" s="456">
        <v>0.5</v>
      </c>
      <c r="O269" s="457">
        <f t="shared" si="57"/>
        <v>0</v>
      </c>
      <c r="P269" s="280"/>
      <c r="Q269" s="453">
        <v>0</v>
      </c>
      <c r="R269" s="453">
        <f t="shared" si="46"/>
        <v>0</v>
      </c>
      <c r="S269" s="462"/>
      <c r="T269" s="460"/>
      <c r="U269" s="456">
        <v>0.5</v>
      </c>
      <c r="V269" s="461">
        <f t="shared" si="47"/>
        <v>0</v>
      </c>
      <c r="W269" s="280"/>
      <c r="X269" s="453">
        <v>0</v>
      </c>
      <c r="Y269" s="453">
        <f t="shared" si="48"/>
        <v>0</v>
      </c>
      <c r="Z269" s="462"/>
      <c r="AA269" s="460"/>
      <c r="AB269" s="456">
        <v>0.5</v>
      </c>
      <c r="AC269" s="461">
        <f t="shared" si="49"/>
        <v>0</v>
      </c>
      <c r="AD269" s="55"/>
      <c r="AE269" s="564">
        <v>0</v>
      </c>
      <c r="AF269" s="564">
        <f t="shared" si="50"/>
        <v>0</v>
      </c>
      <c r="AG269" s="569"/>
      <c r="AH269" s="567"/>
      <c r="AI269" s="568">
        <v>0.5</v>
      </c>
      <c r="AJ269" s="495">
        <f t="shared" si="51"/>
        <v>0</v>
      </c>
      <c r="AK269" s="55"/>
      <c r="AL269" s="564">
        <v>0</v>
      </c>
      <c r="AM269" s="564">
        <f t="shared" si="52"/>
        <v>0</v>
      </c>
      <c r="AN269" s="569"/>
      <c r="AO269" s="567"/>
      <c r="AP269" s="568">
        <v>0.5</v>
      </c>
      <c r="AQ269" s="495">
        <f t="shared" si="53"/>
        <v>0</v>
      </c>
    </row>
    <row r="270" spans="1:43" ht="15" hidden="1" x14ac:dyDescent="0.25">
      <c r="A270" s="563" t="s">
        <v>604</v>
      </c>
      <c r="B270" s="280"/>
      <c r="C270" s="453">
        <v>0</v>
      </c>
      <c r="D270" s="453">
        <f t="shared" si="54"/>
        <v>0</v>
      </c>
      <c r="E270" s="462"/>
      <c r="F270" s="460"/>
      <c r="G270" s="456">
        <v>0.5</v>
      </c>
      <c r="H270" s="457">
        <f t="shared" si="55"/>
        <v>0</v>
      </c>
      <c r="I270" s="280"/>
      <c r="J270" s="453">
        <v>0</v>
      </c>
      <c r="K270" s="453">
        <f t="shared" si="56"/>
        <v>0</v>
      </c>
      <c r="L270" s="462"/>
      <c r="M270" s="460"/>
      <c r="N270" s="456">
        <v>0.5</v>
      </c>
      <c r="O270" s="457">
        <f t="shared" si="57"/>
        <v>0</v>
      </c>
      <c r="P270" s="280"/>
      <c r="Q270" s="453">
        <v>0</v>
      </c>
      <c r="R270" s="453">
        <f t="shared" si="46"/>
        <v>0</v>
      </c>
      <c r="S270" s="462"/>
      <c r="T270" s="460"/>
      <c r="U270" s="456">
        <v>0.5</v>
      </c>
      <c r="V270" s="461">
        <f t="shared" si="47"/>
        <v>0</v>
      </c>
      <c r="W270" s="280"/>
      <c r="X270" s="453">
        <v>0</v>
      </c>
      <c r="Y270" s="453">
        <f t="shared" si="48"/>
        <v>0</v>
      </c>
      <c r="Z270" s="462"/>
      <c r="AA270" s="460"/>
      <c r="AB270" s="456">
        <v>0.5</v>
      </c>
      <c r="AC270" s="461">
        <f t="shared" si="49"/>
        <v>0</v>
      </c>
      <c r="AD270" s="55"/>
      <c r="AE270" s="564">
        <v>0</v>
      </c>
      <c r="AF270" s="564">
        <f t="shared" si="50"/>
        <v>0</v>
      </c>
      <c r="AG270" s="569"/>
      <c r="AH270" s="567"/>
      <c r="AI270" s="568">
        <v>0.5</v>
      </c>
      <c r="AJ270" s="495">
        <f t="shared" si="51"/>
        <v>0</v>
      </c>
      <c r="AK270" s="55"/>
      <c r="AL270" s="564">
        <v>0</v>
      </c>
      <c r="AM270" s="564">
        <f t="shared" si="52"/>
        <v>0</v>
      </c>
      <c r="AN270" s="569"/>
      <c r="AO270" s="567"/>
      <c r="AP270" s="568">
        <v>0.5</v>
      </c>
      <c r="AQ270" s="495">
        <f t="shared" si="53"/>
        <v>0</v>
      </c>
    </row>
    <row r="271" spans="1:43" ht="15" hidden="1" x14ac:dyDescent="0.25">
      <c r="A271" s="563" t="s">
        <v>605</v>
      </c>
      <c r="B271" s="280"/>
      <c r="C271" s="453">
        <v>0</v>
      </c>
      <c r="D271" s="453">
        <f t="shared" si="54"/>
        <v>0</v>
      </c>
      <c r="E271" s="462"/>
      <c r="F271" s="460"/>
      <c r="G271" s="456">
        <v>0.5</v>
      </c>
      <c r="H271" s="457">
        <f t="shared" si="55"/>
        <v>0</v>
      </c>
      <c r="I271" s="280"/>
      <c r="J271" s="453">
        <v>0</v>
      </c>
      <c r="K271" s="453">
        <f t="shared" si="56"/>
        <v>0</v>
      </c>
      <c r="L271" s="462"/>
      <c r="M271" s="460"/>
      <c r="N271" s="456">
        <v>0.5</v>
      </c>
      <c r="O271" s="457">
        <f t="shared" si="57"/>
        <v>0</v>
      </c>
      <c r="P271" s="280"/>
      <c r="Q271" s="453">
        <v>0</v>
      </c>
      <c r="R271" s="453">
        <f t="shared" si="46"/>
        <v>0</v>
      </c>
      <c r="S271" s="462"/>
      <c r="T271" s="460"/>
      <c r="U271" s="456">
        <v>0.5</v>
      </c>
      <c r="V271" s="461">
        <f t="shared" si="47"/>
        <v>0</v>
      </c>
      <c r="W271" s="280"/>
      <c r="X271" s="453">
        <v>0</v>
      </c>
      <c r="Y271" s="453">
        <f t="shared" si="48"/>
        <v>0</v>
      </c>
      <c r="Z271" s="462"/>
      <c r="AA271" s="460"/>
      <c r="AB271" s="456">
        <v>0.5</v>
      </c>
      <c r="AC271" s="461">
        <f t="shared" si="49"/>
        <v>0</v>
      </c>
      <c r="AD271" s="55"/>
      <c r="AE271" s="564">
        <v>0</v>
      </c>
      <c r="AF271" s="564">
        <f t="shared" si="50"/>
        <v>0</v>
      </c>
      <c r="AG271" s="569"/>
      <c r="AH271" s="567"/>
      <c r="AI271" s="568">
        <v>0.5</v>
      </c>
      <c r="AJ271" s="495">
        <f t="shared" si="51"/>
        <v>0</v>
      </c>
      <c r="AK271" s="55"/>
      <c r="AL271" s="564">
        <v>0</v>
      </c>
      <c r="AM271" s="564">
        <f t="shared" si="52"/>
        <v>0</v>
      </c>
      <c r="AN271" s="569"/>
      <c r="AO271" s="567"/>
      <c r="AP271" s="568">
        <v>0.5</v>
      </c>
      <c r="AQ271" s="495">
        <f t="shared" si="53"/>
        <v>0</v>
      </c>
    </row>
    <row r="272" spans="1:43" ht="15" hidden="1" x14ac:dyDescent="0.25">
      <c r="A272" s="563" t="s">
        <v>606</v>
      </c>
      <c r="B272" s="280"/>
      <c r="C272" s="453">
        <v>0</v>
      </c>
      <c r="D272" s="453">
        <f t="shared" si="54"/>
        <v>0</v>
      </c>
      <c r="E272" s="462"/>
      <c r="F272" s="460"/>
      <c r="G272" s="456">
        <v>0.5</v>
      </c>
      <c r="H272" s="457">
        <f t="shared" si="55"/>
        <v>0</v>
      </c>
      <c r="I272" s="280"/>
      <c r="J272" s="453">
        <v>0</v>
      </c>
      <c r="K272" s="453">
        <f t="shared" si="56"/>
        <v>0</v>
      </c>
      <c r="L272" s="462"/>
      <c r="M272" s="460"/>
      <c r="N272" s="456">
        <v>0.5</v>
      </c>
      <c r="O272" s="457">
        <f t="shared" si="57"/>
        <v>0</v>
      </c>
      <c r="P272" s="280"/>
      <c r="Q272" s="453">
        <v>0</v>
      </c>
      <c r="R272" s="453">
        <f t="shared" si="46"/>
        <v>0</v>
      </c>
      <c r="S272" s="462"/>
      <c r="T272" s="460"/>
      <c r="U272" s="456">
        <v>0.5</v>
      </c>
      <c r="V272" s="461">
        <f t="shared" si="47"/>
        <v>0</v>
      </c>
      <c r="W272" s="280"/>
      <c r="X272" s="453">
        <v>0</v>
      </c>
      <c r="Y272" s="453">
        <f t="shared" si="48"/>
        <v>0</v>
      </c>
      <c r="Z272" s="462"/>
      <c r="AA272" s="460"/>
      <c r="AB272" s="456">
        <v>0.5</v>
      </c>
      <c r="AC272" s="461">
        <f t="shared" si="49"/>
        <v>0</v>
      </c>
      <c r="AD272" s="55"/>
      <c r="AE272" s="564">
        <v>0</v>
      </c>
      <c r="AF272" s="564">
        <f t="shared" si="50"/>
        <v>0</v>
      </c>
      <c r="AG272" s="569"/>
      <c r="AH272" s="567"/>
      <c r="AI272" s="568">
        <v>0.5</v>
      </c>
      <c r="AJ272" s="495">
        <f t="shared" si="51"/>
        <v>0</v>
      </c>
      <c r="AK272" s="55"/>
      <c r="AL272" s="564">
        <v>0</v>
      </c>
      <c r="AM272" s="564">
        <f t="shared" si="52"/>
        <v>0</v>
      </c>
      <c r="AN272" s="569"/>
      <c r="AO272" s="567"/>
      <c r="AP272" s="568">
        <v>0.5</v>
      </c>
      <c r="AQ272" s="495">
        <f t="shared" si="53"/>
        <v>0</v>
      </c>
    </row>
    <row r="273" spans="1:43" ht="15" hidden="1" x14ac:dyDescent="0.25">
      <c r="A273" s="563" t="s">
        <v>607</v>
      </c>
      <c r="B273" s="280"/>
      <c r="C273" s="453">
        <v>0</v>
      </c>
      <c r="D273" s="453">
        <f t="shared" si="54"/>
        <v>0</v>
      </c>
      <c r="E273" s="462"/>
      <c r="F273" s="460"/>
      <c r="G273" s="456">
        <v>0.5</v>
      </c>
      <c r="H273" s="457">
        <f t="shared" si="55"/>
        <v>0</v>
      </c>
      <c r="I273" s="280"/>
      <c r="J273" s="453">
        <v>0</v>
      </c>
      <c r="K273" s="453">
        <f t="shared" si="56"/>
        <v>0</v>
      </c>
      <c r="L273" s="462"/>
      <c r="M273" s="460"/>
      <c r="N273" s="456">
        <v>0.5</v>
      </c>
      <c r="O273" s="457">
        <f t="shared" si="57"/>
        <v>0</v>
      </c>
      <c r="P273" s="280"/>
      <c r="Q273" s="453">
        <v>0</v>
      </c>
      <c r="R273" s="453">
        <f t="shared" si="46"/>
        <v>0</v>
      </c>
      <c r="S273" s="462"/>
      <c r="T273" s="460"/>
      <c r="U273" s="456">
        <v>0.5</v>
      </c>
      <c r="V273" s="461">
        <f t="shared" si="47"/>
        <v>0</v>
      </c>
      <c r="W273" s="280"/>
      <c r="X273" s="453">
        <v>0</v>
      </c>
      <c r="Y273" s="453">
        <f t="shared" si="48"/>
        <v>0</v>
      </c>
      <c r="Z273" s="462"/>
      <c r="AA273" s="460"/>
      <c r="AB273" s="456">
        <v>0.5</v>
      </c>
      <c r="AC273" s="461">
        <f t="shared" si="49"/>
        <v>0</v>
      </c>
      <c r="AD273" s="55"/>
      <c r="AE273" s="564">
        <v>0</v>
      </c>
      <c r="AF273" s="564">
        <f t="shared" si="50"/>
        <v>0</v>
      </c>
      <c r="AG273" s="569"/>
      <c r="AH273" s="567"/>
      <c r="AI273" s="568">
        <v>0.5</v>
      </c>
      <c r="AJ273" s="495">
        <f t="shared" si="51"/>
        <v>0</v>
      </c>
      <c r="AK273" s="55"/>
      <c r="AL273" s="564">
        <v>0</v>
      </c>
      <c r="AM273" s="564">
        <f t="shared" si="52"/>
        <v>0</v>
      </c>
      <c r="AN273" s="569"/>
      <c r="AO273" s="567"/>
      <c r="AP273" s="568">
        <v>0.5</v>
      </c>
      <c r="AQ273" s="495">
        <f t="shared" si="53"/>
        <v>0</v>
      </c>
    </row>
    <row r="274" spans="1:43" ht="15" hidden="1" x14ac:dyDescent="0.25">
      <c r="A274" s="563" t="s">
        <v>608</v>
      </c>
      <c r="B274" s="280"/>
      <c r="C274" s="453">
        <v>0</v>
      </c>
      <c r="D274" s="453">
        <f t="shared" si="54"/>
        <v>0</v>
      </c>
      <c r="E274" s="462"/>
      <c r="F274" s="460"/>
      <c r="G274" s="456">
        <v>0.5</v>
      </c>
      <c r="H274" s="457">
        <f t="shared" si="55"/>
        <v>0</v>
      </c>
      <c r="I274" s="280"/>
      <c r="J274" s="453">
        <v>0</v>
      </c>
      <c r="K274" s="453">
        <f t="shared" si="56"/>
        <v>0</v>
      </c>
      <c r="L274" s="462"/>
      <c r="M274" s="460"/>
      <c r="N274" s="456">
        <v>0.5</v>
      </c>
      <c r="O274" s="457">
        <f t="shared" si="57"/>
        <v>0</v>
      </c>
      <c r="P274" s="280"/>
      <c r="Q274" s="453">
        <v>0</v>
      </c>
      <c r="R274" s="453">
        <f t="shared" si="46"/>
        <v>0</v>
      </c>
      <c r="S274" s="462"/>
      <c r="T274" s="460"/>
      <c r="U274" s="456">
        <v>0.5</v>
      </c>
      <c r="V274" s="461">
        <f t="shared" si="47"/>
        <v>0</v>
      </c>
      <c r="W274" s="280"/>
      <c r="X274" s="453">
        <v>0</v>
      </c>
      <c r="Y274" s="453">
        <f t="shared" si="48"/>
        <v>0</v>
      </c>
      <c r="Z274" s="462"/>
      <c r="AA274" s="460"/>
      <c r="AB274" s="456">
        <v>0.5</v>
      </c>
      <c r="AC274" s="461">
        <f t="shared" si="49"/>
        <v>0</v>
      </c>
      <c r="AD274" s="55"/>
      <c r="AE274" s="564">
        <v>0</v>
      </c>
      <c r="AF274" s="564">
        <f t="shared" si="50"/>
        <v>0</v>
      </c>
      <c r="AG274" s="569"/>
      <c r="AH274" s="567"/>
      <c r="AI274" s="568">
        <v>0.5</v>
      </c>
      <c r="AJ274" s="495">
        <f t="shared" si="51"/>
        <v>0</v>
      </c>
      <c r="AK274" s="55"/>
      <c r="AL274" s="564">
        <v>0</v>
      </c>
      <c r="AM274" s="564">
        <f t="shared" si="52"/>
        <v>0</v>
      </c>
      <c r="AN274" s="569"/>
      <c r="AO274" s="567"/>
      <c r="AP274" s="568">
        <v>0.5</v>
      </c>
      <c r="AQ274" s="495">
        <f t="shared" si="53"/>
        <v>0</v>
      </c>
    </row>
    <row r="275" spans="1:43" ht="15" hidden="1" x14ac:dyDescent="0.25">
      <c r="A275" s="563" t="s">
        <v>609</v>
      </c>
      <c r="B275" s="280"/>
      <c r="C275" s="453">
        <v>0</v>
      </c>
      <c r="D275" s="453">
        <f t="shared" si="54"/>
        <v>0</v>
      </c>
      <c r="E275" s="462"/>
      <c r="F275" s="460"/>
      <c r="G275" s="456">
        <v>0.5</v>
      </c>
      <c r="H275" s="457">
        <f t="shared" si="55"/>
        <v>0</v>
      </c>
      <c r="I275" s="280"/>
      <c r="J275" s="453">
        <v>0</v>
      </c>
      <c r="K275" s="453">
        <f t="shared" si="56"/>
        <v>0</v>
      </c>
      <c r="L275" s="462"/>
      <c r="M275" s="460"/>
      <c r="N275" s="456">
        <v>0.5</v>
      </c>
      <c r="O275" s="457">
        <f t="shared" si="57"/>
        <v>0</v>
      </c>
      <c r="P275" s="280"/>
      <c r="Q275" s="453">
        <v>0</v>
      </c>
      <c r="R275" s="453">
        <f t="shared" si="46"/>
        <v>0</v>
      </c>
      <c r="S275" s="462"/>
      <c r="T275" s="460"/>
      <c r="U275" s="456">
        <v>0.5</v>
      </c>
      <c r="V275" s="461">
        <f t="shared" si="47"/>
        <v>0</v>
      </c>
      <c r="W275" s="280"/>
      <c r="X275" s="453">
        <v>0</v>
      </c>
      <c r="Y275" s="453">
        <f t="shared" si="48"/>
        <v>0</v>
      </c>
      <c r="Z275" s="462"/>
      <c r="AA275" s="460"/>
      <c r="AB275" s="456">
        <v>0.5</v>
      </c>
      <c r="AC275" s="461">
        <f t="shared" si="49"/>
        <v>0</v>
      </c>
      <c r="AD275" s="55"/>
      <c r="AE275" s="564">
        <v>0</v>
      </c>
      <c r="AF275" s="564">
        <f t="shared" si="50"/>
        <v>0</v>
      </c>
      <c r="AG275" s="569"/>
      <c r="AH275" s="567"/>
      <c r="AI275" s="568">
        <v>0.5</v>
      </c>
      <c r="AJ275" s="495">
        <f t="shared" si="51"/>
        <v>0</v>
      </c>
      <c r="AK275" s="55"/>
      <c r="AL275" s="564">
        <v>0</v>
      </c>
      <c r="AM275" s="564">
        <f t="shared" si="52"/>
        <v>0</v>
      </c>
      <c r="AN275" s="569"/>
      <c r="AO275" s="567"/>
      <c r="AP275" s="568">
        <v>0.5</v>
      </c>
      <c r="AQ275" s="495">
        <f t="shared" si="53"/>
        <v>0</v>
      </c>
    </row>
    <row r="276" spans="1:43" ht="15" hidden="1" x14ac:dyDescent="0.25">
      <c r="A276" s="563" t="s">
        <v>610</v>
      </c>
      <c r="B276" s="280"/>
      <c r="C276" s="453">
        <v>0</v>
      </c>
      <c r="D276" s="453">
        <f t="shared" si="54"/>
        <v>0</v>
      </c>
      <c r="E276" s="462"/>
      <c r="F276" s="460"/>
      <c r="G276" s="456">
        <v>0.5</v>
      </c>
      <c r="H276" s="457">
        <f t="shared" si="55"/>
        <v>0</v>
      </c>
      <c r="I276" s="280"/>
      <c r="J276" s="453">
        <v>0</v>
      </c>
      <c r="K276" s="453">
        <f t="shared" si="56"/>
        <v>0</v>
      </c>
      <c r="L276" s="462"/>
      <c r="M276" s="460"/>
      <c r="N276" s="456">
        <v>0.5</v>
      </c>
      <c r="O276" s="457">
        <f t="shared" si="57"/>
        <v>0</v>
      </c>
      <c r="P276" s="280"/>
      <c r="Q276" s="453">
        <v>0</v>
      </c>
      <c r="R276" s="453">
        <f t="shared" si="46"/>
        <v>0</v>
      </c>
      <c r="S276" s="462"/>
      <c r="T276" s="460"/>
      <c r="U276" s="456">
        <v>0.5</v>
      </c>
      <c r="V276" s="461">
        <f t="shared" si="47"/>
        <v>0</v>
      </c>
      <c r="W276" s="280"/>
      <c r="X276" s="453">
        <v>0</v>
      </c>
      <c r="Y276" s="453">
        <f t="shared" si="48"/>
        <v>0</v>
      </c>
      <c r="Z276" s="462"/>
      <c r="AA276" s="460"/>
      <c r="AB276" s="456">
        <v>0.5</v>
      </c>
      <c r="AC276" s="461">
        <f t="shared" si="49"/>
        <v>0</v>
      </c>
      <c r="AD276" s="55"/>
      <c r="AE276" s="564">
        <v>0</v>
      </c>
      <c r="AF276" s="564">
        <f t="shared" si="50"/>
        <v>0</v>
      </c>
      <c r="AG276" s="569"/>
      <c r="AH276" s="567"/>
      <c r="AI276" s="568">
        <v>0.5</v>
      </c>
      <c r="AJ276" s="495">
        <f t="shared" si="51"/>
        <v>0</v>
      </c>
      <c r="AK276" s="55"/>
      <c r="AL276" s="564">
        <v>0</v>
      </c>
      <c r="AM276" s="564">
        <f t="shared" si="52"/>
        <v>0</v>
      </c>
      <c r="AN276" s="569"/>
      <c r="AO276" s="567"/>
      <c r="AP276" s="568">
        <v>0.5</v>
      </c>
      <c r="AQ276" s="495">
        <f t="shared" si="53"/>
        <v>0</v>
      </c>
    </row>
    <row r="277" spans="1:43" ht="15" hidden="1" x14ac:dyDescent="0.25">
      <c r="A277" s="563" t="s">
        <v>611</v>
      </c>
      <c r="B277" s="280"/>
      <c r="C277" s="453">
        <v>0</v>
      </c>
      <c r="D277" s="453">
        <f t="shared" si="54"/>
        <v>0</v>
      </c>
      <c r="E277" s="462"/>
      <c r="F277" s="460"/>
      <c r="G277" s="456">
        <v>0.5</v>
      </c>
      <c r="H277" s="457">
        <f t="shared" si="55"/>
        <v>0</v>
      </c>
      <c r="I277" s="280"/>
      <c r="J277" s="453">
        <v>0</v>
      </c>
      <c r="K277" s="453">
        <f t="shared" si="56"/>
        <v>0</v>
      </c>
      <c r="L277" s="462"/>
      <c r="M277" s="460"/>
      <c r="N277" s="456">
        <v>0.5</v>
      </c>
      <c r="O277" s="457">
        <f t="shared" si="57"/>
        <v>0</v>
      </c>
      <c r="P277" s="280"/>
      <c r="Q277" s="453">
        <v>0</v>
      </c>
      <c r="R277" s="453">
        <f t="shared" si="46"/>
        <v>0</v>
      </c>
      <c r="S277" s="462"/>
      <c r="T277" s="460"/>
      <c r="U277" s="456">
        <v>0.5</v>
      </c>
      <c r="V277" s="461">
        <f t="shared" si="47"/>
        <v>0</v>
      </c>
      <c r="W277" s="280"/>
      <c r="X277" s="453">
        <v>0</v>
      </c>
      <c r="Y277" s="453">
        <f t="shared" si="48"/>
        <v>0</v>
      </c>
      <c r="Z277" s="462"/>
      <c r="AA277" s="460"/>
      <c r="AB277" s="456">
        <v>0.5</v>
      </c>
      <c r="AC277" s="461">
        <f t="shared" si="49"/>
        <v>0</v>
      </c>
      <c r="AD277" s="55"/>
      <c r="AE277" s="564">
        <v>0</v>
      </c>
      <c r="AF277" s="564">
        <f t="shared" si="50"/>
        <v>0</v>
      </c>
      <c r="AG277" s="569"/>
      <c r="AH277" s="567"/>
      <c r="AI277" s="568">
        <v>0.5</v>
      </c>
      <c r="AJ277" s="495">
        <f t="shared" si="51"/>
        <v>0</v>
      </c>
      <c r="AK277" s="55"/>
      <c r="AL277" s="564">
        <v>0</v>
      </c>
      <c r="AM277" s="564">
        <f t="shared" si="52"/>
        <v>0</v>
      </c>
      <c r="AN277" s="569"/>
      <c r="AO277" s="567"/>
      <c r="AP277" s="568">
        <v>0.5</v>
      </c>
      <c r="AQ277" s="495">
        <f t="shared" si="53"/>
        <v>0</v>
      </c>
    </row>
    <row r="278" spans="1:43" ht="15" hidden="1" x14ac:dyDescent="0.25">
      <c r="A278" s="563" t="s">
        <v>612</v>
      </c>
      <c r="B278" s="280"/>
      <c r="C278" s="453">
        <v>0</v>
      </c>
      <c r="D278" s="453">
        <f t="shared" si="54"/>
        <v>0</v>
      </c>
      <c r="E278" s="462"/>
      <c r="F278" s="460"/>
      <c r="G278" s="456">
        <v>0.5</v>
      </c>
      <c r="H278" s="457">
        <f t="shared" si="55"/>
        <v>0</v>
      </c>
      <c r="I278" s="280"/>
      <c r="J278" s="453">
        <v>0</v>
      </c>
      <c r="K278" s="453">
        <f t="shared" si="56"/>
        <v>0</v>
      </c>
      <c r="L278" s="462"/>
      <c r="M278" s="460"/>
      <c r="N278" s="456">
        <v>0.5</v>
      </c>
      <c r="O278" s="457">
        <f t="shared" si="57"/>
        <v>0</v>
      </c>
      <c r="P278" s="280"/>
      <c r="Q278" s="453">
        <v>0</v>
      </c>
      <c r="R278" s="453">
        <f t="shared" si="46"/>
        <v>0</v>
      </c>
      <c r="S278" s="462"/>
      <c r="T278" s="460"/>
      <c r="U278" s="456">
        <v>0.5</v>
      </c>
      <c r="V278" s="461">
        <f t="shared" si="47"/>
        <v>0</v>
      </c>
      <c r="W278" s="280"/>
      <c r="X278" s="453">
        <v>0</v>
      </c>
      <c r="Y278" s="453">
        <f t="shared" si="48"/>
        <v>0</v>
      </c>
      <c r="Z278" s="462"/>
      <c r="AA278" s="460"/>
      <c r="AB278" s="456">
        <v>0.5</v>
      </c>
      <c r="AC278" s="461">
        <f t="shared" si="49"/>
        <v>0</v>
      </c>
      <c r="AD278" s="55"/>
      <c r="AE278" s="564">
        <v>0</v>
      </c>
      <c r="AF278" s="564">
        <f t="shared" si="50"/>
        <v>0</v>
      </c>
      <c r="AG278" s="569"/>
      <c r="AH278" s="567"/>
      <c r="AI278" s="568">
        <v>0.5</v>
      </c>
      <c r="AJ278" s="495">
        <f t="shared" si="51"/>
        <v>0</v>
      </c>
      <c r="AK278" s="55"/>
      <c r="AL278" s="564">
        <v>0</v>
      </c>
      <c r="AM278" s="564">
        <f t="shared" si="52"/>
        <v>0</v>
      </c>
      <c r="AN278" s="569"/>
      <c r="AO278" s="567"/>
      <c r="AP278" s="568">
        <v>0.5</v>
      </c>
      <c r="AQ278" s="495">
        <f t="shared" si="53"/>
        <v>0</v>
      </c>
    </row>
    <row r="279" spans="1:43" ht="15" hidden="1" x14ac:dyDescent="0.25">
      <c r="A279" s="563" t="s">
        <v>613</v>
      </c>
      <c r="B279" s="280"/>
      <c r="C279" s="453">
        <v>0</v>
      </c>
      <c r="D279" s="453">
        <f t="shared" si="54"/>
        <v>0</v>
      </c>
      <c r="E279" s="462"/>
      <c r="F279" s="460"/>
      <c r="G279" s="456">
        <v>0.5</v>
      </c>
      <c r="H279" s="457">
        <f t="shared" si="55"/>
        <v>0</v>
      </c>
      <c r="I279" s="280"/>
      <c r="J279" s="453">
        <v>0</v>
      </c>
      <c r="K279" s="453">
        <f t="shared" si="56"/>
        <v>0</v>
      </c>
      <c r="L279" s="462"/>
      <c r="M279" s="460"/>
      <c r="N279" s="456">
        <v>0.5</v>
      </c>
      <c r="O279" s="457">
        <f t="shared" si="57"/>
        <v>0</v>
      </c>
      <c r="P279" s="280"/>
      <c r="Q279" s="453">
        <v>0</v>
      </c>
      <c r="R279" s="453">
        <f t="shared" si="46"/>
        <v>0</v>
      </c>
      <c r="S279" s="462"/>
      <c r="T279" s="460"/>
      <c r="U279" s="456">
        <v>0.5</v>
      </c>
      <c r="V279" s="461">
        <f t="shared" si="47"/>
        <v>0</v>
      </c>
      <c r="W279" s="280"/>
      <c r="X279" s="453">
        <v>0</v>
      </c>
      <c r="Y279" s="453">
        <f t="shared" si="48"/>
        <v>0</v>
      </c>
      <c r="Z279" s="462"/>
      <c r="AA279" s="460"/>
      <c r="AB279" s="456">
        <v>0.5</v>
      </c>
      <c r="AC279" s="461">
        <f t="shared" si="49"/>
        <v>0</v>
      </c>
      <c r="AD279" s="55"/>
      <c r="AE279" s="564">
        <v>0</v>
      </c>
      <c r="AF279" s="564">
        <f t="shared" si="50"/>
        <v>0</v>
      </c>
      <c r="AG279" s="569"/>
      <c r="AH279" s="567"/>
      <c r="AI279" s="568">
        <v>0.5</v>
      </c>
      <c r="AJ279" s="495">
        <f t="shared" si="51"/>
        <v>0</v>
      </c>
      <c r="AK279" s="55"/>
      <c r="AL279" s="564">
        <v>0</v>
      </c>
      <c r="AM279" s="564">
        <f t="shared" si="52"/>
        <v>0</v>
      </c>
      <c r="AN279" s="569"/>
      <c r="AO279" s="567"/>
      <c r="AP279" s="568">
        <v>0.5</v>
      </c>
      <c r="AQ279" s="495">
        <f t="shared" si="53"/>
        <v>0</v>
      </c>
    </row>
    <row r="280" spans="1:43" ht="15" hidden="1" x14ac:dyDescent="0.25">
      <c r="A280" s="563" t="s">
        <v>614</v>
      </c>
      <c r="B280" s="280"/>
      <c r="C280" s="453">
        <v>0</v>
      </c>
      <c r="D280" s="453">
        <f t="shared" si="54"/>
        <v>0</v>
      </c>
      <c r="E280" s="462"/>
      <c r="F280" s="460"/>
      <c r="G280" s="456">
        <v>0.5</v>
      </c>
      <c r="H280" s="457">
        <f t="shared" si="55"/>
        <v>0</v>
      </c>
      <c r="I280" s="280"/>
      <c r="J280" s="453">
        <v>0</v>
      </c>
      <c r="K280" s="453">
        <f t="shared" si="56"/>
        <v>0</v>
      </c>
      <c r="L280" s="462"/>
      <c r="M280" s="460"/>
      <c r="N280" s="456">
        <v>0.5</v>
      </c>
      <c r="O280" s="457">
        <f t="shared" si="57"/>
        <v>0</v>
      </c>
      <c r="P280" s="280"/>
      <c r="Q280" s="453">
        <v>0</v>
      </c>
      <c r="R280" s="453">
        <f t="shared" si="46"/>
        <v>0</v>
      </c>
      <c r="S280" s="462"/>
      <c r="T280" s="460"/>
      <c r="U280" s="456">
        <v>0.5</v>
      </c>
      <c r="V280" s="461">
        <f t="shared" si="47"/>
        <v>0</v>
      </c>
      <c r="W280" s="280"/>
      <c r="X280" s="453">
        <v>0</v>
      </c>
      <c r="Y280" s="453">
        <f t="shared" si="48"/>
        <v>0</v>
      </c>
      <c r="Z280" s="462"/>
      <c r="AA280" s="460"/>
      <c r="AB280" s="456">
        <v>0.5</v>
      </c>
      <c r="AC280" s="461">
        <f t="shared" si="49"/>
        <v>0</v>
      </c>
      <c r="AD280" s="55"/>
      <c r="AE280" s="564">
        <v>0</v>
      </c>
      <c r="AF280" s="564">
        <f t="shared" si="50"/>
        <v>0</v>
      </c>
      <c r="AG280" s="569"/>
      <c r="AH280" s="567"/>
      <c r="AI280" s="568">
        <v>0.5</v>
      </c>
      <c r="AJ280" s="495">
        <f t="shared" si="51"/>
        <v>0</v>
      </c>
      <c r="AK280" s="55"/>
      <c r="AL280" s="564">
        <v>0</v>
      </c>
      <c r="AM280" s="564">
        <f t="shared" si="52"/>
        <v>0</v>
      </c>
      <c r="AN280" s="569"/>
      <c r="AO280" s="567"/>
      <c r="AP280" s="568">
        <v>0.5</v>
      </c>
      <c r="AQ280" s="495">
        <f t="shared" si="53"/>
        <v>0</v>
      </c>
    </row>
    <row r="281" spans="1:43" ht="15" hidden="1" x14ac:dyDescent="0.25">
      <c r="A281" s="563" t="s">
        <v>615</v>
      </c>
      <c r="B281" s="280"/>
      <c r="C281" s="453">
        <v>0</v>
      </c>
      <c r="D281" s="453">
        <f t="shared" si="54"/>
        <v>0</v>
      </c>
      <c r="E281" s="462"/>
      <c r="F281" s="460"/>
      <c r="G281" s="456">
        <v>0.5</v>
      </c>
      <c r="H281" s="457">
        <f t="shared" si="55"/>
        <v>0</v>
      </c>
      <c r="I281" s="280"/>
      <c r="J281" s="453">
        <v>0</v>
      </c>
      <c r="K281" s="453">
        <f t="shared" si="56"/>
        <v>0</v>
      </c>
      <c r="L281" s="462"/>
      <c r="M281" s="460"/>
      <c r="N281" s="456">
        <v>0.5</v>
      </c>
      <c r="O281" s="457">
        <f t="shared" si="57"/>
        <v>0</v>
      </c>
      <c r="P281" s="280"/>
      <c r="Q281" s="453">
        <v>0</v>
      </c>
      <c r="R281" s="453">
        <f t="shared" si="46"/>
        <v>0</v>
      </c>
      <c r="S281" s="462"/>
      <c r="T281" s="460"/>
      <c r="U281" s="456">
        <v>0.5</v>
      </c>
      <c r="V281" s="461">
        <f t="shared" si="47"/>
        <v>0</v>
      </c>
      <c r="W281" s="280"/>
      <c r="X281" s="453">
        <v>0</v>
      </c>
      <c r="Y281" s="453">
        <f t="shared" si="48"/>
        <v>0</v>
      </c>
      <c r="Z281" s="462"/>
      <c r="AA281" s="460"/>
      <c r="AB281" s="456">
        <v>0.5</v>
      </c>
      <c r="AC281" s="461">
        <f t="shared" si="49"/>
        <v>0</v>
      </c>
      <c r="AD281" s="55"/>
      <c r="AE281" s="564">
        <v>0</v>
      </c>
      <c r="AF281" s="564">
        <f t="shared" si="50"/>
        <v>0</v>
      </c>
      <c r="AG281" s="569"/>
      <c r="AH281" s="567"/>
      <c r="AI281" s="568">
        <v>0.5</v>
      </c>
      <c r="AJ281" s="495">
        <f t="shared" si="51"/>
        <v>0</v>
      </c>
      <c r="AK281" s="55"/>
      <c r="AL281" s="564">
        <v>0</v>
      </c>
      <c r="AM281" s="564">
        <f t="shared" si="52"/>
        <v>0</v>
      </c>
      <c r="AN281" s="569"/>
      <c r="AO281" s="567"/>
      <c r="AP281" s="568">
        <v>0.5</v>
      </c>
      <c r="AQ281" s="495">
        <f t="shared" si="53"/>
        <v>0</v>
      </c>
    </row>
    <row r="282" spans="1:43" ht="15" hidden="1" x14ac:dyDescent="0.25">
      <c r="A282" s="563" t="s">
        <v>616</v>
      </c>
      <c r="B282" s="280"/>
      <c r="C282" s="453">
        <v>0</v>
      </c>
      <c r="D282" s="453">
        <f t="shared" si="54"/>
        <v>0</v>
      </c>
      <c r="E282" s="462"/>
      <c r="F282" s="460"/>
      <c r="G282" s="456">
        <v>0.5</v>
      </c>
      <c r="H282" s="457">
        <f t="shared" si="55"/>
        <v>0</v>
      </c>
      <c r="I282" s="280"/>
      <c r="J282" s="453">
        <v>0</v>
      </c>
      <c r="K282" s="453">
        <f t="shared" si="56"/>
        <v>0</v>
      </c>
      <c r="L282" s="462"/>
      <c r="M282" s="460"/>
      <c r="N282" s="456">
        <v>0.5</v>
      </c>
      <c r="O282" s="457">
        <f t="shared" si="57"/>
        <v>0</v>
      </c>
      <c r="P282" s="280"/>
      <c r="Q282" s="453">
        <v>0</v>
      </c>
      <c r="R282" s="453">
        <f t="shared" si="46"/>
        <v>0</v>
      </c>
      <c r="S282" s="462"/>
      <c r="T282" s="460"/>
      <c r="U282" s="456">
        <v>0.5</v>
      </c>
      <c r="V282" s="461">
        <f t="shared" si="47"/>
        <v>0</v>
      </c>
      <c r="W282" s="280"/>
      <c r="X282" s="453">
        <v>0</v>
      </c>
      <c r="Y282" s="453">
        <f t="shared" si="48"/>
        <v>0</v>
      </c>
      <c r="Z282" s="462"/>
      <c r="AA282" s="460"/>
      <c r="AB282" s="456">
        <v>0.5</v>
      </c>
      <c r="AC282" s="461">
        <f t="shared" si="49"/>
        <v>0</v>
      </c>
      <c r="AD282" s="55"/>
      <c r="AE282" s="564">
        <v>0</v>
      </c>
      <c r="AF282" s="564">
        <f t="shared" si="50"/>
        <v>0</v>
      </c>
      <c r="AG282" s="569"/>
      <c r="AH282" s="567"/>
      <c r="AI282" s="568">
        <v>0.5</v>
      </c>
      <c r="AJ282" s="495">
        <f t="shared" si="51"/>
        <v>0</v>
      </c>
      <c r="AK282" s="55"/>
      <c r="AL282" s="564">
        <v>0</v>
      </c>
      <c r="AM282" s="564">
        <f t="shared" si="52"/>
        <v>0</v>
      </c>
      <c r="AN282" s="569"/>
      <c r="AO282" s="567"/>
      <c r="AP282" s="568">
        <v>0.5</v>
      </c>
      <c r="AQ282" s="495">
        <f t="shared" si="53"/>
        <v>0</v>
      </c>
    </row>
    <row r="283" spans="1:43" ht="15.75" hidden="1" thickBot="1" x14ac:dyDescent="0.3">
      <c r="A283" s="570" t="s">
        <v>617</v>
      </c>
      <c r="B283" s="281"/>
      <c r="C283" s="444">
        <v>0</v>
      </c>
      <c r="D283" s="444">
        <f t="shared" si="54"/>
        <v>0</v>
      </c>
      <c r="E283" s="464"/>
      <c r="F283" s="465"/>
      <c r="G283" s="466">
        <v>0.5</v>
      </c>
      <c r="H283" s="467">
        <f t="shared" si="55"/>
        <v>0</v>
      </c>
      <c r="I283" s="281"/>
      <c r="J283" s="444">
        <v>0</v>
      </c>
      <c r="K283" s="444">
        <f t="shared" si="56"/>
        <v>0</v>
      </c>
      <c r="L283" s="464"/>
      <c r="M283" s="465"/>
      <c r="N283" s="466">
        <v>0.5</v>
      </c>
      <c r="O283" s="467">
        <f t="shared" si="57"/>
        <v>0</v>
      </c>
      <c r="P283" s="281"/>
      <c r="Q283" s="444">
        <v>0</v>
      </c>
      <c r="R283" s="444">
        <f t="shared" si="46"/>
        <v>0</v>
      </c>
      <c r="S283" s="464"/>
      <c r="T283" s="465"/>
      <c r="U283" s="466">
        <v>0.5</v>
      </c>
      <c r="V283" s="468">
        <f t="shared" si="47"/>
        <v>0</v>
      </c>
      <c r="W283" s="281"/>
      <c r="X283" s="444">
        <v>0</v>
      </c>
      <c r="Y283" s="444">
        <f t="shared" si="48"/>
        <v>0</v>
      </c>
      <c r="Z283" s="464"/>
      <c r="AA283" s="465"/>
      <c r="AB283" s="466">
        <v>0.5</v>
      </c>
      <c r="AC283" s="468">
        <f t="shared" si="49"/>
        <v>0</v>
      </c>
      <c r="AD283" s="57"/>
      <c r="AE283" s="58">
        <v>0</v>
      </c>
      <c r="AF283" s="58">
        <f t="shared" si="50"/>
        <v>0</v>
      </c>
      <c r="AG283" s="59"/>
      <c r="AH283" s="60"/>
      <c r="AI283" s="61">
        <v>0.5</v>
      </c>
      <c r="AJ283" s="496">
        <f t="shared" si="51"/>
        <v>0</v>
      </c>
      <c r="AK283" s="57"/>
      <c r="AL283" s="58">
        <v>0</v>
      </c>
      <c r="AM283" s="58">
        <f t="shared" si="52"/>
        <v>0</v>
      </c>
      <c r="AN283" s="59"/>
      <c r="AO283" s="60"/>
      <c r="AP283" s="61">
        <v>0.5</v>
      </c>
      <c r="AQ283" s="496">
        <f t="shared" si="53"/>
        <v>0</v>
      </c>
    </row>
    <row r="284" spans="1:43" ht="15.75" hidden="1" thickTop="1" x14ac:dyDescent="0.25">
      <c r="A284" s="559" t="s">
        <v>572</v>
      </c>
      <c r="B284" s="469">
        <f>SUM(B242:B283)</f>
        <v>0</v>
      </c>
      <c r="C284" s="470"/>
      <c r="D284" s="471">
        <f>SUM(D242:D283)</f>
        <v>0</v>
      </c>
      <c r="E284" s="472"/>
      <c r="F284" s="473"/>
      <c r="G284" s="473"/>
      <c r="H284" s="452">
        <f>SUM(H242:H283)</f>
        <v>0</v>
      </c>
      <c r="I284" s="469">
        <f>SUM(I242:I283)</f>
        <v>0</v>
      </c>
      <c r="J284" s="470"/>
      <c r="K284" s="471">
        <f>SUM(K242:K283)</f>
        <v>0</v>
      </c>
      <c r="L284" s="472"/>
      <c r="M284" s="473"/>
      <c r="N284" s="473"/>
      <c r="O284" s="452">
        <f>SUM(O242:O283)</f>
        <v>0</v>
      </c>
      <c r="P284" s="469">
        <f>SUM(P242:P283)</f>
        <v>0</v>
      </c>
      <c r="Q284" s="470"/>
      <c r="R284" s="471">
        <f>SUM(R242:R283)</f>
        <v>0</v>
      </c>
      <c r="S284" s="472"/>
      <c r="T284" s="473"/>
      <c r="U284" s="473"/>
      <c r="V284" s="452">
        <f>SUM(V242:V283)</f>
        <v>0</v>
      </c>
      <c r="W284" s="469">
        <f>SUM(W242:W283)</f>
        <v>0</v>
      </c>
      <c r="X284" s="470"/>
      <c r="Y284" s="471">
        <f>SUM(Y242:Y283)</f>
        <v>0</v>
      </c>
      <c r="Z284" s="472"/>
      <c r="AA284" s="473"/>
      <c r="AB284" s="473"/>
      <c r="AC284" s="452">
        <f>SUM(AC242:AC283)</f>
        <v>0</v>
      </c>
      <c r="AD284" s="62">
        <f>SUM(AD242:AD283)</f>
        <v>0</v>
      </c>
      <c r="AE284" s="571"/>
      <c r="AF284" s="572">
        <f>SUM(AF242:AF283)</f>
        <v>0</v>
      </c>
      <c r="AG284" s="573"/>
      <c r="AH284" s="574"/>
      <c r="AI284" s="574"/>
      <c r="AJ284" s="54">
        <f>SUM(AJ242:AJ283)</f>
        <v>0</v>
      </c>
      <c r="AK284" s="62">
        <f>SUM(AK242:AK283)</f>
        <v>0</v>
      </c>
      <c r="AL284" s="571"/>
      <c r="AM284" s="572">
        <f>SUM(AM242:AM283)</f>
        <v>0</v>
      </c>
      <c r="AN284" s="573"/>
      <c r="AO284" s="574"/>
      <c r="AP284" s="574"/>
      <c r="AQ284" s="54">
        <f>SUM(AQ242:AQ283)</f>
        <v>0</v>
      </c>
    </row>
    <row r="285" spans="1:43" ht="15" hidden="1" x14ac:dyDescent="0.25">
      <c r="A285" s="563"/>
      <c r="B285" s="474"/>
      <c r="C285" s="470"/>
      <c r="D285" s="470"/>
      <c r="E285" s="475"/>
      <c r="F285" s="476"/>
      <c r="G285" s="476"/>
      <c r="H285" s="477"/>
      <c r="I285" s="474"/>
      <c r="J285" s="470"/>
      <c r="K285" s="470"/>
      <c r="L285" s="475"/>
      <c r="M285" s="476"/>
      <c r="N285" s="476"/>
      <c r="O285" s="477"/>
      <c r="P285" s="448"/>
      <c r="Q285" s="449"/>
      <c r="R285" s="449"/>
      <c r="S285" s="450"/>
      <c r="T285" s="451"/>
      <c r="U285" s="451"/>
      <c r="V285" s="452"/>
      <c r="W285" s="448"/>
      <c r="X285" s="449"/>
      <c r="Y285" s="449"/>
      <c r="Z285" s="450"/>
      <c r="AA285" s="451"/>
      <c r="AB285" s="451"/>
      <c r="AC285" s="452"/>
      <c r="AD285" s="53"/>
      <c r="AE285" s="560"/>
      <c r="AF285" s="560"/>
      <c r="AG285" s="561"/>
      <c r="AH285" s="562"/>
      <c r="AI285" s="562"/>
      <c r="AJ285" s="54"/>
      <c r="AK285" s="53"/>
      <c r="AL285" s="560"/>
      <c r="AM285" s="560"/>
      <c r="AN285" s="561"/>
      <c r="AO285" s="562"/>
      <c r="AP285" s="562"/>
      <c r="AQ285" s="54"/>
    </row>
    <row r="286" spans="1:43" ht="15" hidden="1" x14ac:dyDescent="0.25">
      <c r="A286" s="559" t="s">
        <v>573</v>
      </c>
      <c r="B286" s="448"/>
      <c r="C286" s="449"/>
      <c r="D286" s="449"/>
      <c r="E286" s="450"/>
      <c r="F286" s="451"/>
      <c r="G286" s="451"/>
      <c r="H286" s="452"/>
      <c r="I286" s="448"/>
      <c r="J286" s="449"/>
      <c r="K286" s="449"/>
      <c r="L286" s="450"/>
      <c r="M286" s="451"/>
      <c r="N286" s="451"/>
      <c r="O286" s="452"/>
      <c r="P286" s="448"/>
      <c r="Q286" s="449"/>
      <c r="R286" s="449"/>
      <c r="S286" s="450"/>
      <c r="T286" s="451"/>
      <c r="U286" s="451"/>
      <c r="V286" s="452"/>
      <c r="W286" s="448"/>
      <c r="X286" s="449"/>
      <c r="Y286" s="449"/>
      <c r="Z286" s="450"/>
      <c r="AA286" s="451"/>
      <c r="AB286" s="451"/>
      <c r="AC286" s="452"/>
      <c r="AD286" s="53"/>
      <c r="AE286" s="560"/>
      <c r="AF286" s="560"/>
      <c r="AG286" s="561"/>
      <c r="AH286" s="562"/>
      <c r="AI286" s="562"/>
      <c r="AJ286" s="54"/>
      <c r="AK286" s="53"/>
      <c r="AL286" s="560"/>
      <c r="AM286" s="560"/>
      <c r="AN286" s="561"/>
      <c r="AO286" s="562"/>
      <c r="AP286" s="562"/>
      <c r="AQ286" s="54"/>
    </row>
    <row r="287" spans="1:43" ht="15" hidden="1" x14ac:dyDescent="0.25">
      <c r="A287" s="563" t="s">
        <v>618</v>
      </c>
      <c r="B287" s="478"/>
      <c r="E287" s="864"/>
      <c r="F287" s="479"/>
      <c r="G287" s="479"/>
      <c r="H287" s="447"/>
      <c r="I287" s="478"/>
      <c r="L287" s="864"/>
      <c r="M287" s="479"/>
      <c r="N287" s="479"/>
      <c r="O287" s="447"/>
      <c r="P287" s="478"/>
      <c r="S287" s="864"/>
      <c r="T287" s="479"/>
      <c r="U287" s="479"/>
      <c r="V287" s="447"/>
      <c r="W287" s="478"/>
      <c r="Z287" s="864"/>
      <c r="AA287" s="479"/>
      <c r="AB287" s="479"/>
      <c r="AC287" s="447"/>
      <c r="AD287" s="497"/>
      <c r="AE287" s="854"/>
      <c r="AF287" s="854"/>
      <c r="AG287" s="855"/>
      <c r="AH287" s="575"/>
      <c r="AI287" s="575"/>
      <c r="AJ287" s="52"/>
      <c r="AK287" s="497"/>
      <c r="AL287" s="854"/>
      <c r="AM287" s="854"/>
      <c r="AN287" s="855"/>
      <c r="AO287" s="575"/>
      <c r="AP287" s="575"/>
      <c r="AQ287" s="52"/>
    </row>
    <row r="288" spans="1:43" ht="15" hidden="1" x14ac:dyDescent="0.25">
      <c r="A288" s="563" t="s">
        <v>619</v>
      </c>
      <c r="B288" s="478"/>
      <c r="E288" s="864"/>
      <c r="F288" s="479"/>
      <c r="G288" s="479"/>
      <c r="H288" s="447"/>
      <c r="I288" s="478"/>
      <c r="L288" s="864"/>
      <c r="M288" s="479"/>
      <c r="N288" s="479"/>
      <c r="O288" s="447"/>
      <c r="P288" s="478"/>
      <c r="S288" s="864"/>
      <c r="T288" s="479"/>
      <c r="U288" s="479"/>
      <c r="V288" s="447"/>
      <c r="W288" s="478"/>
      <c r="Z288" s="864"/>
      <c r="AA288" s="479"/>
      <c r="AB288" s="479"/>
      <c r="AC288" s="447"/>
      <c r="AD288" s="497"/>
      <c r="AE288" s="854"/>
      <c r="AF288" s="854"/>
      <c r="AG288" s="855"/>
      <c r="AH288" s="575"/>
      <c r="AI288" s="575"/>
      <c r="AJ288" s="52"/>
      <c r="AK288" s="497"/>
      <c r="AL288" s="854"/>
      <c r="AM288" s="854"/>
      <c r="AN288" s="855"/>
      <c r="AO288" s="575"/>
      <c r="AP288" s="575"/>
      <c r="AQ288" s="52"/>
    </row>
    <row r="289" spans="1:43" ht="15" hidden="1" x14ac:dyDescent="0.25">
      <c r="A289" s="563" t="s">
        <v>620</v>
      </c>
      <c r="B289" s="478"/>
      <c r="E289" s="864"/>
      <c r="F289" s="479"/>
      <c r="G289" s="479"/>
      <c r="H289" s="447"/>
      <c r="I289" s="478"/>
      <c r="L289" s="864"/>
      <c r="M289" s="479"/>
      <c r="N289" s="479"/>
      <c r="O289" s="447"/>
      <c r="P289" s="478"/>
      <c r="S289" s="864"/>
      <c r="T289" s="479"/>
      <c r="U289" s="479"/>
      <c r="V289" s="447"/>
      <c r="W289" s="478"/>
      <c r="Z289" s="864"/>
      <c r="AA289" s="479"/>
      <c r="AB289" s="479"/>
      <c r="AC289" s="447"/>
      <c r="AD289" s="497"/>
      <c r="AE289" s="854"/>
      <c r="AF289" s="854"/>
      <c r="AG289" s="855"/>
      <c r="AH289" s="575"/>
      <c r="AI289" s="575"/>
      <c r="AJ289" s="52"/>
      <c r="AK289" s="497"/>
      <c r="AL289" s="854"/>
      <c r="AM289" s="854"/>
      <c r="AN289" s="855"/>
      <c r="AO289" s="575"/>
      <c r="AP289" s="575"/>
      <c r="AQ289" s="52"/>
    </row>
    <row r="290" spans="1:43" ht="15" hidden="1" x14ac:dyDescent="0.25">
      <c r="A290" s="563" t="s">
        <v>621</v>
      </c>
      <c r="B290" s="478"/>
      <c r="E290" s="864"/>
      <c r="F290" s="479"/>
      <c r="G290" s="479"/>
      <c r="H290" s="447"/>
      <c r="I290" s="478"/>
      <c r="L290" s="864"/>
      <c r="M290" s="479"/>
      <c r="N290" s="479"/>
      <c r="O290" s="447"/>
      <c r="P290" s="478"/>
      <c r="S290" s="864"/>
      <c r="T290" s="479"/>
      <c r="U290" s="479"/>
      <c r="V290" s="447"/>
      <c r="W290" s="478"/>
      <c r="Z290" s="864"/>
      <c r="AA290" s="479"/>
      <c r="AB290" s="479"/>
      <c r="AC290" s="447"/>
      <c r="AD290" s="497"/>
      <c r="AE290" s="854"/>
      <c r="AF290" s="854"/>
      <c r="AG290" s="855"/>
      <c r="AH290" s="575"/>
      <c r="AI290" s="575"/>
      <c r="AJ290" s="52"/>
      <c r="AK290" s="497"/>
      <c r="AL290" s="854"/>
      <c r="AM290" s="854"/>
      <c r="AN290" s="855"/>
      <c r="AO290" s="575"/>
      <c r="AP290" s="575"/>
      <c r="AQ290" s="52"/>
    </row>
    <row r="291" spans="1:43" ht="15.75" hidden="1" thickBot="1" x14ac:dyDescent="0.3">
      <c r="A291" s="570" t="s">
        <v>622</v>
      </c>
      <c r="B291" s="480"/>
      <c r="C291" s="481"/>
      <c r="D291" s="481"/>
      <c r="E291" s="484"/>
      <c r="F291" s="482"/>
      <c r="G291" s="482"/>
      <c r="H291" s="483"/>
      <c r="I291" s="480"/>
      <c r="J291" s="481"/>
      <c r="K291" s="481"/>
      <c r="L291" s="484"/>
      <c r="M291" s="482"/>
      <c r="N291" s="482"/>
      <c r="O291" s="483"/>
      <c r="P291" s="480"/>
      <c r="Q291" s="481"/>
      <c r="R291" s="481"/>
      <c r="S291" s="484"/>
      <c r="T291" s="482"/>
      <c r="U291" s="482"/>
      <c r="V291" s="483"/>
      <c r="W291" s="480"/>
      <c r="X291" s="481"/>
      <c r="Y291" s="481"/>
      <c r="Z291" s="484"/>
      <c r="AA291" s="482"/>
      <c r="AB291" s="482"/>
      <c r="AC291" s="483"/>
      <c r="AD291" s="498"/>
      <c r="AE291" s="63"/>
      <c r="AF291" s="63"/>
      <c r="AG291" s="499"/>
      <c r="AH291" s="500"/>
      <c r="AI291" s="500"/>
      <c r="AJ291" s="64"/>
      <c r="AK291" s="498"/>
      <c r="AL291" s="63"/>
      <c r="AM291" s="63"/>
      <c r="AN291" s="499"/>
      <c r="AO291" s="500"/>
      <c r="AP291" s="500"/>
      <c r="AQ291" s="64"/>
    </row>
    <row r="292" spans="1:43" ht="15.75" hidden="1" thickTop="1" x14ac:dyDescent="0.25">
      <c r="A292" s="559" t="s">
        <v>574</v>
      </c>
      <c r="B292" s="474"/>
      <c r="C292" s="470"/>
      <c r="D292" s="470"/>
      <c r="E292" s="475"/>
      <c r="F292" s="476"/>
      <c r="G292" s="476"/>
      <c r="H292" s="477">
        <f>SUM(H287:H291)</f>
        <v>0</v>
      </c>
      <c r="I292" s="474"/>
      <c r="J292" s="470"/>
      <c r="K292" s="470"/>
      <c r="L292" s="475"/>
      <c r="M292" s="476"/>
      <c r="N292" s="476"/>
      <c r="O292" s="477">
        <f>SUM(O287:O291)</f>
        <v>0</v>
      </c>
      <c r="P292" s="448"/>
      <c r="Q292" s="449"/>
      <c r="R292" s="449"/>
      <c r="S292" s="450"/>
      <c r="T292" s="451"/>
      <c r="U292" s="451"/>
      <c r="V292" s="452">
        <f>SUM(V287:V291)</f>
        <v>0</v>
      </c>
      <c r="W292" s="448"/>
      <c r="X292" s="449"/>
      <c r="Y292" s="449"/>
      <c r="Z292" s="450"/>
      <c r="AA292" s="451"/>
      <c r="AB292" s="451"/>
      <c r="AC292" s="452">
        <f>SUM(AC287:AC291)</f>
        <v>0</v>
      </c>
      <c r="AD292" s="53"/>
      <c r="AE292" s="560"/>
      <c r="AF292" s="560"/>
      <c r="AG292" s="561"/>
      <c r="AH292" s="562"/>
      <c r="AI292" s="562"/>
      <c r="AJ292" s="54">
        <f>SUM(AJ287:AJ291)</f>
        <v>0</v>
      </c>
      <c r="AK292" s="53"/>
      <c r="AL292" s="560"/>
      <c r="AM292" s="560"/>
      <c r="AN292" s="561"/>
      <c r="AO292" s="562"/>
      <c r="AP292" s="562"/>
      <c r="AQ292" s="54">
        <f>SUM(AQ287:AQ291)</f>
        <v>0</v>
      </c>
    </row>
    <row r="293" spans="1:43" ht="15" hidden="1" x14ac:dyDescent="0.25">
      <c r="A293" s="563"/>
      <c r="B293" s="485"/>
      <c r="C293" s="486"/>
      <c r="D293" s="486"/>
      <c r="E293" s="487"/>
      <c r="H293" s="489"/>
      <c r="I293" s="485"/>
      <c r="J293" s="486"/>
      <c r="K293" s="486"/>
      <c r="L293" s="487"/>
      <c r="M293" s="488"/>
      <c r="N293" s="488"/>
      <c r="O293" s="489"/>
      <c r="P293" s="485"/>
      <c r="Q293" s="486"/>
      <c r="R293" s="486"/>
      <c r="S293" s="487"/>
      <c r="T293" s="488"/>
      <c r="U293" s="488"/>
      <c r="V293" s="489"/>
      <c r="W293" s="485"/>
      <c r="X293" s="486"/>
      <c r="Y293" s="486"/>
      <c r="Z293" s="487"/>
      <c r="AA293" s="488"/>
      <c r="AB293" s="488"/>
      <c r="AC293" s="489"/>
      <c r="AD293" s="501"/>
      <c r="AE293" s="576"/>
      <c r="AF293" s="576"/>
      <c r="AG293" s="577"/>
      <c r="AH293" s="578"/>
      <c r="AI293" s="578"/>
      <c r="AJ293" s="502"/>
      <c r="AK293" s="501"/>
      <c r="AL293" s="576"/>
      <c r="AM293" s="576"/>
      <c r="AN293" s="577"/>
      <c r="AO293" s="578"/>
      <c r="AP293" s="578"/>
      <c r="AQ293" s="502"/>
    </row>
    <row r="294" spans="1:43" ht="15" hidden="1" x14ac:dyDescent="0.25">
      <c r="A294" s="559" t="s">
        <v>575</v>
      </c>
      <c r="B294" s="474"/>
      <c r="C294" s="470"/>
      <c r="D294" s="470"/>
      <c r="E294" s="475"/>
      <c r="F294" s="476"/>
      <c r="G294" s="476"/>
      <c r="H294" s="477"/>
      <c r="I294" s="474"/>
      <c r="J294" s="470"/>
      <c r="K294" s="470"/>
      <c r="L294" s="475"/>
      <c r="M294" s="476"/>
      <c r="N294" s="476"/>
      <c r="O294" s="477"/>
      <c r="P294" s="448"/>
      <c r="Q294" s="449"/>
      <c r="R294" s="449"/>
      <c r="S294" s="450"/>
      <c r="T294" s="451"/>
      <c r="U294" s="451"/>
      <c r="V294" s="477"/>
      <c r="W294" s="448"/>
      <c r="X294" s="449"/>
      <c r="Y294" s="449"/>
      <c r="Z294" s="450"/>
      <c r="AA294" s="451"/>
      <c r="AB294" s="451"/>
      <c r="AC294" s="477"/>
      <c r="AD294" s="53"/>
      <c r="AE294" s="560"/>
      <c r="AF294" s="560"/>
      <c r="AG294" s="561"/>
      <c r="AH294" s="562"/>
      <c r="AI294" s="562"/>
      <c r="AJ294" s="65"/>
      <c r="AK294" s="53"/>
      <c r="AL294" s="560"/>
      <c r="AM294" s="560"/>
      <c r="AN294" s="561"/>
      <c r="AO294" s="562"/>
      <c r="AP294" s="562"/>
      <c r="AQ294" s="65"/>
    </row>
    <row r="295" spans="1:43" ht="15.75" hidden="1" thickBot="1" x14ac:dyDescent="0.3">
      <c r="A295" s="570"/>
      <c r="B295" s="490"/>
      <c r="C295" s="491"/>
      <c r="D295" s="491"/>
      <c r="E295" s="492"/>
      <c r="F295" s="493"/>
      <c r="G295" s="493"/>
      <c r="H295" s="494"/>
      <c r="I295" s="490"/>
      <c r="J295" s="491"/>
      <c r="K295" s="491"/>
      <c r="L295" s="492"/>
      <c r="M295" s="493"/>
      <c r="N295" s="493"/>
      <c r="O295" s="494"/>
      <c r="P295" s="490"/>
      <c r="Q295" s="491"/>
      <c r="R295" s="491"/>
      <c r="S295" s="492"/>
      <c r="T295" s="493"/>
      <c r="U295" s="493"/>
      <c r="V295" s="494"/>
      <c r="W295" s="490"/>
      <c r="X295" s="491"/>
      <c r="Y295" s="491"/>
      <c r="Z295" s="492"/>
      <c r="AA295" s="493"/>
      <c r="AB295" s="493"/>
      <c r="AC295" s="494"/>
      <c r="AD295" s="503"/>
      <c r="AE295" s="504"/>
      <c r="AF295" s="504"/>
      <c r="AG295" s="505"/>
      <c r="AH295" s="506"/>
      <c r="AI295" s="506"/>
      <c r="AJ295" s="507"/>
      <c r="AK295" s="503"/>
      <c r="AL295" s="504"/>
      <c r="AM295" s="504"/>
      <c r="AN295" s="505"/>
      <c r="AO295" s="506"/>
      <c r="AP295" s="506"/>
      <c r="AQ295" s="507"/>
    </row>
    <row r="296" spans="1:43" ht="15.75" hidden="1" thickTop="1" x14ac:dyDescent="0.25">
      <c r="A296" s="579" t="s">
        <v>145</v>
      </c>
      <c r="B296" s="580"/>
      <c r="C296" s="581"/>
      <c r="D296" s="581"/>
      <c r="E296" s="582"/>
      <c r="F296" s="583"/>
      <c r="G296" s="583"/>
      <c r="H296" s="584">
        <f>SUM(H284,H292,H294)</f>
        <v>0</v>
      </c>
      <c r="I296" s="580"/>
      <c r="J296" s="581"/>
      <c r="K296" s="581"/>
      <c r="L296" s="582"/>
      <c r="M296" s="583"/>
      <c r="N296" s="583"/>
      <c r="O296" s="584">
        <f>SUM(O284,O292,O294)</f>
        <v>0</v>
      </c>
      <c r="P296" s="580"/>
      <c r="Q296" s="581"/>
      <c r="R296" s="581"/>
      <c r="S296" s="582"/>
      <c r="T296" s="583"/>
      <c r="U296" s="583"/>
      <c r="V296" s="584">
        <f>SUM(V284,V292,V294)</f>
        <v>0</v>
      </c>
      <c r="W296" s="580"/>
      <c r="X296" s="581"/>
      <c r="Y296" s="581"/>
      <c r="Z296" s="582"/>
      <c r="AA296" s="583"/>
      <c r="AB296" s="583"/>
      <c r="AC296" s="584">
        <f>SUM(AC284,AC292,AC294)</f>
        <v>0</v>
      </c>
      <c r="AD296" s="585"/>
      <c r="AE296" s="586"/>
      <c r="AF296" s="586"/>
      <c r="AG296" s="587"/>
      <c r="AH296" s="588"/>
      <c r="AI296" s="588"/>
      <c r="AJ296" s="589">
        <f>SUM(AJ284,AJ292,AJ294)</f>
        <v>0</v>
      </c>
      <c r="AK296" s="585"/>
      <c r="AL296" s="586"/>
      <c r="AM296" s="586"/>
      <c r="AN296" s="587"/>
      <c r="AO296" s="588"/>
      <c r="AP296" s="588"/>
      <c r="AQ296" s="589">
        <f>SUM(AQ284,AQ292,AQ294)</f>
        <v>0</v>
      </c>
    </row>
    <row r="297" spans="1:43" x14ac:dyDescent="0.2">
      <c r="A297" s="867" t="s">
        <v>169</v>
      </c>
      <c r="B297" s="868"/>
      <c r="C297" s="869"/>
      <c r="D297" s="870"/>
      <c r="E297" s="871"/>
      <c r="F297" s="872"/>
      <c r="G297" s="872"/>
      <c r="H297" s="873"/>
      <c r="I297" s="868"/>
      <c r="J297" s="869"/>
      <c r="K297" s="870"/>
      <c r="L297" s="871"/>
      <c r="M297" s="872"/>
      <c r="N297" s="872"/>
      <c r="O297" s="873"/>
      <c r="P297" s="868"/>
      <c r="Q297" s="869"/>
      <c r="R297" s="870"/>
      <c r="S297" s="871"/>
      <c r="T297" s="872"/>
      <c r="U297" s="872"/>
      <c r="V297" s="873"/>
      <c r="W297" s="874"/>
      <c r="X297" s="869"/>
      <c r="Y297" s="870"/>
      <c r="Z297" s="871"/>
      <c r="AA297" s="872"/>
      <c r="AB297" s="872"/>
      <c r="AC297" s="870"/>
      <c r="AD297" s="868"/>
      <c r="AE297" s="869"/>
      <c r="AF297" s="870"/>
      <c r="AG297" s="871"/>
      <c r="AH297" s="872"/>
      <c r="AI297" s="872"/>
      <c r="AJ297" s="873"/>
      <c r="AK297" s="868"/>
      <c r="AL297" s="869"/>
      <c r="AM297" s="870"/>
      <c r="AN297" s="871"/>
      <c r="AO297" s="872"/>
      <c r="AP297" s="872"/>
      <c r="AQ297" s="873"/>
    </row>
    <row r="298" spans="1:43" ht="15" x14ac:dyDescent="0.25">
      <c r="A298" s="559" t="s">
        <v>571</v>
      </c>
      <c r="B298" s="448"/>
      <c r="C298" s="449"/>
      <c r="D298" s="449"/>
      <c r="E298" s="450"/>
      <c r="F298" s="451"/>
      <c r="G298" s="451"/>
      <c r="H298" s="452"/>
      <c r="I298" s="448"/>
      <c r="J298" s="449"/>
      <c r="K298" s="449"/>
      <c r="L298" s="450"/>
      <c r="M298" s="451"/>
      <c r="N298" s="451"/>
      <c r="O298" s="452"/>
      <c r="P298" s="448"/>
      <c r="Q298" s="449"/>
      <c r="R298" s="449"/>
      <c r="S298" s="450"/>
      <c r="T298" s="451"/>
      <c r="U298" s="451"/>
      <c r="V298" s="452"/>
      <c r="W298" s="448"/>
      <c r="X298" s="449"/>
      <c r="Y298" s="449"/>
      <c r="Z298" s="450"/>
      <c r="AA298" s="451"/>
      <c r="AB298" s="451"/>
      <c r="AC298" s="452"/>
      <c r="AD298" s="53"/>
      <c r="AE298" s="560"/>
      <c r="AF298" s="560"/>
      <c r="AG298" s="561"/>
      <c r="AH298" s="562"/>
      <c r="AI298" s="562"/>
      <c r="AJ298" s="54"/>
      <c r="AK298" s="53"/>
      <c r="AL298" s="560"/>
      <c r="AM298" s="560"/>
      <c r="AN298" s="561"/>
      <c r="AO298" s="562"/>
      <c r="AP298" s="562"/>
      <c r="AQ298" s="54"/>
    </row>
    <row r="299" spans="1:43" ht="15" x14ac:dyDescent="0.25">
      <c r="A299" s="1148" t="s">
        <v>1099</v>
      </c>
      <c r="B299" s="280"/>
      <c r="C299" s="453">
        <v>0</v>
      </c>
      <c r="D299" s="454">
        <f>+B299*C299</f>
        <v>0</v>
      </c>
      <c r="E299" s="455"/>
      <c r="F299" s="456"/>
      <c r="G299" s="456">
        <v>0.5</v>
      </c>
      <c r="H299" s="457">
        <f>D299*F299*G299</f>
        <v>0</v>
      </c>
      <c r="I299" s="280"/>
      <c r="J299" s="453">
        <v>0</v>
      </c>
      <c r="K299" s="454">
        <f>+I299*J299</f>
        <v>0</v>
      </c>
      <c r="L299" s="455"/>
      <c r="M299" s="456"/>
      <c r="N299" s="456">
        <v>0.5</v>
      </c>
      <c r="O299" s="457">
        <f>K299*M299*N299</f>
        <v>0</v>
      </c>
      <c r="P299" s="280"/>
      <c r="Q299" s="453">
        <v>0</v>
      </c>
      <c r="R299" s="458">
        <f t="shared" ref="R299" si="58">+P299*Q299</f>
        <v>0</v>
      </c>
      <c r="S299" s="459"/>
      <c r="T299" s="460"/>
      <c r="U299" s="456">
        <v>0.5</v>
      </c>
      <c r="V299" s="461">
        <f t="shared" ref="V299" si="59">R299*T299*U299</f>
        <v>0</v>
      </c>
      <c r="W299" s="280">
        <v>4</v>
      </c>
      <c r="X299" s="453">
        <v>96</v>
      </c>
      <c r="Y299" s="458">
        <f>IFERROR(W299*X299,#REF!)</f>
        <v>384</v>
      </c>
      <c r="Z299" s="1149" t="s">
        <v>625</v>
      </c>
      <c r="AA299" s="460">
        <v>0.175176</v>
      </c>
      <c r="AB299" s="456">
        <v>0.5</v>
      </c>
      <c r="AC299" s="461">
        <f t="shared" ref="AC299" si="60">IFERROR(Y299*AA299*AB299,0)</f>
        <v>33.633792</v>
      </c>
      <c r="AD299" s="55">
        <v>0</v>
      </c>
      <c r="AE299" s="564">
        <v>0</v>
      </c>
      <c r="AF299" s="565">
        <f>IFERROR(AD299*AE299,#REF!)</f>
        <v>0</v>
      </c>
      <c r="AG299" s="566" t="s">
        <v>625</v>
      </c>
      <c r="AH299" s="567">
        <v>0.175176</v>
      </c>
      <c r="AI299" s="568">
        <v>0.5</v>
      </c>
      <c r="AJ299" s="495">
        <v>67.267583999999999</v>
      </c>
      <c r="AK299" s="55">
        <v>0</v>
      </c>
      <c r="AL299" s="564">
        <v>0</v>
      </c>
      <c r="AM299" s="565">
        <f>IFERROR(AK299*AL299,#REF!)</f>
        <v>0</v>
      </c>
      <c r="AN299" s="566" t="s">
        <v>625</v>
      </c>
      <c r="AO299" s="567">
        <v>0.175176</v>
      </c>
      <c r="AP299" s="568">
        <v>0.5</v>
      </c>
      <c r="AQ299" s="495">
        <v>67.267583999999999</v>
      </c>
    </row>
    <row r="300" spans="1:43" ht="15" x14ac:dyDescent="0.25">
      <c r="A300" s="1148" t="s">
        <v>1100</v>
      </c>
      <c r="B300" s="280"/>
      <c r="C300" s="453">
        <v>0</v>
      </c>
      <c r="D300" s="454">
        <f t="shared" ref="D300:D359" si="61">+B300*C300</f>
        <v>0</v>
      </c>
      <c r="E300" s="455"/>
      <c r="F300" s="456"/>
      <c r="G300" s="456">
        <v>0.5</v>
      </c>
      <c r="H300" s="457">
        <f t="shared" ref="H300:H359" si="62">D300*F300*G300</f>
        <v>0</v>
      </c>
      <c r="I300" s="280"/>
      <c r="J300" s="453">
        <v>0</v>
      </c>
      <c r="K300" s="454">
        <f t="shared" ref="K300:K359" si="63">+I300*J300</f>
        <v>0</v>
      </c>
      <c r="L300" s="455"/>
      <c r="M300" s="456"/>
      <c r="N300" s="456">
        <v>0.5</v>
      </c>
      <c r="O300" s="457">
        <f t="shared" ref="O300:O359" si="64">K300*M300*N300</f>
        <v>0</v>
      </c>
      <c r="P300" s="280"/>
      <c r="Q300" s="453">
        <v>0</v>
      </c>
      <c r="R300" s="458">
        <f t="shared" ref="R300:R359" si="65">+P300*Q300</f>
        <v>0</v>
      </c>
      <c r="S300" s="459"/>
      <c r="T300" s="460"/>
      <c r="U300" s="456">
        <v>0.5</v>
      </c>
      <c r="V300" s="461">
        <f t="shared" ref="V300:V359" si="66">R300*T300*U300</f>
        <v>0</v>
      </c>
      <c r="W300" s="280">
        <v>2</v>
      </c>
      <c r="X300" s="453">
        <v>116</v>
      </c>
      <c r="Y300" s="458">
        <f>IFERROR(W300*X300,#REF!)</f>
        <v>232</v>
      </c>
      <c r="Z300" s="459" t="s">
        <v>625</v>
      </c>
      <c r="AA300" s="460">
        <v>0.175176</v>
      </c>
      <c r="AB300" s="456">
        <v>0.5</v>
      </c>
      <c r="AC300" s="461">
        <f t="shared" ref="AC300:AC359" si="67">IFERROR(Y300*AA300*AB300,0)</f>
        <v>20.320416000000002</v>
      </c>
      <c r="AD300" s="55">
        <v>0</v>
      </c>
      <c r="AE300" s="564">
        <v>0</v>
      </c>
      <c r="AF300" s="565">
        <f>IFERROR(AD300*AE300,#REF!)</f>
        <v>0</v>
      </c>
      <c r="AG300" s="566" t="s">
        <v>625</v>
      </c>
      <c r="AH300" s="567">
        <v>0.175176</v>
      </c>
      <c r="AI300" s="568">
        <v>0.5</v>
      </c>
      <c r="AJ300" s="495">
        <v>40.640832000000003</v>
      </c>
      <c r="AK300" s="55">
        <v>0</v>
      </c>
      <c r="AL300" s="564">
        <v>0</v>
      </c>
      <c r="AM300" s="565">
        <f>IFERROR(AK300*AL300,#REF!)</f>
        <v>0</v>
      </c>
      <c r="AN300" s="566" t="s">
        <v>625</v>
      </c>
      <c r="AO300" s="567">
        <v>0.175176</v>
      </c>
      <c r="AP300" s="568">
        <v>0.5</v>
      </c>
      <c r="AQ300" s="495">
        <v>40.640832000000003</v>
      </c>
    </row>
    <row r="301" spans="1:43" ht="15" x14ac:dyDescent="0.25">
      <c r="A301" s="1148" t="s">
        <v>1101</v>
      </c>
      <c r="B301" s="280"/>
      <c r="C301" s="453">
        <v>0</v>
      </c>
      <c r="D301" s="454">
        <f t="shared" si="61"/>
        <v>0</v>
      </c>
      <c r="E301" s="455"/>
      <c r="F301" s="456"/>
      <c r="G301" s="456">
        <v>0.5</v>
      </c>
      <c r="H301" s="457">
        <f t="shared" si="62"/>
        <v>0</v>
      </c>
      <c r="I301" s="280"/>
      <c r="J301" s="453">
        <v>0</v>
      </c>
      <c r="K301" s="454">
        <f t="shared" si="63"/>
        <v>0</v>
      </c>
      <c r="L301" s="455"/>
      <c r="M301" s="456"/>
      <c r="N301" s="456">
        <v>0.5</v>
      </c>
      <c r="O301" s="457">
        <f t="shared" si="64"/>
        <v>0</v>
      </c>
      <c r="P301" s="280"/>
      <c r="Q301" s="453">
        <v>0</v>
      </c>
      <c r="R301" s="458">
        <f t="shared" si="65"/>
        <v>0</v>
      </c>
      <c r="S301" s="459"/>
      <c r="T301" s="460"/>
      <c r="U301" s="456">
        <v>0.5</v>
      </c>
      <c r="V301" s="461">
        <f t="shared" si="66"/>
        <v>0</v>
      </c>
      <c r="W301" s="280">
        <v>7</v>
      </c>
      <c r="X301" s="453">
        <v>77.142857142857139</v>
      </c>
      <c r="Y301" s="458">
        <f>IFERROR(W301*X301,#REF!)</f>
        <v>540</v>
      </c>
      <c r="Z301" s="459" t="s">
        <v>625</v>
      </c>
      <c r="AA301" s="460">
        <v>0.175176</v>
      </c>
      <c r="AB301" s="456">
        <v>0.5</v>
      </c>
      <c r="AC301" s="461">
        <f t="shared" si="67"/>
        <v>47.297519999999999</v>
      </c>
      <c r="AD301" s="55">
        <v>0</v>
      </c>
      <c r="AE301" s="564">
        <v>0</v>
      </c>
      <c r="AF301" s="565">
        <f>IFERROR(AD301*AE301,#REF!)</f>
        <v>0</v>
      </c>
      <c r="AG301" s="566" t="s">
        <v>625</v>
      </c>
      <c r="AH301" s="567">
        <v>0.175176</v>
      </c>
      <c r="AI301" s="568">
        <v>0.5</v>
      </c>
      <c r="AJ301" s="495">
        <v>94.595039999999997</v>
      </c>
      <c r="AK301" s="55">
        <v>0</v>
      </c>
      <c r="AL301" s="564">
        <v>0</v>
      </c>
      <c r="AM301" s="565">
        <f>IFERROR(AK301*AL301,#REF!)</f>
        <v>0</v>
      </c>
      <c r="AN301" s="566" t="s">
        <v>625</v>
      </c>
      <c r="AO301" s="567">
        <v>0.175176</v>
      </c>
      <c r="AP301" s="568">
        <v>0.5</v>
      </c>
      <c r="AQ301" s="495">
        <v>94.595039999999997</v>
      </c>
    </row>
    <row r="302" spans="1:43" ht="15" x14ac:dyDescent="0.25">
      <c r="A302" s="1148" t="s">
        <v>1034</v>
      </c>
      <c r="B302" s="280"/>
      <c r="C302" s="453">
        <v>0</v>
      </c>
      <c r="D302" s="454">
        <f t="shared" si="61"/>
        <v>0</v>
      </c>
      <c r="E302" s="455"/>
      <c r="F302" s="456"/>
      <c r="G302" s="456">
        <v>0.5</v>
      </c>
      <c r="H302" s="457">
        <f t="shared" si="62"/>
        <v>0</v>
      </c>
      <c r="I302" s="280"/>
      <c r="J302" s="453">
        <v>0</v>
      </c>
      <c r="K302" s="454">
        <f t="shared" si="63"/>
        <v>0</v>
      </c>
      <c r="L302" s="455"/>
      <c r="M302" s="456"/>
      <c r="N302" s="456">
        <v>0.5</v>
      </c>
      <c r="O302" s="457">
        <f t="shared" si="64"/>
        <v>0</v>
      </c>
      <c r="P302" s="280"/>
      <c r="Q302" s="453">
        <v>0</v>
      </c>
      <c r="R302" s="458">
        <f t="shared" si="65"/>
        <v>0</v>
      </c>
      <c r="S302" s="459"/>
      <c r="T302" s="460"/>
      <c r="U302" s="456">
        <v>0.5</v>
      </c>
      <c r="V302" s="461">
        <f t="shared" si="66"/>
        <v>0</v>
      </c>
      <c r="W302" s="280">
        <v>1</v>
      </c>
      <c r="X302" s="453">
        <v>381.92200000000003</v>
      </c>
      <c r="Y302" s="458">
        <f>IFERROR(W302*X302,#REF!)</f>
        <v>381.92200000000003</v>
      </c>
      <c r="Z302" s="459" t="s">
        <v>625</v>
      </c>
      <c r="AA302" s="460">
        <v>0.175176</v>
      </c>
      <c r="AB302" s="456">
        <v>0.5</v>
      </c>
      <c r="AC302" s="461">
        <f t="shared" si="67"/>
        <v>33.451784136000001</v>
      </c>
      <c r="AD302" s="55">
        <v>0</v>
      </c>
      <c r="AE302" s="564">
        <v>0</v>
      </c>
      <c r="AF302" s="565">
        <f>IFERROR(AD302*AE302,#REF!)</f>
        <v>0</v>
      </c>
      <c r="AG302" s="566" t="s">
        <v>625</v>
      </c>
      <c r="AH302" s="567">
        <v>0.175176</v>
      </c>
      <c r="AI302" s="568">
        <v>0.5</v>
      </c>
      <c r="AJ302" s="495">
        <v>66.903568272000001</v>
      </c>
      <c r="AK302" s="55">
        <v>0</v>
      </c>
      <c r="AL302" s="564">
        <v>0</v>
      </c>
      <c r="AM302" s="565">
        <f>IFERROR(AK302*AL302,#REF!)</f>
        <v>0</v>
      </c>
      <c r="AN302" s="566" t="s">
        <v>625</v>
      </c>
      <c r="AO302" s="567">
        <v>0.175176</v>
      </c>
      <c r="AP302" s="568">
        <v>0.5</v>
      </c>
      <c r="AQ302" s="495">
        <v>66.903568272000001</v>
      </c>
    </row>
    <row r="303" spans="1:43" ht="15" x14ac:dyDescent="0.25">
      <c r="A303" s="1148" t="s">
        <v>1102</v>
      </c>
      <c r="B303" s="280"/>
      <c r="C303" s="453">
        <v>0</v>
      </c>
      <c r="D303" s="454">
        <f t="shared" si="61"/>
        <v>0</v>
      </c>
      <c r="E303" s="455"/>
      <c r="F303" s="456"/>
      <c r="G303" s="456">
        <v>0.5</v>
      </c>
      <c r="H303" s="457">
        <f t="shared" si="62"/>
        <v>0</v>
      </c>
      <c r="I303" s="280"/>
      <c r="J303" s="453">
        <v>0</v>
      </c>
      <c r="K303" s="454">
        <f t="shared" si="63"/>
        <v>0</v>
      </c>
      <c r="L303" s="455"/>
      <c r="M303" s="456"/>
      <c r="N303" s="456">
        <v>0.5</v>
      </c>
      <c r="O303" s="457">
        <f t="shared" si="64"/>
        <v>0</v>
      </c>
      <c r="P303" s="280"/>
      <c r="Q303" s="453">
        <v>0</v>
      </c>
      <c r="R303" s="458">
        <f t="shared" si="65"/>
        <v>0</v>
      </c>
      <c r="S303" s="459"/>
      <c r="T303" s="460"/>
      <c r="U303" s="456">
        <v>0.5</v>
      </c>
      <c r="V303" s="461">
        <f t="shared" si="66"/>
        <v>0</v>
      </c>
      <c r="W303" s="280">
        <v>2</v>
      </c>
      <c r="X303" s="453">
        <v>54</v>
      </c>
      <c r="Y303" s="458">
        <f>IFERROR(W303*X303,#REF!)</f>
        <v>108</v>
      </c>
      <c r="Z303" s="459" t="s">
        <v>625</v>
      </c>
      <c r="AA303" s="460">
        <v>0.175176</v>
      </c>
      <c r="AB303" s="456">
        <v>0.5</v>
      </c>
      <c r="AC303" s="461">
        <f t="shared" si="67"/>
        <v>9.459503999999999</v>
      </c>
      <c r="AD303" s="55">
        <v>0</v>
      </c>
      <c r="AE303" s="564">
        <v>0</v>
      </c>
      <c r="AF303" s="565">
        <f>IFERROR(AD303*AE303,#REF!)</f>
        <v>0</v>
      </c>
      <c r="AG303" s="566" t="s">
        <v>625</v>
      </c>
      <c r="AH303" s="567">
        <v>0.175176</v>
      </c>
      <c r="AI303" s="568">
        <v>0.5</v>
      </c>
      <c r="AJ303" s="495">
        <v>18.919007999999998</v>
      </c>
      <c r="AK303" s="55">
        <v>0</v>
      </c>
      <c r="AL303" s="564">
        <v>0</v>
      </c>
      <c r="AM303" s="565">
        <f>IFERROR(AK303*AL303,#REF!)</f>
        <v>0</v>
      </c>
      <c r="AN303" s="566" t="s">
        <v>625</v>
      </c>
      <c r="AO303" s="567">
        <v>0.175176</v>
      </c>
      <c r="AP303" s="568">
        <v>0.5</v>
      </c>
      <c r="AQ303" s="495">
        <v>18.919007999999998</v>
      </c>
    </row>
    <row r="304" spans="1:43" ht="15" x14ac:dyDescent="0.25">
      <c r="A304" s="1148" t="s">
        <v>1103</v>
      </c>
      <c r="B304" s="280"/>
      <c r="C304" s="453">
        <v>0</v>
      </c>
      <c r="D304" s="454">
        <f t="shared" si="61"/>
        <v>0</v>
      </c>
      <c r="E304" s="455"/>
      <c r="F304" s="456"/>
      <c r="G304" s="456">
        <v>0.5</v>
      </c>
      <c r="H304" s="457">
        <f t="shared" si="62"/>
        <v>0</v>
      </c>
      <c r="I304" s="280"/>
      <c r="J304" s="453">
        <v>0</v>
      </c>
      <c r="K304" s="454">
        <f t="shared" si="63"/>
        <v>0</v>
      </c>
      <c r="L304" s="455"/>
      <c r="M304" s="456"/>
      <c r="N304" s="456">
        <v>0.5</v>
      </c>
      <c r="O304" s="457">
        <f t="shared" si="64"/>
        <v>0</v>
      </c>
      <c r="P304" s="280"/>
      <c r="Q304" s="453">
        <v>0</v>
      </c>
      <c r="R304" s="458">
        <f t="shared" si="65"/>
        <v>0</v>
      </c>
      <c r="S304" s="459"/>
      <c r="T304" s="460"/>
      <c r="U304" s="456">
        <v>0.5</v>
      </c>
      <c r="V304" s="461">
        <f t="shared" si="66"/>
        <v>0</v>
      </c>
      <c r="W304" s="280">
        <v>1</v>
      </c>
      <c r="X304" s="453">
        <v>393</v>
      </c>
      <c r="Y304" s="458">
        <f>IFERROR(W304*X304,#REF!)</f>
        <v>393</v>
      </c>
      <c r="Z304" s="459" t="s">
        <v>625</v>
      </c>
      <c r="AA304" s="460">
        <v>0.175176</v>
      </c>
      <c r="AB304" s="456">
        <v>0.5</v>
      </c>
      <c r="AC304" s="461">
        <f t="shared" si="67"/>
        <v>34.422083999999998</v>
      </c>
      <c r="AD304" s="55">
        <v>0</v>
      </c>
      <c r="AE304" s="564">
        <v>0</v>
      </c>
      <c r="AF304" s="565">
        <f>IFERROR(AD304*AE304,#REF!)</f>
        <v>0</v>
      </c>
      <c r="AG304" s="566" t="s">
        <v>625</v>
      </c>
      <c r="AH304" s="567">
        <v>0.175176</v>
      </c>
      <c r="AI304" s="568">
        <v>0.5</v>
      </c>
      <c r="AJ304" s="495">
        <v>68.844167999999996</v>
      </c>
      <c r="AK304" s="55">
        <v>0</v>
      </c>
      <c r="AL304" s="564">
        <v>0</v>
      </c>
      <c r="AM304" s="565">
        <f>IFERROR(AK304*AL304,#REF!)</f>
        <v>0</v>
      </c>
      <c r="AN304" s="566" t="s">
        <v>625</v>
      </c>
      <c r="AO304" s="567">
        <v>0.175176</v>
      </c>
      <c r="AP304" s="568">
        <v>0.5</v>
      </c>
      <c r="AQ304" s="495">
        <v>68.844167999999996</v>
      </c>
    </row>
    <row r="305" spans="1:43" ht="15" x14ac:dyDescent="0.25">
      <c r="A305" s="1148" t="s">
        <v>1104</v>
      </c>
      <c r="B305" s="280"/>
      <c r="C305" s="453">
        <v>0</v>
      </c>
      <c r="D305" s="454">
        <f t="shared" si="61"/>
        <v>0</v>
      </c>
      <c r="E305" s="455"/>
      <c r="F305" s="456"/>
      <c r="G305" s="456">
        <v>0.5</v>
      </c>
      <c r="H305" s="457">
        <f t="shared" si="62"/>
        <v>0</v>
      </c>
      <c r="I305" s="280"/>
      <c r="J305" s="453">
        <v>0</v>
      </c>
      <c r="K305" s="454">
        <f t="shared" si="63"/>
        <v>0</v>
      </c>
      <c r="L305" s="455"/>
      <c r="M305" s="456"/>
      <c r="N305" s="456">
        <v>0.5</v>
      </c>
      <c r="O305" s="457">
        <f t="shared" si="64"/>
        <v>0</v>
      </c>
      <c r="P305" s="280"/>
      <c r="Q305" s="453">
        <v>0</v>
      </c>
      <c r="R305" s="458">
        <f t="shared" si="65"/>
        <v>0</v>
      </c>
      <c r="S305" s="459"/>
      <c r="T305" s="460"/>
      <c r="U305" s="456">
        <v>0.5</v>
      </c>
      <c r="V305" s="461">
        <f t="shared" si="66"/>
        <v>0</v>
      </c>
      <c r="W305" s="280">
        <v>1</v>
      </c>
      <c r="X305" s="453">
        <v>5</v>
      </c>
      <c r="Y305" s="458">
        <f>IFERROR(W305*X305,#REF!)</f>
        <v>5</v>
      </c>
      <c r="Z305" s="459" t="s">
        <v>625</v>
      </c>
      <c r="AA305" s="460">
        <v>0.175176</v>
      </c>
      <c r="AB305" s="456">
        <v>0.5</v>
      </c>
      <c r="AC305" s="461">
        <f t="shared" si="67"/>
        <v>0.43794</v>
      </c>
      <c r="AD305" s="55">
        <v>0</v>
      </c>
      <c r="AE305" s="564">
        <v>0</v>
      </c>
      <c r="AF305" s="565">
        <f>IFERROR(AD305*AE305,#REF!)</f>
        <v>0</v>
      </c>
      <c r="AG305" s="566" t="s">
        <v>625</v>
      </c>
      <c r="AH305" s="567">
        <v>0.175176</v>
      </c>
      <c r="AI305" s="568">
        <v>0.5</v>
      </c>
      <c r="AJ305" s="495">
        <v>0.87587999999999999</v>
      </c>
      <c r="AK305" s="55">
        <v>0</v>
      </c>
      <c r="AL305" s="564">
        <v>0</v>
      </c>
      <c r="AM305" s="565">
        <f>IFERROR(AK305*AL305,#REF!)</f>
        <v>0</v>
      </c>
      <c r="AN305" s="566" t="s">
        <v>625</v>
      </c>
      <c r="AO305" s="567">
        <v>0.175176</v>
      </c>
      <c r="AP305" s="568">
        <v>0.5</v>
      </c>
      <c r="AQ305" s="495">
        <v>0.87587999999999999</v>
      </c>
    </row>
    <row r="306" spans="1:43" ht="15" x14ac:dyDescent="0.25">
      <c r="A306" s="1148" t="s">
        <v>1105</v>
      </c>
      <c r="B306" s="280"/>
      <c r="C306" s="453">
        <v>0</v>
      </c>
      <c r="D306" s="454">
        <f t="shared" si="61"/>
        <v>0</v>
      </c>
      <c r="E306" s="455"/>
      <c r="F306" s="456"/>
      <c r="G306" s="456">
        <v>0.5</v>
      </c>
      <c r="H306" s="457">
        <f t="shared" si="62"/>
        <v>0</v>
      </c>
      <c r="I306" s="280"/>
      <c r="J306" s="453">
        <v>0</v>
      </c>
      <c r="K306" s="454">
        <f t="shared" si="63"/>
        <v>0</v>
      </c>
      <c r="L306" s="455"/>
      <c r="M306" s="456"/>
      <c r="N306" s="456">
        <v>0.5</v>
      </c>
      <c r="O306" s="457">
        <f t="shared" si="64"/>
        <v>0</v>
      </c>
      <c r="P306" s="280"/>
      <c r="Q306" s="453">
        <v>0</v>
      </c>
      <c r="R306" s="458">
        <f t="shared" si="65"/>
        <v>0</v>
      </c>
      <c r="S306" s="459"/>
      <c r="T306" s="460"/>
      <c r="U306" s="456">
        <v>0.5</v>
      </c>
      <c r="V306" s="461">
        <f t="shared" si="66"/>
        <v>0</v>
      </c>
      <c r="W306" s="280">
        <v>1</v>
      </c>
      <c r="X306" s="453">
        <v>18</v>
      </c>
      <c r="Y306" s="458">
        <f>IFERROR(W306*X306,#REF!)</f>
        <v>18</v>
      </c>
      <c r="Z306" s="459" t="s">
        <v>625</v>
      </c>
      <c r="AA306" s="460">
        <v>0.175176</v>
      </c>
      <c r="AB306" s="456">
        <v>0.5</v>
      </c>
      <c r="AC306" s="461">
        <f t="shared" si="67"/>
        <v>1.576584</v>
      </c>
      <c r="AD306" s="55">
        <v>0</v>
      </c>
      <c r="AE306" s="564">
        <v>0</v>
      </c>
      <c r="AF306" s="565">
        <f>IFERROR(AD306*AE306,#REF!)</f>
        <v>0</v>
      </c>
      <c r="AG306" s="566" t="s">
        <v>625</v>
      </c>
      <c r="AH306" s="567">
        <v>0.175176</v>
      </c>
      <c r="AI306" s="568">
        <v>0.5</v>
      </c>
      <c r="AJ306" s="495">
        <v>3.153168</v>
      </c>
      <c r="AK306" s="55">
        <v>0</v>
      </c>
      <c r="AL306" s="564">
        <v>0</v>
      </c>
      <c r="AM306" s="565">
        <f>IFERROR(AK306*AL306,#REF!)</f>
        <v>0</v>
      </c>
      <c r="AN306" s="566" t="s">
        <v>625</v>
      </c>
      <c r="AO306" s="567">
        <v>0.175176</v>
      </c>
      <c r="AP306" s="568">
        <v>0.5</v>
      </c>
      <c r="AQ306" s="495">
        <v>3.153168</v>
      </c>
    </row>
    <row r="307" spans="1:43" ht="15" x14ac:dyDescent="0.25">
      <c r="A307" s="1148" t="s">
        <v>1106</v>
      </c>
      <c r="B307" s="280"/>
      <c r="C307" s="453">
        <v>0</v>
      </c>
      <c r="D307" s="454">
        <f t="shared" si="61"/>
        <v>0</v>
      </c>
      <c r="E307" s="455"/>
      <c r="F307" s="456"/>
      <c r="G307" s="456">
        <v>0.5</v>
      </c>
      <c r="H307" s="457">
        <f t="shared" si="62"/>
        <v>0</v>
      </c>
      <c r="I307" s="280"/>
      <c r="J307" s="453">
        <v>0</v>
      </c>
      <c r="K307" s="454">
        <f t="shared" si="63"/>
        <v>0</v>
      </c>
      <c r="L307" s="455"/>
      <c r="M307" s="456"/>
      <c r="N307" s="456">
        <v>0.5</v>
      </c>
      <c r="O307" s="457">
        <f t="shared" si="64"/>
        <v>0</v>
      </c>
      <c r="P307" s="280"/>
      <c r="Q307" s="453">
        <v>0</v>
      </c>
      <c r="R307" s="458">
        <f t="shared" si="65"/>
        <v>0</v>
      </c>
      <c r="S307" s="459"/>
      <c r="T307" s="460"/>
      <c r="U307" s="456">
        <v>0.5</v>
      </c>
      <c r="V307" s="461">
        <f t="shared" si="66"/>
        <v>0</v>
      </c>
      <c r="W307" s="280">
        <v>1</v>
      </c>
      <c r="X307" s="453">
        <v>167.7</v>
      </c>
      <c r="Y307" s="458">
        <f>IFERROR(W307*X307,#REF!)</f>
        <v>167.7</v>
      </c>
      <c r="Z307" s="459" t="s">
        <v>626</v>
      </c>
      <c r="AA307" s="460">
        <v>0.13309199999999999</v>
      </c>
      <c r="AB307" s="456">
        <v>0.5</v>
      </c>
      <c r="AC307" s="461">
        <f t="shared" si="67"/>
        <v>11.159764199999998</v>
      </c>
      <c r="AD307" s="55">
        <v>0</v>
      </c>
      <c r="AE307" s="564">
        <v>0</v>
      </c>
      <c r="AF307" s="565">
        <f>IFERROR(AD307*AE307,#REF!)</f>
        <v>0</v>
      </c>
      <c r="AG307" s="566" t="s">
        <v>626</v>
      </c>
      <c r="AH307" s="567">
        <v>0.13309199999999999</v>
      </c>
      <c r="AI307" s="568">
        <v>0.5</v>
      </c>
      <c r="AJ307" s="495">
        <v>22.319528399999996</v>
      </c>
      <c r="AK307" s="55">
        <v>0</v>
      </c>
      <c r="AL307" s="564">
        <v>0</v>
      </c>
      <c r="AM307" s="565">
        <f>IFERROR(AK307*AL307,#REF!)</f>
        <v>0</v>
      </c>
      <c r="AN307" s="566" t="s">
        <v>626</v>
      </c>
      <c r="AO307" s="567">
        <v>0.13309199999999999</v>
      </c>
      <c r="AP307" s="568">
        <v>0.5</v>
      </c>
      <c r="AQ307" s="495">
        <v>22.319528399999996</v>
      </c>
    </row>
    <row r="308" spans="1:43" ht="15" x14ac:dyDescent="0.25">
      <c r="A308" s="1148" t="s">
        <v>1107</v>
      </c>
      <c r="B308" s="280"/>
      <c r="C308" s="453">
        <v>0</v>
      </c>
      <c r="D308" s="454">
        <f t="shared" si="61"/>
        <v>0</v>
      </c>
      <c r="E308" s="455"/>
      <c r="F308" s="456"/>
      <c r="G308" s="456">
        <v>0.5</v>
      </c>
      <c r="H308" s="457">
        <f t="shared" si="62"/>
        <v>0</v>
      </c>
      <c r="I308" s="280"/>
      <c r="J308" s="453">
        <v>0</v>
      </c>
      <c r="K308" s="454">
        <f t="shared" si="63"/>
        <v>0</v>
      </c>
      <c r="L308" s="455"/>
      <c r="M308" s="456"/>
      <c r="N308" s="456">
        <v>0.5</v>
      </c>
      <c r="O308" s="457">
        <f t="shared" si="64"/>
        <v>0</v>
      </c>
      <c r="P308" s="280"/>
      <c r="Q308" s="453">
        <v>0</v>
      </c>
      <c r="R308" s="458">
        <f t="shared" si="65"/>
        <v>0</v>
      </c>
      <c r="S308" s="459"/>
      <c r="T308" s="460"/>
      <c r="U308" s="456">
        <v>0.5</v>
      </c>
      <c r="V308" s="461">
        <f t="shared" si="66"/>
        <v>0</v>
      </c>
      <c r="W308" s="280">
        <v>1</v>
      </c>
      <c r="X308" s="453">
        <v>104.92</v>
      </c>
      <c r="Y308" s="458">
        <f>IFERROR(W308*X308,#REF!)</f>
        <v>104.92</v>
      </c>
      <c r="Z308" s="459" t="s">
        <v>626</v>
      </c>
      <c r="AA308" s="460">
        <v>0.13309199999999999</v>
      </c>
      <c r="AB308" s="456">
        <v>0.5</v>
      </c>
      <c r="AC308" s="461">
        <f t="shared" si="67"/>
        <v>6.9820063199999991</v>
      </c>
      <c r="AD308" s="55">
        <v>0</v>
      </c>
      <c r="AE308" s="564">
        <v>0</v>
      </c>
      <c r="AF308" s="565">
        <f>IFERROR(AD308*AE308,#REF!)</f>
        <v>0</v>
      </c>
      <c r="AG308" s="566" t="s">
        <v>626</v>
      </c>
      <c r="AH308" s="567">
        <v>0.13309199999999999</v>
      </c>
      <c r="AI308" s="568">
        <v>0.5</v>
      </c>
      <c r="AJ308" s="495">
        <v>13.964012639999998</v>
      </c>
      <c r="AK308" s="55">
        <v>0</v>
      </c>
      <c r="AL308" s="564">
        <v>0</v>
      </c>
      <c r="AM308" s="565">
        <f>IFERROR(AK308*AL308,#REF!)</f>
        <v>0</v>
      </c>
      <c r="AN308" s="566" t="s">
        <v>626</v>
      </c>
      <c r="AO308" s="567">
        <v>0.13309199999999999</v>
      </c>
      <c r="AP308" s="568">
        <v>0.5</v>
      </c>
      <c r="AQ308" s="495">
        <v>13.964012639999998</v>
      </c>
    </row>
    <row r="309" spans="1:43" ht="15" x14ac:dyDescent="0.25">
      <c r="A309" s="1148" t="s">
        <v>1108</v>
      </c>
      <c r="B309" s="280"/>
      <c r="C309" s="453">
        <v>0</v>
      </c>
      <c r="D309" s="454">
        <f t="shared" si="61"/>
        <v>0</v>
      </c>
      <c r="E309" s="455"/>
      <c r="F309" s="456"/>
      <c r="G309" s="456">
        <v>0.5</v>
      </c>
      <c r="H309" s="457">
        <f t="shared" si="62"/>
        <v>0</v>
      </c>
      <c r="I309" s="280"/>
      <c r="J309" s="453">
        <v>0</v>
      </c>
      <c r="K309" s="454">
        <f t="shared" si="63"/>
        <v>0</v>
      </c>
      <c r="L309" s="455"/>
      <c r="M309" s="456"/>
      <c r="N309" s="456">
        <v>0.5</v>
      </c>
      <c r="O309" s="457">
        <f t="shared" si="64"/>
        <v>0</v>
      </c>
      <c r="P309" s="280"/>
      <c r="Q309" s="453">
        <v>0</v>
      </c>
      <c r="R309" s="458">
        <f t="shared" si="65"/>
        <v>0</v>
      </c>
      <c r="S309" s="459"/>
      <c r="T309" s="460"/>
      <c r="U309" s="456">
        <v>0.5</v>
      </c>
      <c r="V309" s="461">
        <f t="shared" si="66"/>
        <v>0</v>
      </c>
      <c r="W309" s="280">
        <v>1</v>
      </c>
      <c r="X309" s="453">
        <v>300</v>
      </c>
      <c r="Y309" s="458">
        <f>IFERROR(W309*X309,#REF!)</f>
        <v>300</v>
      </c>
      <c r="Z309" s="459" t="s">
        <v>626</v>
      </c>
      <c r="AA309" s="460">
        <v>0.13309199999999999</v>
      </c>
      <c r="AB309" s="456">
        <v>0.5</v>
      </c>
      <c r="AC309" s="461">
        <f t="shared" si="67"/>
        <v>19.963799999999999</v>
      </c>
      <c r="AD309" s="55">
        <v>0</v>
      </c>
      <c r="AE309" s="564">
        <v>0</v>
      </c>
      <c r="AF309" s="565">
        <f>IFERROR(AD309*AE309,#REF!)</f>
        <v>0</v>
      </c>
      <c r="AG309" s="566" t="s">
        <v>626</v>
      </c>
      <c r="AH309" s="567">
        <v>0.13309199999999999</v>
      </c>
      <c r="AI309" s="568">
        <v>0.5</v>
      </c>
      <c r="AJ309" s="495">
        <v>39.927599999999998</v>
      </c>
      <c r="AK309" s="55">
        <v>0</v>
      </c>
      <c r="AL309" s="564">
        <v>0</v>
      </c>
      <c r="AM309" s="565">
        <f>IFERROR(AK309*AL309,#REF!)</f>
        <v>0</v>
      </c>
      <c r="AN309" s="566" t="s">
        <v>626</v>
      </c>
      <c r="AO309" s="567">
        <v>0.13309199999999999</v>
      </c>
      <c r="AP309" s="568">
        <v>0.5</v>
      </c>
      <c r="AQ309" s="495">
        <v>39.927599999999998</v>
      </c>
    </row>
    <row r="310" spans="1:43" ht="15" x14ac:dyDescent="0.25">
      <c r="A310" s="1148" t="s">
        <v>1109</v>
      </c>
      <c r="B310" s="280"/>
      <c r="C310" s="453">
        <v>0</v>
      </c>
      <c r="D310" s="454">
        <f t="shared" si="61"/>
        <v>0</v>
      </c>
      <c r="E310" s="455"/>
      <c r="F310" s="456"/>
      <c r="G310" s="456">
        <v>0.5</v>
      </c>
      <c r="H310" s="457">
        <f t="shared" si="62"/>
        <v>0</v>
      </c>
      <c r="I310" s="280"/>
      <c r="J310" s="453">
        <v>0</v>
      </c>
      <c r="K310" s="454">
        <f t="shared" si="63"/>
        <v>0</v>
      </c>
      <c r="L310" s="455"/>
      <c r="M310" s="456"/>
      <c r="N310" s="456">
        <v>0.5</v>
      </c>
      <c r="O310" s="457">
        <f t="shared" si="64"/>
        <v>0</v>
      </c>
      <c r="P310" s="280"/>
      <c r="Q310" s="453">
        <v>0</v>
      </c>
      <c r="R310" s="458">
        <f t="shared" si="65"/>
        <v>0</v>
      </c>
      <c r="S310" s="459"/>
      <c r="T310" s="460"/>
      <c r="U310" s="456">
        <v>0.5</v>
      </c>
      <c r="V310" s="461">
        <f t="shared" si="66"/>
        <v>0</v>
      </c>
      <c r="W310" s="280">
        <v>1</v>
      </c>
      <c r="X310" s="453">
        <v>116</v>
      </c>
      <c r="Y310" s="458">
        <f>IFERROR(W310*X310,#REF!)</f>
        <v>116</v>
      </c>
      <c r="Z310" s="459" t="s">
        <v>626</v>
      </c>
      <c r="AA310" s="460">
        <v>0.13309199999999999</v>
      </c>
      <c r="AB310" s="456">
        <v>0.5</v>
      </c>
      <c r="AC310" s="461">
        <f t="shared" si="67"/>
        <v>7.7193359999999993</v>
      </c>
      <c r="AD310" s="55">
        <v>0</v>
      </c>
      <c r="AE310" s="564">
        <v>0</v>
      </c>
      <c r="AF310" s="565">
        <f>IFERROR(AD310*AE310,#REF!)</f>
        <v>0</v>
      </c>
      <c r="AG310" s="566" t="s">
        <v>626</v>
      </c>
      <c r="AH310" s="567">
        <v>0.13309199999999999</v>
      </c>
      <c r="AI310" s="568">
        <v>0.5</v>
      </c>
      <c r="AJ310" s="495">
        <v>15.438671999999999</v>
      </c>
      <c r="AK310" s="55">
        <v>0</v>
      </c>
      <c r="AL310" s="564">
        <v>0</v>
      </c>
      <c r="AM310" s="565">
        <f>IFERROR(AK310*AL310,#REF!)</f>
        <v>0</v>
      </c>
      <c r="AN310" s="566" t="s">
        <v>626</v>
      </c>
      <c r="AO310" s="567">
        <v>0.13309199999999999</v>
      </c>
      <c r="AP310" s="568">
        <v>0.5</v>
      </c>
      <c r="AQ310" s="495">
        <v>15.438671999999999</v>
      </c>
    </row>
    <row r="311" spans="1:43" ht="15" x14ac:dyDescent="0.25">
      <c r="A311" s="1148" t="s">
        <v>1110</v>
      </c>
      <c r="B311" s="280"/>
      <c r="C311" s="453">
        <v>0</v>
      </c>
      <c r="D311" s="454">
        <f t="shared" si="61"/>
        <v>0</v>
      </c>
      <c r="E311" s="455"/>
      <c r="F311" s="456"/>
      <c r="G311" s="456">
        <v>0.5</v>
      </c>
      <c r="H311" s="457">
        <f t="shared" si="62"/>
        <v>0</v>
      </c>
      <c r="I311" s="280"/>
      <c r="J311" s="453">
        <v>0</v>
      </c>
      <c r="K311" s="454">
        <f t="shared" si="63"/>
        <v>0</v>
      </c>
      <c r="L311" s="455"/>
      <c r="M311" s="456"/>
      <c r="N311" s="456">
        <v>0.5</v>
      </c>
      <c r="O311" s="457">
        <f t="shared" si="64"/>
        <v>0</v>
      </c>
      <c r="P311" s="280"/>
      <c r="Q311" s="453">
        <v>0</v>
      </c>
      <c r="R311" s="458">
        <f t="shared" si="65"/>
        <v>0</v>
      </c>
      <c r="S311" s="459"/>
      <c r="T311" s="460"/>
      <c r="U311" s="456">
        <v>0.5</v>
      </c>
      <c r="V311" s="461">
        <f t="shared" si="66"/>
        <v>0</v>
      </c>
      <c r="W311" s="280">
        <v>1</v>
      </c>
      <c r="X311" s="453">
        <v>6.8</v>
      </c>
      <c r="Y311" s="458">
        <f>IFERROR(W311*X311,#REF!)</f>
        <v>6.8</v>
      </c>
      <c r="Z311" s="459" t="s">
        <v>625</v>
      </c>
      <c r="AA311" s="460">
        <v>0.175176</v>
      </c>
      <c r="AB311" s="456">
        <v>0.5</v>
      </c>
      <c r="AC311" s="461">
        <f t="shared" si="67"/>
        <v>0.59559839999999997</v>
      </c>
      <c r="AD311" s="55">
        <v>0</v>
      </c>
      <c r="AE311" s="564">
        <v>0</v>
      </c>
      <c r="AF311" s="565">
        <f>IFERROR(AD311*AE311,#REF!)</f>
        <v>0</v>
      </c>
      <c r="AG311" s="566" t="s">
        <v>625</v>
      </c>
      <c r="AH311" s="567">
        <v>0.175176</v>
      </c>
      <c r="AI311" s="568">
        <v>0.5</v>
      </c>
      <c r="AJ311" s="495">
        <v>1.1911967999999999</v>
      </c>
      <c r="AK311" s="55">
        <v>0</v>
      </c>
      <c r="AL311" s="564">
        <v>0</v>
      </c>
      <c r="AM311" s="565">
        <f>IFERROR(AK311*AL311,#REF!)</f>
        <v>0</v>
      </c>
      <c r="AN311" s="566" t="s">
        <v>625</v>
      </c>
      <c r="AO311" s="567">
        <v>0.175176</v>
      </c>
      <c r="AP311" s="568">
        <v>0.5</v>
      </c>
      <c r="AQ311" s="495">
        <v>1.1911967999999999</v>
      </c>
    </row>
    <row r="312" spans="1:43" ht="15" x14ac:dyDescent="0.25">
      <c r="A312" s="1148" t="s">
        <v>1111</v>
      </c>
      <c r="B312" s="280"/>
      <c r="C312" s="453">
        <v>0</v>
      </c>
      <c r="D312" s="454">
        <f t="shared" si="61"/>
        <v>0</v>
      </c>
      <c r="E312" s="455"/>
      <c r="F312" s="456"/>
      <c r="G312" s="456">
        <v>0.5</v>
      </c>
      <c r="H312" s="457">
        <f t="shared" si="62"/>
        <v>0</v>
      </c>
      <c r="I312" s="280"/>
      <c r="J312" s="453">
        <v>0</v>
      </c>
      <c r="K312" s="454">
        <f t="shared" si="63"/>
        <v>0</v>
      </c>
      <c r="L312" s="455"/>
      <c r="M312" s="456"/>
      <c r="N312" s="456">
        <v>0.5</v>
      </c>
      <c r="O312" s="457">
        <f t="shared" si="64"/>
        <v>0</v>
      </c>
      <c r="P312" s="280"/>
      <c r="Q312" s="453">
        <v>0</v>
      </c>
      <c r="R312" s="458">
        <f t="shared" si="65"/>
        <v>0</v>
      </c>
      <c r="S312" s="459"/>
      <c r="T312" s="460"/>
      <c r="U312" s="456">
        <v>0.5</v>
      </c>
      <c r="V312" s="461">
        <f t="shared" si="66"/>
        <v>0</v>
      </c>
      <c r="W312" s="280">
        <v>1</v>
      </c>
      <c r="X312" s="453">
        <v>16</v>
      </c>
      <c r="Y312" s="458">
        <f>IFERROR(W312*X312,#REF!)</f>
        <v>16</v>
      </c>
      <c r="Z312" s="459" t="s">
        <v>625</v>
      </c>
      <c r="AA312" s="460">
        <v>0.175176</v>
      </c>
      <c r="AB312" s="456">
        <v>0.5</v>
      </c>
      <c r="AC312" s="461">
        <f t="shared" si="67"/>
        <v>1.401408</v>
      </c>
      <c r="AD312" s="55">
        <v>0</v>
      </c>
      <c r="AE312" s="564">
        <v>0</v>
      </c>
      <c r="AF312" s="565">
        <f>IFERROR(AD312*AE312,#REF!)</f>
        <v>0</v>
      </c>
      <c r="AG312" s="566" t="s">
        <v>625</v>
      </c>
      <c r="AH312" s="567">
        <v>0.175176</v>
      </c>
      <c r="AI312" s="568">
        <v>0.5</v>
      </c>
      <c r="AJ312" s="495">
        <v>2.802816</v>
      </c>
      <c r="AK312" s="55">
        <v>0</v>
      </c>
      <c r="AL312" s="564">
        <v>0</v>
      </c>
      <c r="AM312" s="565">
        <f>IFERROR(AK312*AL312,#REF!)</f>
        <v>0</v>
      </c>
      <c r="AN312" s="566" t="s">
        <v>625</v>
      </c>
      <c r="AO312" s="567">
        <v>0.175176</v>
      </c>
      <c r="AP312" s="568">
        <v>0.5</v>
      </c>
      <c r="AQ312" s="495">
        <v>2.802816</v>
      </c>
    </row>
    <row r="313" spans="1:43" ht="15" x14ac:dyDescent="0.25">
      <c r="A313" s="1148" t="s">
        <v>1112</v>
      </c>
      <c r="B313" s="280"/>
      <c r="C313" s="453">
        <v>0</v>
      </c>
      <c r="D313" s="454">
        <f t="shared" si="61"/>
        <v>0</v>
      </c>
      <c r="E313" s="455"/>
      <c r="F313" s="456"/>
      <c r="G313" s="456">
        <v>0.5</v>
      </c>
      <c r="H313" s="457">
        <f t="shared" si="62"/>
        <v>0</v>
      </c>
      <c r="I313" s="280"/>
      <c r="J313" s="453">
        <v>0</v>
      </c>
      <c r="K313" s="454">
        <f t="shared" si="63"/>
        <v>0</v>
      </c>
      <c r="L313" s="455"/>
      <c r="M313" s="456"/>
      <c r="N313" s="456">
        <v>0.5</v>
      </c>
      <c r="O313" s="457">
        <f t="shared" si="64"/>
        <v>0</v>
      </c>
      <c r="P313" s="280"/>
      <c r="Q313" s="453">
        <v>0</v>
      </c>
      <c r="R313" s="458">
        <f t="shared" si="65"/>
        <v>0</v>
      </c>
      <c r="S313" s="459"/>
      <c r="T313" s="460"/>
      <c r="U313" s="456">
        <v>0.5</v>
      </c>
      <c r="V313" s="461">
        <f t="shared" si="66"/>
        <v>0</v>
      </c>
      <c r="W313" s="280">
        <v>1</v>
      </c>
      <c r="X313" s="453">
        <v>359</v>
      </c>
      <c r="Y313" s="458">
        <f>IFERROR(W313*X313,#REF!)</f>
        <v>359</v>
      </c>
      <c r="Z313" s="459" t="s">
        <v>625</v>
      </c>
      <c r="AA313" s="460">
        <v>0.175176</v>
      </c>
      <c r="AB313" s="456">
        <v>0.5</v>
      </c>
      <c r="AC313" s="461">
        <f t="shared" si="67"/>
        <v>31.444092000000001</v>
      </c>
      <c r="AD313" s="55">
        <v>0</v>
      </c>
      <c r="AE313" s="564">
        <v>0</v>
      </c>
      <c r="AF313" s="565">
        <f>IFERROR(AD313*AE313,#REF!)</f>
        <v>0</v>
      </c>
      <c r="AG313" s="566" t="s">
        <v>625</v>
      </c>
      <c r="AH313" s="567">
        <v>0.175176</v>
      </c>
      <c r="AI313" s="568">
        <v>0.5</v>
      </c>
      <c r="AJ313" s="495">
        <v>62.888184000000003</v>
      </c>
      <c r="AK313" s="55">
        <v>0</v>
      </c>
      <c r="AL313" s="564">
        <v>0</v>
      </c>
      <c r="AM313" s="565">
        <f>IFERROR(AK313*AL313,#REF!)</f>
        <v>0</v>
      </c>
      <c r="AN313" s="566" t="s">
        <v>625</v>
      </c>
      <c r="AO313" s="567">
        <v>0.175176</v>
      </c>
      <c r="AP313" s="568">
        <v>0.5</v>
      </c>
      <c r="AQ313" s="495">
        <v>62.888184000000003</v>
      </c>
    </row>
    <row r="314" spans="1:43" ht="15" x14ac:dyDescent="0.25">
      <c r="A314" s="1148" t="s">
        <v>1112</v>
      </c>
      <c r="B314" s="280"/>
      <c r="C314" s="453">
        <v>0</v>
      </c>
      <c r="D314" s="454">
        <f t="shared" si="61"/>
        <v>0</v>
      </c>
      <c r="E314" s="455"/>
      <c r="F314" s="456"/>
      <c r="G314" s="456">
        <v>0.5</v>
      </c>
      <c r="H314" s="457">
        <f t="shared" si="62"/>
        <v>0</v>
      </c>
      <c r="I314" s="280"/>
      <c r="J314" s="453">
        <v>0</v>
      </c>
      <c r="K314" s="454">
        <f t="shared" si="63"/>
        <v>0</v>
      </c>
      <c r="L314" s="455"/>
      <c r="M314" s="456"/>
      <c r="N314" s="456">
        <v>0.5</v>
      </c>
      <c r="O314" s="457">
        <f t="shared" si="64"/>
        <v>0</v>
      </c>
      <c r="P314" s="280"/>
      <c r="Q314" s="453">
        <v>0</v>
      </c>
      <c r="R314" s="458">
        <f t="shared" si="65"/>
        <v>0</v>
      </c>
      <c r="S314" s="459"/>
      <c r="T314" s="460"/>
      <c r="U314" s="456">
        <v>0.5</v>
      </c>
      <c r="V314" s="461">
        <f t="shared" si="66"/>
        <v>0</v>
      </c>
      <c r="W314" s="280">
        <v>1</v>
      </c>
      <c r="X314" s="453">
        <v>359</v>
      </c>
      <c r="Y314" s="458">
        <f>IFERROR(W314*X314,#REF!)</f>
        <v>359</v>
      </c>
      <c r="Z314" s="459" t="s">
        <v>625</v>
      </c>
      <c r="AA314" s="460">
        <v>0.175176</v>
      </c>
      <c r="AB314" s="456">
        <v>0.5</v>
      </c>
      <c r="AC314" s="461">
        <f t="shared" si="67"/>
        <v>31.444092000000001</v>
      </c>
      <c r="AD314" s="55">
        <v>0</v>
      </c>
      <c r="AE314" s="564">
        <v>0</v>
      </c>
      <c r="AF314" s="565">
        <f>IFERROR(AD314*AE314,#REF!)</f>
        <v>0</v>
      </c>
      <c r="AG314" s="566" t="s">
        <v>625</v>
      </c>
      <c r="AH314" s="567">
        <v>0.175176</v>
      </c>
      <c r="AI314" s="568">
        <v>0.5</v>
      </c>
      <c r="AJ314" s="495">
        <v>62.888184000000003</v>
      </c>
      <c r="AK314" s="55">
        <v>0</v>
      </c>
      <c r="AL314" s="564">
        <v>0</v>
      </c>
      <c r="AM314" s="565">
        <f>IFERROR(AK314*AL314,#REF!)</f>
        <v>0</v>
      </c>
      <c r="AN314" s="566" t="s">
        <v>625</v>
      </c>
      <c r="AO314" s="567">
        <v>0.175176</v>
      </c>
      <c r="AP314" s="568">
        <v>0.5</v>
      </c>
      <c r="AQ314" s="495">
        <v>62.888184000000003</v>
      </c>
    </row>
    <row r="315" spans="1:43" ht="15" x14ac:dyDescent="0.25">
      <c r="A315" s="1148" t="s">
        <v>1113</v>
      </c>
      <c r="B315" s="280"/>
      <c r="C315" s="453">
        <v>0</v>
      </c>
      <c r="D315" s="454">
        <f t="shared" si="61"/>
        <v>0</v>
      </c>
      <c r="E315" s="455"/>
      <c r="F315" s="456"/>
      <c r="G315" s="456">
        <v>0.5</v>
      </c>
      <c r="H315" s="457">
        <f t="shared" si="62"/>
        <v>0</v>
      </c>
      <c r="I315" s="280"/>
      <c r="J315" s="453">
        <v>0</v>
      </c>
      <c r="K315" s="454">
        <f t="shared" si="63"/>
        <v>0</v>
      </c>
      <c r="L315" s="455"/>
      <c r="M315" s="456"/>
      <c r="N315" s="456">
        <v>0.5</v>
      </c>
      <c r="O315" s="457">
        <f t="shared" si="64"/>
        <v>0</v>
      </c>
      <c r="P315" s="280"/>
      <c r="Q315" s="453">
        <v>0</v>
      </c>
      <c r="R315" s="458">
        <f t="shared" si="65"/>
        <v>0</v>
      </c>
      <c r="S315" s="459"/>
      <c r="T315" s="460"/>
      <c r="U315" s="456">
        <v>0.5</v>
      </c>
      <c r="V315" s="461">
        <f t="shared" si="66"/>
        <v>0</v>
      </c>
      <c r="W315" s="280">
        <v>1</v>
      </c>
      <c r="X315" s="453">
        <v>38</v>
      </c>
      <c r="Y315" s="458">
        <f>IFERROR(W315*X315,#REF!)</f>
        <v>38</v>
      </c>
      <c r="Z315" s="459" t="s">
        <v>625</v>
      </c>
      <c r="AA315" s="460">
        <v>0.175176</v>
      </c>
      <c r="AB315" s="456">
        <v>0.5</v>
      </c>
      <c r="AC315" s="461">
        <f t="shared" si="67"/>
        <v>3.328344</v>
      </c>
      <c r="AD315" s="55">
        <v>0</v>
      </c>
      <c r="AE315" s="564">
        <v>0</v>
      </c>
      <c r="AF315" s="565">
        <f>IFERROR(AD315*AE315,#REF!)</f>
        <v>0</v>
      </c>
      <c r="AG315" s="566" t="s">
        <v>625</v>
      </c>
      <c r="AH315" s="567">
        <v>0.175176</v>
      </c>
      <c r="AI315" s="568">
        <v>0.5</v>
      </c>
      <c r="AJ315" s="495">
        <v>6.6566879999999999</v>
      </c>
      <c r="AK315" s="55">
        <v>0</v>
      </c>
      <c r="AL315" s="564">
        <v>0</v>
      </c>
      <c r="AM315" s="565">
        <f>IFERROR(AK315*AL315,#REF!)</f>
        <v>0</v>
      </c>
      <c r="AN315" s="566" t="s">
        <v>625</v>
      </c>
      <c r="AO315" s="567">
        <v>0.175176</v>
      </c>
      <c r="AP315" s="568">
        <v>0.5</v>
      </c>
      <c r="AQ315" s="495">
        <v>6.6566879999999999</v>
      </c>
    </row>
    <row r="316" spans="1:43" ht="15" x14ac:dyDescent="0.25">
      <c r="A316" s="1148" t="s">
        <v>1114</v>
      </c>
      <c r="B316" s="280"/>
      <c r="C316" s="453">
        <v>0</v>
      </c>
      <c r="D316" s="454">
        <f t="shared" si="61"/>
        <v>0</v>
      </c>
      <c r="E316" s="455"/>
      <c r="F316" s="456"/>
      <c r="G316" s="456">
        <v>0.5</v>
      </c>
      <c r="H316" s="457">
        <f t="shared" si="62"/>
        <v>0</v>
      </c>
      <c r="I316" s="280"/>
      <c r="J316" s="453">
        <v>0</v>
      </c>
      <c r="K316" s="454">
        <f t="shared" si="63"/>
        <v>0</v>
      </c>
      <c r="L316" s="455"/>
      <c r="M316" s="456"/>
      <c r="N316" s="456">
        <v>0.5</v>
      </c>
      <c r="O316" s="457">
        <f t="shared" si="64"/>
        <v>0</v>
      </c>
      <c r="P316" s="280"/>
      <c r="Q316" s="453">
        <v>0</v>
      </c>
      <c r="R316" s="458">
        <f t="shared" si="65"/>
        <v>0</v>
      </c>
      <c r="S316" s="459"/>
      <c r="T316" s="460"/>
      <c r="U316" s="456">
        <v>0.5</v>
      </c>
      <c r="V316" s="461">
        <f t="shared" si="66"/>
        <v>0</v>
      </c>
      <c r="W316" s="280">
        <v>3</v>
      </c>
      <c r="X316" s="453">
        <v>26.876999999999999</v>
      </c>
      <c r="Y316" s="458">
        <f>IFERROR(W316*X316,#REF!)</f>
        <v>80.631</v>
      </c>
      <c r="Z316" s="459" t="s">
        <v>625</v>
      </c>
      <c r="AA316" s="460">
        <v>0.175176</v>
      </c>
      <c r="AB316" s="456">
        <v>0.5</v>
      </c>
      <c r="AC316" s="461">
        <f t="shared" si="67"/>
        <v>7.0623080280000003</v>
      </c>
      <c r="AD316" s="55">
        <v>0</v>
      </c>
      <c r="AE316" s="564">
        <v>0</v>
      </c>
      <c r="AF316" s="565">
        <f>IFERROR(AD316*AE316,#REF!)</f>
        <v>0</v>
      </c>
      <c r="AG316" s="566" t="s">
        <v>625</v>
      </c>
      <c r="AH316" s="567">
        <v>0.175176</v>
      </c>
      <c r="AI316" s="568">
        <v>0.5</v>
      </c>
      <c r="AJ316" s="495">
        <v>14.124616056000001</v>
      </c>
      <c r="AK316" s="55">
        <v>0</v>
      </c>
      <c r="AL316" s="564">
        <v>0</v>
      </c>
      <c r="AM316" s="565">
        <f>IFERROR(AK316*AL316,#REF!)</f>
        <v>0</v>
      </c>
      <c r="AN316" s="566" t="s">
        <v>625</v>
      </c>
      <c r="AO316" s="567">
        <v>0.175176</v>
      </c>
      <c r="AP316" s="568">
        <v>0.5</v>
      </c>
      <c r="AQ316" s="495">
        <v>14.124616056000001</v>
      </c>
    </row>
    <row r="317" spans="1:43" ht="15" x14ac:dyDescent="0.25">
      <c r="A317" s="1148" t="s">
        <v>1115</v>
      </c>
      <c r="B317" s="280"/>
      <c r="C317" s="453">
        <v>0</v>
      </c>
      <c r="D317" s="454">
        <f t="shared" si="61"/>
        <v>0</v>
      </c>
      <c r="E317" s="455"/>
      <c r="F317" s="456"/>
      <c r="G317" s="456">
        <v>0.5</v>
      </c>
      <c r="H317" s="457">
        <f t="shared" si="62"/>
        <v>0</v>
      </c>
      <c r="I317" s="280"/>
      <c r="J317" s="453">
        <v>0</v>
      </c>
      <c r="K317" s="454">
        <f t="shared" si="63"/>
        <v>0</v>
      </c>
      <c r="L317" s="455"/>
      <c r="M317" s="456"/>
      <c r="N317" s="456">
        <v>0.5</v>
      </c>
      <c r="O317" s="457">
        <f t="shared" si="64"/>
        <v>0</v>
      </c>
      <c r="P317" s="280"/>
      <c r="Q317" s="453">
        <v>0</v>
      </c>
      <c r="R317" s="458">
        <f t="shared" si="65"/>
        <v>0</v>
      </c>
      <c r="S317" s="459"/>
      <c r="T317" s="460"/>
      <c r="U317" s="456">
        <v>0.5</v>
      </c>
      <c r="V317" s="461">
        <f t="shared" si="66"/>
        <v>0</v>
      </c>
      <c r="W317" s="280">
        <v>1</v>
      </c>
      <c r="X317" s="453">
        <v>150</v>
      </c>
      <c r="Y317" s="458">
        <f>IFERROR(W317*X317,#REF!)</f>
        <v>150</v>
      </c>
      <c r="Z317" s="459" t="s">
        <v>625</v>
      </c>
      <c r="AA317" s="460">
        <v>0.175176</v>
      </c>
      <c r="AB317" s="456">
        <v>0.5</v>
      </c>
      <c r="AC317" s="461">
        <f t="shared" si="67"/>
        <v>13.138199999999999</v>
      </c>
      <c r="AD317" s="55">
        <v>0</v>
      </c>
      <c r="AE317" s="564">
        <v>0</v>
      </c>
      <c r="AF317" s="565">
        <f>IFERROR(AD317*AE317,#REF!)</f>
        <v>0</v>
      </c>
      <c r="AG317" s="566" t="s">
        <v>625</v>
      </c>
      <c r="AH317" s="567">
        <v>0.175176</v>
      </c>
      <c r="AI317" s="568">
        <v>0.5</v>
      </c>
      <c r="AJ317" s="495">
        <v>26.276399999999999</v>
      </c>
      <c r="AK317" s="55">
        <v>0</v>
      </c>
      <c r="AL317" s="564">
        <v>0</v>
      </c>
      <c r="AM317" s="565">
        <f>IFERROR(AK317*AL317,#REF!)</f>
        <v>0</v>
      </c>
      <c r="AN317" s="566" t="s">
        <v>625</v>
      </c>
      <c r="AO317" s="567">
        <v>0.175176</v>
      </c>
      <c r="AP317" s="568">
        <v>0.5</v>
      </c>
      <c r="AQ317" s="495">
        <v>26.276399999999999</v>
      </c>
    </row>
    <row r="318" spans="1:43" ht="15" x14ac:dyDescent="0.25">
      <c r="A318" s="1148" t="s">
        <v>1116</v>
      </c>
      <c r="B318" s="280"/>
      <c r="C318" s="453">
        <v>0</v>
      </c>
      <c r="D318" s="454">
        <f t="shared" si="61"/>
        <v>0</v>
      </c>
      <c r="E318" s="455"/>
      <c r="F318" s="456"/>
      <c r="G318" s="456">
        <v>0.5</v>
      </c>
      <c r="H318" s="457">
        <f t="shared" si="62"/>
        <v>0</v>
      </c>
      <c r="I318" s="280"/>
      <c r="J318" s="453">
        <v>0</v>
      </c>
      <c r="K318" s="454">
        <f t="shared" si="63"/>
        <v>0</v>
      </c>
      <c r="L318" s="455"/>
      <c r="M318" s="456"/>
      <c r="N318" s="456">
        <v>0.5</v>
      </c>
      <c r="O318" s="457">
        <f t="shared" si="64"/>
        <v>0</v>
      </c>
      <c r="P318" s="280"/>
      <c r="Q318" s="453">
        <v>0</v>
      </c>
      <c r="R318" s="458">
        <f t="shared" si="65"/>
        <v>0</v>
      </c>
      <c r="S318" s="459"/>
      <c r="T318" s="460"/>
      <c r="U318" s="456">
        <v>0.5</v>
      </c>
      <c r="V318" s="461">
        <f t="shared" si="66"/>
        <v>0</v>
      </c>
      <c r="W318" s="280">
        <v>1</v>
      </c>
      <c r="X318" s="453">
        <v>45</v>
      </c>
      <c r="Y318" s="458">
        <f>IFERROR(W318*X318,#REF!)</f>
        <v>45</v>
      </c>
      <c r="Z318" s="459" t="s">
        <v>625</v>
      </c>
      <c r="AA318" s="460">
        <v>0.175176</v>
      </c>
      <c r="AB318" s="456">
        <v>0.5</v>
      </c>
      <c r="AC318" s="461">
        <f t="shared" si="67"/>
        <v>3.9414600000000002</v>
      </c>
      <c r="AD318" s="55">
        <v>0</v>
      </c>
      <c r="AE318" s="564">
        <v>0</v>
      </c>
      <c r="AF318" s="565">
        <f>IFERROR(AD318*AE318,#REF!)</f>
        <v>0</v>
      </c>
      <c r="AG318" s="566" t="s">
        <v>625</v>
      </c>
      <c r="AH318" s="567">
        <v>0.175176</v>
      </c>
      <c r="AI318" s="568">
        <v>0.5</v>
      </c>
      <c r="AJ318" s="495">
        <v>7.8829200000000004</v>
      </c>
      <c r="AK318" s="55">
        <v>0</v>
      </c>
      <c r="AL318" s="564">
        <v>0</v>
      </c>
      <c r="AM318" s="565">
        <f>IFERROR(AK318*AL318,#REF!)</f>
        <v>0</v>
      </c>
      <c r="AN318" s="566" t="s">
        <v>625</v>
      </c>
      <c r="AO318" s="567">
        <v>0.175176</v>
      </c>
      <c r="AP318" s="568">
        <v>0.5</v>
      </c>
      <c r="AQ318" s="495">
        <v>7.8829200000000004</v>
      </c>
    </row>
    <row r="319" spans="1:43" ht="15" x14ac:dyDescent="0.25">
      <c r="A319" s="1148" t="s">
        <v>1117</v>
      </c>
      <c r="B319" s="280"/>
      <c r="C319" s="453">
        <v>0</v>
      </c>
      <c r="D319" s="454">
        <f t="shared" si="61"/>
        <v>0</v>
      </c>
      <c r="E319" s="455"/>
      <c r="F319" s="456"/>
      <c r="G319" s="456">
        <v>0.5</v>
      </c>
      <c r="H319" s="457">
        <f t="shared" si="62"/>
        <v>0</v>
      </c>
      <c r="I319" s="280"/>
      <c r="J319" s="453">
        <v>0</v>
      </c>
      <c r="K319" s="454">
        <f t="shared" si="63"/>
        <v>0</v>
      </c>
      <c r="L319" s="455"/>
      <c r="M319" s="456"/>
      <c r="N319" s="456">
        <v>0.5</v>
      </c>
      <c r="O319" s="457">
        <f t="shared" si="64"/>
        <v>0</v>
      </c>
      <c r="P319" s="280"/>
      <c r="Q319" s="453">
        <v>0</v>
      </c>
      <c r="R319" s="458">
        <f t="shared" si="65"/>
        <v>0</v>
      </c>
      <c r="S319" s="459"/>
      <c r="T319" s="460"/>
      <c r="U319" s="456">
        <v>0.5</v>
      </c>
      <c r="V319" s="461">
        <f t="shared" si="66"/>
        <v>0</v>
      </c>
      <c r="W319" s="280">
        <v>1</v>
      </c>
      <c r="X319" s="453">
        <v>44</v>
      </c>
      <c r="Y319" s="458">
        <f>IFERROR(W319*X319,#REF!)</f>
        <v>44</v>
      </c>
      <c r="Z319" s="459" t="s">
        <v>625</v>
      </c>
      <c r="AA319" s="460">
        <v>0.175176</v>
      </c>
      <c r="AB319" s="456">
        <v>0.5</v>
      </c>
      <c r="AC319" s="461">
        <f t="shared" si="67"/>
        <v>3.853872</v>
      </c>
      <c r="AD319" s="55">
        <v>0</v>
      </c>
      <c r="AE319" s="564">
        <v>0</v>
      </c>
      <c r="AF319" s="565">
        <f>IFERROR(AD319*AE319,#REF!)</f>
        <v>0</v>
      </c>
      <c r="AG319" s="566" t="s">
        <v>625</v>
      </c>
      <c r="AH319" s="567">
        <v>0.175176</v>
      </c>
      <c r="AI319" s="568">
        <v>0.5</v>
      </c>
      <c r="AJ319" s="495">
        <v>7.7077439999999999</v>
      </c>
      <c r="AK319" s="55">
        <v>0</v>
      </c>
      <c r="AL319" s="564">
        <v>0</v>
      </c>
      <c r="AM319" s="565">
        <f>IFERROR(AK319*AL319,#REF!)</f>
        <v>0</v>
      </c>
      <c r="AN319" s="566" t="s">
        <v>625</v>
      </c>
      <c r="AO319" s="567">
        <v>0.175176</v>
      </c>
      <c r="AP319" s="568">
        <v>0.5</v>
      </c>
      <c r="AQ319" s="495">
        <v>7.7077439999999999</v>
      </c>
    </row>
    <row r="320" spans="1:43" ht="15" x14ac:dyDescent="0.25">
      <c r="A320" s="1148" t="s">
        <v>1118</v>
      </c>
      <c r="B320" s="280"/>
      <c r="C320" s="453">
        <v>0</v>
      </c>
      <c r="D320" s="454">
        <f t="shared" si="61"/>
        <v>0</v>
      </c>
      <c r="E320" s="455"/>
      <c r="F320" s="456"/>
      <c r="G320" s="456">
        <v>0.5</v>
      </c>
      <c r="H320" s="457">
        <f t="shared" si="62"/>
        <v>0</v>
      </c>
      <c r="I320" s="280"/>
      <c r="J320" s="453">
        <v>0</v>
      </c>
      <c r="K320" s="454">
        <f t="shared" si="63"/>
        <v>0</v>
      </c>
      <c r="L320" s="455"/>
      <c r="M320" s="456"/>
      <c r="N320" s="456">
        <v>0.5</v>
      </c>
      <c r="O320" s="457">
        <f t="shared" si="64"/>
        <v>0</v>
      </c>
      <c r="P320" s="280"/>
      <c r="Q320" s="453">
        <v>0</v>
      </c>
      <c r="R320" s="458">
        <f t="shared" si="65"/>
        <v>0</v>
      </c>
      <c r="S320" s="459"/>
      <c r="T320" s="460"/>
      <c r="U320" s="456">
        <v>0.5</v>
      </c>
      <c r="V320" s="461">
        <f t="shared" si="66"/>
        <v>0</v>
      </c>
      <c r="W320" s="280">
        <v>5</v>
      </c>
      <c r="X320" s="453">
        <v>1.1299999999999999</v>
      </c>
      <c r="Y320" s="458">
        <f>IFERROR(W320*X320,#REF!)</f>
        <v>5.6499999999999995</v>
      </c>
      <c r="Z320" s="459" t="s">
        <v>625</v>
      </c>
      <c r="AA320" s="460">
        <v>0.175176</v>
      </c>
      <c r="AB320" s="456">
        <v>0.5</v>
      </c>
      <c r="AC320" s="461">
        <f t="shared" si="67"/>
        <v>0.49487219999999993</v>
      </c>
      <c r="AD320" s="55">
        <v>0</v>
      </c>
      <c r="AE320" s="564">
        <v>0</v>
      </c>
      <c r="AF320" s="565">
        <f>IFERROR(AD320*AE320,#REF!)</f>
        <v>0</v>
      </c>
      <c r="AG320" s="566" t="s">
        <v>625</v>
      </c>
      <c r="AH320" s="567">
        <v>0.175176</v>
      </c>
      <c r="AI320" s="568">
        <v>0.5</v>
      </c>
      <c r="AJ320" s="495">
        <v>0.98974439999999986</v>
      </c>
      <c r="AK320" s="55">
        <v>0</v>
      </c>
      <c r="AL320" s="564">
        <v>0</v>
      </c>
      <c r="AM320" s="565">
        <f>IFERROR(AK320*AL320,#REF!)</f>
        <v>0</v>
      </c>
      <c r="AN320" s="566" t="s">
        <v>625</v>
      </c>
      <c r="AO320" s="567">
        <v>0.175176</v>
      </c>
      <c r="AP320" s="568">
        <v>0.5</v>
      </c>
      <c r="AQ320" s="495">
        <v>0.98974439999999986</v>
      </c>
    </row>
    <row r="321" spans="1:43" ht="15" x14ac:dyDescent="0.25">
      <c r="A321" s="1148" t="s">
        <v>1119</v>
      </c>
      <c r="B321" s="280"/>
      <c r="C321" s="453">
        <v>0</v>
      </c>
      <c r="D321" s="454">
        <f t="shared" si="61"/>
        <v>0</v>
      </c>
      <c r="E321" s="455"/>
      <c r="F321" s="456"/>
      <c r="G321" s="456">
        <v>0.5</v>
      </c>
      <c r="H321" s="457">
        <f t="shared" si="62"/>
        <v>0</v>
      </c>
      <c r="I321" s="280"/>
      <c r="J321" s="453">
        <v>0</v>
      </c>
      <c r="K321" s="454">
        <f t="shared" si="63"/>
        <v>0</v>
      </c>
      <c r="L321" s="455"/>
      <c r="M321" s="456"/>
      <c r="N321" s="456">
        <v>0.5</v>
      </c>
      <c r="O321" s="457">
        <f t="shared" si="64"/>
        <v>0</v>
      </c>
      <c r="P321" s="280"/>
      <c r="Q321" s="453">
        <v>0</v>
      </c>
      <c r="R321" s="458">
        <f t="shared" si="65"/>
        <v>0</v>
      </c>
      <c r="S321" s="459"/>
      <c r="T321" s="460"/>
      <c r="U321" s="456">
        <v>0.5</v>
      </c>
      <c r="V321" s="461">
        <f t="shared" si="66"/>
        <v>0</v>
      </c>
      <c r="W321" s="280">
        <v>1</v>
      </c>
      <c r="X321" s="453">
        <v>100</v>
      </c>
      <c r="Y321" s="458">
        <f>IFERROR(W321*X321,#REF!)</f>
        <v>100</v>
      </c>
      <c r="Z321" s="459" t="s">
        <v>625</v>
      </c>
      <c r="AA321" s="460">
        <v>0.175176</v>
      </c>
      <c r="AB321" s="456">
        <v>0.5</v>
      </c>
      <c r="AC321" s="461">
        <f t="shared" si="67"/>
        <v>8.7588000000000008</v>
      </c>
      <c r="AD321" s="55">
        <v>0</v>
      </c>
      <c r="AE321" s="564">
        <v>0</v>
      </c>
      <c r="AF321" s="565">
        <f>IFERROR(AD321*AE321,#REF!)</f>
        <v>0</v>
      </c>
      <c r="AG321" s="566" t="s">
        <v>625</v>
      </c>
      <c r="AH321" s="567">
        <v>0.175176</v>
      </c>
      <c r="AI321" s="568">
        <v>0.5</v>
      </c>
      <c r="AJ321" s="495">
        <v>17.517600000000002</v>
      </c>
      <c r="AK321" s="55">
        <v>0</v>
      </c>
      <c r="AL321" s="564">
        <v>0</v>
      </c>
      <c r="AM321" s="565">
        <f>IFERROR(AK321*AL321,#REF!)</f>
        <v>0</v>
      </c>
      <c r="AN321" s="566" t="s">
        <v>625</v>
      </c>
      <c r="AO321" s="567">
        <v>0.175176</v>
      </c>
      <c r="AP321" s="568">
        <v>0.5</v>
      </c>
      <c r="AQ321" s="495">
        <v>17.517600000000002</v>
      </c>
    </row>
    <row r="322" spans="1:43" ht="15" x14ac:dyDescent="0.25">
      <c r="A322" s="1148" t="s">
        <v>1120</v>
      </c>
      <c r="B322" s="280"/>
      <c r="C322" s="453">
        <v>0</v>
      </c>
      <c r="D322" s="454">
        <f t="shared" si="61"/>
        <v>0</v>
      </c>
      <c r="E322" s="455"/>
      <c r="F322" s="456"/>
      <c r="G322" s="456">
        <v>0.5</v>
      </c>
      <c r="H322" s="457">
        <f t="shared" si="62"/>
        <v>0</v>
      </c>
      <c r="I322" s="280"/>
      <c r="J322" s="453">
        <v>0</v>
      </c>
      <c r="K322" s="454">
        <f t="shared" si="63"/>
        <v>0</v>
      </c>
      <c r="L322" s="455"/>
      <c r="M322" s="456"/>
      <c r="N322" s="456">
        <v>0.5</v>
      </c>
      <c r="O322" s="457">
        <f t="shared" si="64"/>
        <v>0</v>
      </c>
      <c r="P322" s="280"/>
      <c r="Q322" s="453">
        <v>0</v>
      </c>
      <c r="R322" s="458">
        <f t="shared" si="65"/>
        <v>0</v>
      </c>
      <c r="S322" s="459"/>
      <c r="T322" s="460"/>
      <c r="U322" s="456">
        <v>0.5</v>
      </c>
      <c r="V322" s="461">
        <f t="shared" si="66"/>
        <v>0</v>
      </c>
      <c r="W322" s="280">
        <v>1</v>
      </c>
      <c r="X322" s="453">
        <v>5</v>
      </c>
      <c r="Y322" s="458">
        <f>IFERROR(W322*X322,#REF!)</f>
        <v>5</v>
      </c>
      <c r="Z322" s="459" t="s">
        <v>625</v>
      </c>
      <c r="AA322" s="460">
        <v>0.175176</v>
      </c>
      <c r="AB322" s="456">
        <v>0.5</v>
      </c>
      <c r="AC322" s="461">
        <f t="shared" si="67"/>
        <v>0.43794</v>
      </c>
      <c r="AD322" s="55">
        <v>0</v>
      </c>
      <c r="AE322" s="564">
        <v>0</v>
      </c>
      <c r="AF322" s="565">
        <f>IFERROR(AD322*AE322,#REF!)</f>
        <v>0</v>
      </c>
      <c r="AG322" s="566" t="s">
        <v>625</v>
      </c>
      <c r="AH322" s="567">
        <v>0.175176</v>
      </c>
      <c r="AI322" s="568">
        <v>0.5</v>
      </c>
      <c r="AJ322" s="495">
        <v>0.87587999999999999</v>
      </c>
      <c r="AK322" s="55">
        <v>0</v>
      </c>
      <c r="AL322" s="564">
        <v>0</v>
      </c>
      <c r="AM322" s="565">
        <f>IFERROR(AK322*AL322,#REF!)</f>
        <v>0</v>
      </c>
      <c r="AN322" s="566" t="s">
        <v>625</v>
      </c>
      <c r="AO322" s="567">
        <v>0.175176</v>
      </c>
      <c r="AP322" s="568">
        <v>0.5</v>
      </c>
      <c r="AQ322" s="495">
        <v>0.87587999999999999</v>
      </c>
    </row>
    <row r="323" spans="1:43" ht="15" x14ac:dyDescent="0.25">
      <c r="A323" s="1148" t="s">
        <v>1121</v>
      </c>
      <c r="B323" s="280"/>
      <c r="C323" s="453">
        <v>0</v>
      </c>
      <c r="D323" s="454">
        <f t="shared" si="61"/>
        <v>0</v>
      </c>
      <c r="E323" s="455"/>
      <c r="F323" s="456"/>
      <c r="G323" s="456">
        <v>0.5</v>
      </c>
      <c r="H323" s="457">
        <f t="shared" si="62"/>
        <v>0</v>
      </c>
      <c r="I323" s="280"/>
      <c r="J323" s="453">
        <v>0</v>
      </c>
      <c r="K323" s="454">
        <f t="shared" si="63"/>
        <v>0</v>
      </c>
      <c r="L323" s="455"/>
      <c r="M323" s="456"/>
      <c r="N323" s="456">
        <v>0.5</v>
      </c>
      <c r="O323" s="457">
        <f t="shared" si="64"/>
        <v>0</v>
      </c>
      <c r="P323" s="280"/>
      <c r="Q323" s="453">
        <v>0</v>
      </c>
      <c r="R323" s="458">
        <f t="shared" si="65"/>
        <v>0</v>
      </c>
      <c r="S323" s="459"/>
      <c r="T323" s="460"/>
      <c r="U323" s="456">
        <v>0.5</v>
      </c>
      <c r="V323" s="461">
        <f t="shared" si="66"/>
        <v>0</v>
      </c>
      <c r="W323" s="280">
        <v>1</v>
      </c>
      <c r="X323" s="453">
        <v>20</v>
      </c>
      <c r="Y323" s="458">
        <f>IFERROR(W323*X323,#REF!)</f>
        <v>20</v>
      </c>
      <c r="Z323" s="459" t="s">
        <v>625</v>
      </c>
      <c r="AA323" s="460">
        <v>0.175176</v>
      </c>
      <c r="AB323" s="456">
        <v>0.5</v>
      </c>
      <c r="AC323" s="461">
        <f t="shared" si="67"/>
        <v>1.75176</v>
      </c>
      <c r="AD323" s="55">
        <v>0</v>
      </c>
      <c r="AE323" s="564">
        <v>0</v>
      </c>
      <c r="AF323" s="565">
        <f>IFERROR(AD323*AE323,#REF!)</f>
        <v>0</v>
      </c>
      <c r="AG323" s="566" t="s">
        <v>625</v>
      </c>
      <c r="AH323" s="567">
        <v>0.175176</v>
      </c>
      <c r="AI323" s="568">
        <v>0.5</v>
      </c>
      <c r="AJ323" s="495">
        <v>3.50352</v>
      </c>
      <c r="AK323" s="55">
        <v>0</v>
      </c>
      <c r="AL323" s="564">
        <v>0</v>
      </c>
      <c r="AM323" s="565">
        <f>IFERROR(AK323*AL323,#REF!)</f>
        <v>0</v>
      </c>
      <c r="AN323" s="566" t="s">
        <v>625</v>
      </c>
      <c r="AO323" s="567">
        <v>0.175176</v>
      </c>
      <c r="AP323" s="568">
        <v>0.5</v>
      </c>
      <c r="AQ323" s="495">
        <v>3.50352</v>
      </c>
    </row>
    <row r="324" spans="1:43" ht="15" x14ac:dyDescent="0.25">
      <c r="A324" s="1148" t="s">
        <v>1122</v>
      </c>
      <c r="B324" s="280"/>
      <c r="C324" s="453">
        <v>0</v>
      </c>
      <c r="D324" s="454">
        <f t="shared" si="61"/>
        <v>0</v>
      </c>
      <c r="E324" s="455"/>
      <c r="F324" s="456"/>
      <c r="G324" s="456">
        <v>0.5</v>
      </c>
      <c r="H324" s="457">
        <f t="shared" si="62"/>
        <v>0</v>
      </c>
      <c r="I324" s="280"/>
      <c r="J324" s="453">
        <v>0</v>
      </c>
      <c r="K324" s="454">
        <f t="shared" si="63"/>
        <v>0</v>
      </c>
      <c r="L324" s="455"/>
      <c r="M324" s="456"/>
      <c r="N324" s="456">
        <v>0.5</v>
      </c>
      <c r="O324" s="457">
        <f t="shared" si="64"/>
        <v>0</v>
      </c>
      <c r="P324" s="280"/>
      <c r="Q324" s="453">
        <v>0</v>
      </c>
      <c r="R324" s="458">
        <f t="shared" si="65"/>
        <v>0</v>
      </c>
      <c r="S324" s="459"/>
      <c r="T324" s="460"/>
      <c r="U324" s="456">
        <v>0.5</v>
      </c>
      <c r="V324" s="461">
        <f t="shared" si="66"/>
        <v>0</v>
      </c>
      <c r="W324" s="280">
        <v>0</v>
      </c>
      <c r="X324" s="453">
        <v>0</v>
      </c>
      <c r="Y324" s="458">
        <f>IFERROR(W324*X324,#REF!)</f>
        <v>0</v>
      </c>
      <c r="Z324" s="459" t="s">
        <v>625</v>
      </c>
      <c r="AA324" s="460">
        <v>0.175176</v>
      </c>
      <c r="AB324" s="456">
        <v>0.5</v>
      </c>
      <c r="AC324" s="461">
        <f t="shared" si="67"/>
        <v>0</v>
      </c>
      <c r="AD324" s="55">
        <v>3</v>
      </c>
      <c r="AE324" s="564">
        <v>174.81360000000001</v>
      </c>
      <c r="AF324" s="565">
        <f>IFERROR(AD324*AE324,#REF!)</f>
        <v>524.44080000000008</v>
      </c>
      <c r="AG324" s="566" t="s">
        <v>625</v>
      </c>
      <c r="AH324" s="567">
        <v>0.175176</v>
      </c>
      <c r="AI324" s="568">
        <v>0.5</v>
      </c>
      <c r="AJ324" s="495">
        <v>45.934720790400007</v>
      </c>
      <c r="AK324" s="55">
        <v>0</v>
      </c>
      <c r="AL324" s="564">
        <v>0</v>
      </c>
      <c r="AM324" s="565">
        <f>IFERROR(AK324*AL324,#REF!)</f>
        <v>0</v>
      </c>
      <c r="AN324" s="566" t="s">
        <v>625</v>
      </c>
      <c r="AO324" s="567">
        <v>0.175176</v>
      </c>
      <c r="AP324" s="568">
        <v>0.5</v>
      </c>
      <c r="AQ324" s="495">
        <v>91.869441580800014</v>
      </c>
    </row>
    <row r="325" spans="1:43" ht="15" x14ac:dyDescent="0.25">
      <c r="A325" s="1148" t="s">
        <v>1123</v>
      </c>
      <c r="B325" s="280"/>
      <c r="C325" s="453">
        <v>0</v>
      </c>
      <c r="D325" s="454">
        <f t="shared" si="61"/>
        <v>0</v>
      </c>
      <c r="E325" s="455"/>
      <c r="F325" s="456"/>
      <c r="G325" s="456">
        <v>0.5</v>
      </c>
      <c r="H325" s="457">
        <f t="shared" si="62"/>
        <v>0</v>
      </c>
      <c r="I325" s="280"/>
      <c r="J325" s="453">
        <v>0</v>
      </c>
      <c r="K325" s="454">
        <f t="shared" si="63"/>
        <v>0</v>
      </c>
      <c r="L325" s="455"/>
      <c r="M325" s="456"/>
      <c r="N325" s="456">
        <v>0.5</v>
      </c>
      <c r="O325" s="457">
        <f t="shared" si="64"/>
        <v>0</v>
      </c>
      <c r="P325" s="280"/>
      <c r="Q325" s="453">
        <v>0</v>
      </c>
      <c r="R325" s="458">
        <f t="shared" si="65"/>
        <v>0</v>
      </c>
      <c r="S325" s="459"/>
      <c r="T325" s="460"/>
      <c r="U325" s="456">
        <v>0.5</v>
      </c>
      <c r="V325" s="461">
        <f t="shared" si="66"/>
        <v>0</v>
      </c>
      <c r="W325" s="280">
        <v>0</v>
      </c>
      <c r="X325" s="453">
        <v>0</v>
      </c>
      <c r="Y325" s="458">
        <f>IFERROR(W325*X325,#REF!)</f>
        <v>0</v>
      </c>
      <c r="Z325" s="459" t="s">
        <v>625</v>
      </c>
      <c r="AA325" s="460">
        <v>0.175176</v>
      </c>
      <c r="AB325" s="456">
        <v>0.5</v>
      </c>
      <c r="AC325" s="461">
        <f t="shared" si="67"/>
        <v>0</v>
      </c>
      <c r="AD325" s="55">
        <v>6</v>
      </c>
      <c r="AE325" s="564">
        <v>186.19200000000001</v>
      </c>
      <c r="AF325" s="565">
        <f>IFERROR(AD325*AE325,#REF!)</f>
        <v>1117.152</v>
      </c>
      <c r="AG325" s="566" t="s">
        <v>625</v>
      </c>
      <c r="AH325" s="567">
        <v>0.175176</v>
      </c>
      <c r="AI325" s="568">
        <v>0.5</v>
      </c>
      <c r="AJ325" s="495">
        <v>97.849109376000001</v>
      </c>
      <c r="AK325" s="55">
        <v>0</v>
      </c>
      <c r="AL325" s="564">
        <v>0</v>
      </c>
      <c r="AM325" s="565">
        <f>IFERROR(AK325*AL325,#REF!)</f>
        <v>0</v>
      </c>
      <c r="AN325" s="566" t="s">
        <v>625</v>
      </c>
      <c r="AO325" s="567">
        <v>0.175176</v>
      </c>
      <c r="AP325" s="568">
        <v>0.5</v>
      </c>
      <c r="AQ325" s="495">
        <v>195.698218752</v>
      </c>
    </row>
    <row r="326" spans="1:43" ht="15" x14ac:dyDescent="0.25">
      <c r="A326" s="1148" t="s">
        <v>1124</v>
      </c>
      <c r="B326" s="280"/>
      <c r="C326" s="453">
        <v>0</v>
      </c>
      <c r="D326" s="454">
        <f t="shared" si="61"/>
        <v>0</v>
      </c>
      <c r="E326" s="455"/>
      <c r="F326" s="456"/>
      <c r="G326" s="456">
        <v>0.5</v>
      </c>
      <c r="H326" s="457">
        <f t="shared" si="62"/>
        <v>0</v>
      </c>
      <c r="I326" s="280"/>
      <c r="J326" s="453">
        <v>0</v>
      </c>
      <c r="K326" s="454">
        <f t="shared" si="63"/>
        <v>0</v>
      </c>
      <c r="L326" s="455"/>
      <c r="M326" s="456"/>
      <c r="N326" s="456">
        <v>0.5</v>
      </c>
      <c r="O326" s="457">
        <f t="shared" si="64"/>
        <v>0</v>
      </c>
      <c r="P326" s="280"/>
      <c r="Q326" s="453">
        <v>0</v>
      </c>
      <c r="R326" s="458">
        <f t="shared" si="65"/>
        <v>0</v>
      </c>
      <c r="S326" s="459"/>
      <c r="T326" s="460"/>
      <c r="U326" s="456">
        <v>0.5</v>
      </c>
      <c r="V326" s="461">
        <f t="shared" si="66"/>
        <v>0</v>
      </c>
      <c r="W326" s="280">
        <v>0</v>
      </c>
      <c r="X326" s="453">
        <v>0</v>
      </c>
      <c r="Y326" s="458">
        <f>IFERROR(W326*X326,#REF!)</f>
        <v>0</v>
      </c>
      <c r="Z326" s="459" t="s">
        <v>625</v>
      </c>
      <c r="AA326" s="460">
        <v>0.175176</v>
      </c>
      <c r="AB326" s="456">
        <v>0.5</v>
      </c>
      <c r="AC326" s="461">
        <f t="shared" si="67"/>
        <v>0</v>
      </c>
      <c r="AD326" s="55">
        <v>8</v>
      </c>
      <c r="AE326" s="564">
        <v>119.99039999999999</v>
      </c>
      <c r="AF326" s="565">
        <f>IFERROR(AD326*AE326,#REF!)</f>
        <v>959.92319999999995</v>
      </c>
      <c r="AG326" s="566" t="s">
        <v>625</v>
      </c>
      <c r="AH326" s="567">
        <v>0.175176</v>
      </c>
      <c r="AI326" s="568">
        <v>0.5</v>
      </c>
      <c r="AJ326" s="495">
        <v>84.077753241599993</v>
      </c>
      <c r="AK326" s="55">
        <v>0</v>
      </c>
      <c r="AL326" s="564">
        <v>0</v>
      </c>
      <c r="AM326" s="565">
        <f>IFERROR(AK326*AL326,#REF!)</f>
        <v>0</v>
      </c>
      <c r="AN326" s="566" t="s">
        <v>625</v>
      </c>
      <c r="AO326" s="567">
        <v>0.175176</v>
      </c>
      <c r="AP326" s="568">
        <v>0.5</v>
      </c>
      <c r="AQ326" s="495">
        <v>168.15550648319999</v>
      </c>
    </row>
    <row r="327" spans="1:43" ht="15" x14ac:dyDescent="0.25">
      <c r="A327" s="1148" t="s">
        <v>1125</v>
      </c>
      <c r="B327" s="280"/>
      <c r="C327" s="453">
        <v>0</v>
      </c>
      <c r="D327" s="454">
        <f t="shared" si="61"/>
        <v>0</v>
      </c>
      <c r="E327" s="455"/>
      <c r="F327" s="456"/>
      <c r="G327" s="456">
        <v>0.5</v>
      </c>
      <c r="H327" s="457">
        <f t="shared" si="62"/>
        <v>0</v>
      </c>
      <c r="I327" s="280"/>
      <c r="J327" s="453">
        <v>0</v>
      </c>
      <c r="K327" s="454">
        <f t="shared" si="63"/>
        <v>0</v>
      </c>
      <c r="L327" s="455"/>
      <c r="M327" s="456"/>
      <c r="N327" s="456">
        <v>0.5</v>
      </c>
      <c r="O327" s="457">
        <f t="shared" si="64"/>
        <v>0</v>
      </c>
      <c r="P327" s="280"/>
      <c r="Q327" s="453">
        <v>0</v>
      </c>
      <c r="R327" s="458">
        <f t="shared" si="65"/>
        <v>0</v>
      </c>
      <c r="S327" s="459"/>
      <c r="T327" s="460"/>
      <c r="U327" s="456">
        <v>0.5</v>
      </c>
      <c r="V327" s="461">
        <f t="shared" si="66"/>
        <v>0</v>
      </c>
      <c r="W327" s="280">
        <v>0</v>
      </c>
      <c r="X327" s="453">
        <v>0</v>
      </c>
      <c r="Y327" s="458">
        <f>IFERROR(W327*X327,#REF!)</f>
        <v>0</v>
      </c>
      <c r="Z327" s="459" t="s">
        <v>625</v>
      </c>
      <c r="AA327" s="460">
        <v>0.175176</v>
      </c>
      <c r="AB327" s="456">
        <v>0.5</v>
      </c>
      <c r="AC327" s="461">
        <f t="shared" si="67"/>
        <v>0</v>
      </c>
      <c r="AD327" s="55">
        <v>1</v>
      </c>
      <c r="AE327" s="564">
        <v>97.233599999999996</v>
      </c>
      <c r="AF327" s="565">
        <f>IFERROR(AD327*AE327,#REF!)</f>
        <v>97.233599999999996</v>
      </c>
      <c r="AG327" s="566" t="s">
        <v>625</v>
      </c>
      <c r="AH327" s="567">
        <v>0.175176</v>
      </c>
      <c r="AI327" s="568">
        <v>0.5</v>
      </c>
      <c r="AJ327" s="495">
        <v>8.5164965568</v>
      </c>
      <c r="AK327" s="55">
        <v>0</v>
      </c>
      <c r="AL327" s="564">
        <v>0</v>
      </c>
      <c r="AM327" s="565">
        <f>IFERROR(AK327*AL327,#REF!)</f>
        <v>0</v>
      </c>
      <c r="AN327" s="566" t="s">
        <v>625</v>
      </c>
      <c r="AO327" s="567">
        <v>0.175176</v>
      </c>
      <c r="AP327" s="568">
        <v>0.5</v>
      </c>
      <c r="AQ327" s="495">
        <v>17.0329931136</v>
      </c>
    </row>
    <row r="328" spans="1:43" ht="15" x14ac:dyDescent="0.25">
      <c r="A328" s="1148" t="s">
        <v>1126</v>
      </c>
      <c r="B328" s="280"/>
      <c r="C328" s="453">
        <v>0</v>
      </c>
      <c r="D328" s="454">
        <f t="shared" si="61"/>
        <v>0</v>
      </c>
      <c r="E328" s="455"/>
      <c r="F328" s="456"/>
      <c r="G328" s="456">
        <v>0.5</v>
      </c>
      <c r="H328" s="457">
        <f t="shared" si="62"/>
        <v>0</v>
      </c>
      <c r="I328" s="280"/>
      <c r="J328" s="453">
        <v>0</v>
      </c>
      <c r="K328" s="454">
        <f t="shared" si="63"/>
        <v>0</v>
      </c>
      <c r="L328" s="455"/>
      <c r="M328" s="456"/>
      <c r="N328" s="456">
        <v>0.5</v>
      </c>
      <c r="O328" s="457">
        <f t="shared" si="64"/>
        <v>0</v>
      </c>
      <c r="P328" s="280"/>
      <c r="Q328" s="453">
        <v>0</v>
      </c>
      <c r="R328" s="458">
        <f t="shared" si="65"/>
        <v>0</v>
      </c>
      <c r="S328" s="459"/>
      <c r="T328" s="460"/>
      <c r="U328" s="456">
        <v>0.5</v>
      </c>
      <c r="V328" s="461">
        <f t="shared" si="66"/>
        <v>0</v>
      </c>
      <c r="W328" s="280">
        <v>0</v>
      </c>
      <c r="X328" s="453">
        <v>0</v>
      </c>
      <c r="Y328" s="458">
        <f>IFERROR(W328*X328,#REF!)</f>
        <v>0</v>
      </c>
      <c r="Z328" s="459" t="s">
        <v>625</v>
      </c>
      <c r="AA328" s="460">
        <v>0.175176</v>
      </c>
      <c r="AB328" s="456">
        <v>0.5</v>
      </c>
      <c r="AC328" s="461">
        <f t="shared" si="67"/>
        <v>0</v>
      </c>
      <c r="AD328" s="55">
        <v>2</v>
      </c>
      <c r="AE328" s="564">
        <v>44.479199999999999</v>
      </c>
      <c r="AF328" s="565">
        <f>IFERROR(AD328*AE328,#REF!)</f>
        <v>88.958399999999997</v>
      </c>
      <c r="AG328" s="566" t="s">
        <v>625</v>
      </c>
      <c r="AH328" s="567">
        <v>0.175176</v>
      </c>
      <c r="AI328" s="568">
        <v>0.5</v>
      </c>
      <c r="AJ328" s="495">
        <v>7.7916883391999994</v>
      </c>
      <c r="AK328" s="55">
        <v>0</v>
      </c>
      <c r="AL328" s="564">
        <v>0</v>
      </c>
      <c r="AM328" s="565">
        <f>IFERROR(AK328*AL328,#REF!)</f>
        <v>0</v>
      </c>
      <c r="AN328" s="566" t="s">
        <v>625</v>
      </c>
      <c r="AO328" s="567">
        <v>0.175176</v>
      </c>
      <c r="AP328" s="568">
        <v>0.5</v>
      </c>
      <c r="AQ328" s="495">
        <v>15.583376678399999</v>
      </c>
    </row>
    <row r="329" spans="1:43" ht="15" x14ac:dyDescent="0.25">
      <c r="A329" s="1148" t="s">
        <v>1127</v>
      </c>
      <c r="B329" s="280"/>
      <c r="C329" s="453">
        <v>0</v>
      </c>
      <c r="D329" s="454">
        <f t="shared" si="61"/>
        <v>0</v>
      </c>
      <c r="E329" s="455"/>
      <c r="F329" s="456"/>
      <c r="G329" s="456">
        <v>0.5</v>
      </c>
      <c r="H329" s="457">
        <f t="shared" si="62"/>
        <v>0</v>
      </c>
      <c r="I329" s="280"/>
      <c r="J329" s="453">
        <v>0</v>
      </c>
      <c r="K329" s="454">
        <f t="shared" si="63"/>
        <v>0</v>
      </c>
      <c r="L329" s="455"/>
      <c r="M329" s="456"/>
      <c r="N329" s="456">
        <v>0.5</v>
      </c>
      <c r="O329" s="457">
        <f t="shared" si="64"/>
        <v>0</v>
      </c>
      <c r="P329" s="280"/>
      <c r="Q329" s="453">
        <v>0</v>
      </c>
      <c r="R329" s="458">
        <f t="shared" si="65"/>
        <v>0</v>
      </c>
      <c r="S329" s="459"/>
      <c r="T329" s="460"/>
      <c r="U329" s="456">
        <v>0.5</v>
      </c>
      <c r="V329" s="461">
        <f t="shared" si="66"/>
        <v>0</v>
      </c>
      <c r="W329" s="280">
        <v>0</v>
      </c>
      <c r="X329" s="453">
        <v>0</v>
      </c>
      <c r="Y329" s="458">
        <f>IFERROR(W329*X329,#REF!)</f>
        <v>0</v>
      </c>
      <c r="Z329" s="459" t="s">
        <v>625</v>
      </c>
      <c r="AA329" s="460">
        <v>0.175176</v>
      </c>
      <c r="AB329" s="456">
        <v>0.5</v>
      </c>
      <c r="AC329" s="461">
        <f t="shared" si="67"/>
        <v>0</v>
      </c>
      <c r="AD329" s="55">
        <v>3</v>
      </c>
      <c r="AE329" s="564">
        <v>87.923999999999992</v>
      </c>
      <c r="AF329" s="565">
        <f>IFERROR(AD329*AE329,#REF!)</f>
        <v>263.77199999999999</v>
      </c>
      <c r="AG329" s="566" t="s">
        <v>625</v>
      </c>
      <c r="AH329" s="567">
        <v>0.175176</v>
      </c>
      <c r="AI329" s="568">
        <v>0.5</v>
      </c>
      <c r="AJ329" s="495">
        <v>23.103261935999999</v>
      </c>
      <c r="AK329" s="55">
        <v>0</v>
      </c>
      <c r="AL329" s="564">
        <v>0</v>
      </c>
      <c r="AM329" s="565">
        <f>IFERROR(AK329*AL329,#REF!)</f>
        <v>0</v>
      </c>
      <c r="AN329" s="566" t="s">
        <v>625</v>
      </c>
      <c r="AO329" s="567">
        <v>0.175176</v>
      </c>
      <c r="AP329" s="568">
        <v>0.5</v>
      </c>
      <c r="AQ329" s="495">
        <v>46.206523871999998</v>
      </c>
    </row>
    <row r="330" spans="1:43" ht="15" x14ac:dyDescent="0.25">
      <c r="A330" s="1148" t="s">
        <v>1128</v>
      </c>
      <c r="B330" s="280"/>
      <c r="C330" s="453">
        <v>0</v>
      </c>
      <c r="D330" s="454">
        <f t="shared" si="61"/>
        <v>0</v>
      </c>
      <c r="E330" s="455"/>
      <c r="F330" s="456"/>
      <c r="G330" s="456">
        <v>0.5</v>
      </c>
      <c r="H330" s="457">
        <f t="shared" si="62"/>
        <v>0</v>
      </c>
      <c r="I330" s="280"/>
      <c r="J330" s="453">
        <v>0</v>
      </c>
      <c r="K330" s="454">
        <f t="shared" si="63"/>
        <v>0</v>
      </c>
      <c r="L330" s="455"/>
      <c r="M330" s="456"/>
      <c r="N330" s="456">
        <v>0.5</v>
      </c>
      <c r="O330" s="457">
        <f t="shared" si="64"/>
        <v>0</v>
      </c>
      <c r="P330" s="280"/>
      <c r="Q330" s="453">
        <v>0</v>
      </c>
      <c r="R330" s="458">
        <f t="shared" si="65"/>
        <v>0</v>
      </c>
      <c r="S330" s="459"/>
      <c r="T330" s="460"/>
      <c r="U330" s="456">
        <v>0.5</v>
      </c>
      <c r="V330" s="461">
        <f t="shared" si="66"/>
        <v>0</v>
      </c>
      <c r="W330" s="280">
        <v>0</v>
      </c>
      <c r="X330" s="453">
        <v>0</v>
      </c>
      <c r="Y330" s="458">
        <f>IFERROR(W330*X330,#REF!)</f>
        <v>0</v>
      </c>
      <c r="Z330" s="459" t="s">
        <v>625</v>
      </c>
      <c r="AA330" s="460">
        <v>0.175176</v>
      </c>
      <c r="AB330" s="456">
        <v>0.5</v>
      </c>
      <c r="AC330" s="461">
        <f t="shared" si="67"/>
        <v>0</v>
      </c>
      <c r="AD330" s="55">
        <v>3</v>
      </c>
      <c r="AE330" s="564">
        <v>301.0104</v>
      </c>
      <c r="AF330" s="565">
        <f>IFERROR(AD330*AE330,#REF!)</f>
        <v>903.03120000000001</v>
      </c>
      <c r="AG330" s="566" t="s">
        <v>625</v>
      </c>
      <c r="AH330" s="567">
        <v>0.175176</v>
      </c>
      <c r="AI330" s="568">
        <v>0.5</v>
      </c>
      <c r="AJ330" s="495">
        <v>79.094696745600004</v>
      </c>
      <c r="AK330" s="55">
        <v>0</v>
      </c>
      <c r="AL330" s="564">
        <v>0</v>
      </c>
      <c r="AM330" s="565">
        <f>IFERROR(AK330*AL330,#REF!)</f>
        <v>0</v>
      </c>
      <c r="AN330" s="566" t="s">
        <v>625</v>
      </c>
      <c r="AO330" s="567">
        <v>0.175176</v>
      </c>
      <c r="AP330" s="568">
        <v>0.5</v>
      </c>
      <c r="AQ330" s="495">
        <v>158.18939349120001</v>
      </c>
    </row>
    <row r="331" spans="1:43" ht="15" x14ac:dyDescent="0.25">
      <c r="A331" s="1148" t="s">
        <v>1129</v>
      </c>
      <c r="B331" s="280"/>
      <c r="C331" s="453">
        <v>0</v>
      </c>
      <c r="D331" s="454">
        <f t="shared" si="61"/>
        <v>0</v>
      </c>
      <c r="E331" s="455"/>
      <c r="F331" s="456"/>
      <c r="G331" s="456">
        <v>0.5</v>
      </c>
      <c r="H331" s="457">
        <f t="shared" si="62"/>
        <v>0</v>
      </c>
      <c r="I331" s="280"/>
      <c r="J331" s="453">
        <v>0</v>
      </c>
      <c r="K331" s="454">
        <f t="shared" si="63"/>
        <v>0</v>
      </c>
      <c r="L331" s="455"/>
      <c r="M331" s="456"/>
      <c r="N331" s="456">
        <v>0.5</v>
      </c>
      <c r="O331" s="457">
        <f t="shared" si="64"/>
        <v>0</v>
      </c>
      <c r="P331" s="280"/>
      <c r="Q331" s="453">
        <v>0</v>
      </c>
      <c r="R331" s="458">
        <f t="shared" si="65"/>
        <v>0</v>
      </c>
      <c r="S331" s="459"/>
      <c r="T331" s="460"/>
      <c r="U331" s="456">
        <v>0.5</v>
      </c>
      <c r="V331" s="461">
        <f t="shared" si="66"/>
        <v>0</v>
      </c>
      <c r="W331" s="280">
        <v>0</v>
      </c>
      <c r="X331" s="453">
        <v>0</v>
      </c>
      <c r="Y331" s="458">
        <f>IFERROR(W331*X331,#REF!)</f>
        <v>0</v>
      </c>
      <c r="Z331" s="459" t="s">
        <v>625</v>
      </c>
      <c r="AA331" s="460">
        <v>0.175176</v>
      </c>
      <c r="AB331" s="456">
        <v>0.5</v>
      </c>
      <c r="AC331" s="461">
        <f t="shared" si="67"/>
        <v>0</v>
      </c>
      <c r="AD331" s="55">
        <v>2</v>
      </c>
      <c r="AE331" s="564">
        <v>58.443599999999996</v>
      </c>
      <c r="AF331" s="565">
        <f>IFERROR(AD331*AE331,#REF!)</f>
        <v>116.88719999999999</v>
      </c>
      <c r="AG331" s="566" t="s">
        <v>625</v>
      </c>
      <c r="AH331" s="567">
        <v>0.175176</v>
      </c>
      <c r="AI331" s="568">
        <v>0.5</v>
      </c>
      <c r="AJ331" s="495">
        <v>10.237916073599999</v>
      </c>
      <c r="AK331" s="55">
        <v>0</v>
      </c>
      <c r="AL331" s="564">
        <v>0</v>
      </c>
      <c r="AM331" s="565">
        <f>IFERROR(AK331*AL331,#REF!)</f>
        <v>0</v>
      </c>
      <c r="AN331" s="566" t="s">
        <v>625</v>
      </c>
      <c r="AO331" s="567">
        <v>0.175176</v>
      </c>
      <c r="AP331" s="568">
        <v>0.5</v>
      </c>
      <c r="AQ331" s="495">
        <v>20.475832147199998</v>
      </c>
    </row>
    <row r="332" spans="1:43" ht="15" x14ac:dyDescent="0.25">
      <c r="A332" s="1148" t="s">
        <v>1130</v>
      </c>
      <c r="B332" s="280"/>
      <c r="C332" s="453">
        <v>0</v>
      </c>
      <c r="D332" s="454">
        <f t="shared" si="61"/>
        <v>0</v>
      </c>
      <c r="E332" s="455"/>
      <c r="F332" s="456"/>
      <c r="G332" s="456">
        <v>0.5</v>
      </c>
      <c r="H332" s="457">
        <f t="shared" si="62"/>
        <v>0</v>
      </c>
      <c r="I332" s="280"/>
      <c r="J332" s="453">
        <v>0</v>
      </c>
      <c r="K332" s="454">
        <f t="shared" si="63"/>
        <v>0</v>
      </c>
      <c r="L332" s="455"/>
      <c r="M332" s="456"/>
      <c r="N332" s="456">
        <v>0.5</v>
      </c>
      <c r="O332" s="457">
        <f t="shared" si="64"/>
        <v>0</v>
      </c>
      <c r="P332" s="280"/>
      <c r="Q332" s="453">
        <v>0</v>
      </c>
      <c r="R332" s="458">
        <f t="shared" si="65"/>
        <v>0</v>
      </c>
      <c r="S332" s="459"/>
      <c r="T332" s="460"/>
      <c r="U332" s="456">
        <v>0.5</v>
      </c>
      <c r="V332" s="461">
        <f t="shared" si="66"/>
        <v>0</v>
      </c>
      <c r="W332" s="280">
        <v>0</v>
      </c>
      <c r="X332" s="453">
        <v>0</v>
      </c>
      <c r="Y332" s="458">
        <f>IFERROR(W332*X332,#REF!)</f>
        <v>0</v>
      </c>
      <c r="Z332" s="459" t="s">
        <v>625</v>
      </c>
      <c r="AA332" s="460">
        <v>0.175176</v>
      </c>
      <c r="AB332" s="456">
        <v>0.5</v>
      </c>
      <c r="AC332" s="461">
        <f t="shared" si="67"/>
        <v>0</v>
      </c>
      <c r="AD332" s="55">
        <v>1</v>
      </c>
      <c r="AE332" s="564">
        <v>1187.4911999999999</v>
      </c>
      <c r="AF332" s="565">
        <f>IFERROR(AD332*AE332,#REF!)</f>
        <v>1187.4911999999999</v>
      </c>
      <c r="AG332" s="566" t="s">
        <v>625</v>
      </c>
      <c r="AH332" s="567">
        <v>0.175176</v>
      </c>
      <c r="AI332" s="568">
        <v>0.5</v>
      </c>
      <c r="AJ332" s="495">
        <v>104.00997922559999</v>
      </c>
      <c r="AK332" s="55">
        <v>0</v>
      </c>
      <c r="AL332" s="564">
        <v>0</v>
      </c>
      <c r="AM332" s="565">
        <f>IFERROR(AK332*AL332,#REF!)</f>
        <v>0</v>
      </c>
      <c r="AN332" s="566" t="s">
        <v>625</v>
      </c>
      <c r="AO332" s="567">
        <v>0.175176</v>
      </c>
      <c r="AP332" s="568">
        <v>0.5</v>
      </c>
      <c r="AQ332" s="495">
        <v>208.01995845119998</v>
      </c>
    </row>
    <row r="333" spans="1:43" ht="15" x14ac:dyDescent="0.25">
      <c r="A333" s="1148" t="s">
        <v>1131</v>
      </c>
      <c r="B333" s="280"/>
      <c r="C333" s="453">
        <v>0</v>
      </c>
      <c r="D333" s="454">
        <f t="shared" si="61"/>
        <v>0</v>
      </c>
      <c r="E333" s="455"/>
      <c r="F333" s="456"/>
      <c r="G333" s="456">
        <v>0.5</v>
      </c>
      <c r="H333" s="457">
        <f t="shared" si="62"/>
        <v>0</v>
      </c>
      <c r="I333" s="280"/>
      <c r="J333" s="453">
        <v>0</v>
      </c>
      <c r="K333" s="454">
        <f t="shared" si="63"/>
        <v>0</v>
      </c>
      <c r="L333" s="455"/>
      <c r="M333" s="456"/>
      <c r="N333" s="456">
        <v>0.5</v>
      </c>
      <c r="O333" s="457">
        <f t="shared" si="64"/>
        <v>0</v>
      </c>
      <c r="P333" s="280"/>
      <c r="Q333" s="453">
        <v>0</v>
      </c>
      <c r="R333" s="458">
        <f t="shared" si="65"/>
        <v>0</v>
      </c>
      <c r="S333" s="459"/>
      <c r="T333" s="460"/>
      <c r="U333" s="456">
        <v>0.5</v>
      </c>
      <c r="V333" s="461">
        <f t="shared" si="66"/>
        <v>0</v>
      </c>
      <c r="W333" s="280">
        <v>0</v>
      </c>
      <c r="X333" s="453">
        <v>0</v>
      </c>
      <c r="Y333" s="458">
        <f>IFERROR(W333*X333,#REF!)</f>
        <v>0</v>
      </c>
      <c r="Z333" s="459" t="s">
        <v>625</v>
      </c>
      <c r="AA333" s="460">
        <v>0.175176</v>
      </c>
      <c r="AB333" s="456">
        <v>0.5</v>
      </c>
      <c r="AC333" s="461">
        <f t="shared" si="67"/>
        <v>0</v>
      </c>
      <c r="AD333" s="55">
        <v>1</v>
      </c>
      <c r="AE333" s="564">
        <v>362.04</v>
      </c>
      <c r="AF333" s="565">
        <f>IFERROR(AD333*AE333,#REF!)</f>
        <v>362.04</v>
      </c>
      <c r="AG333" s="566" t="s">
        <v>625</v>
      </c>
      <c r="AH333" s="567">
        <v>0.175176</v>
      </c>
      <c r="AI333" s="568">
        <v>0.5</v>
      </c>
      <c r="AJ333" s="495">
        <v>31.710359520000001</v>
      </c>
      <c r="AK333" s="55">
        <v>0</v>
      </c>
      <c r="AL333" s="564">
        <v>0</v>
      </c>
      <c r="AM333" s="565">
        <f>IFERROR(AK333*AL333,#REF!)</f>
        <v>0</v>
      </c>
      <c r="AN333" s="566" t="s">
        <v>625</v>
      </c>
      <c r="AO333" s="567">
        <v>0.175176</v>
      </c>
      <c r="AP333" s="568">
        <v>0.5</v>
      </c>
      <c r="AQ333" s="495">
        <v>63.420719040000002</v>
      </c>
    </row>
    <row r="334" spans="1:43" ht="15" x14ac:dyDescent="0.25">
      <c r="A334" s="1148" t="s">
        <v>1132</v>
      </c>
      <c r="B334" s="280"/>
      <c r="C334" s="453">
        <v>0</v>
      </c>
      <c r="D334" s="454">
        <f t="shared" si="61"/>
        <v>0</v>
      </c>
      <c r="E334" s="455"/>
      <c r="F334" s="456"/>
      <c r="G334" s="456">
        <v>0.5</v>
      </c>
      <c r="H334" s="457">
        <f t="shared" si="62"/>
        <v>0</v>
      </c>
      <c r="I334" s="280"/>
      <c r="J334" s="453">
        <v>0</v>
      </c>
      <c r="K334" s="454">
        <f t="shared" si="63"/>
        <v>0</v>
      </c>
      <c r="L334" s="455"/>
      <c r="M334" s="456"/>
      <c r="N334" s="456">
        <v>0.5</v>
      </c>
      <c r="O334" s="457">
        <f t="shared" si="64"/>
        <v>0</v>
      </c>
      <c r="P334" s="280"/>
      <c r="Q334" s="453">
        <v>0</v>
      </c>
      <c r="R334" s="458">
        <f t="shared" si="65"/>
        <v>0</v>
      </c>
      <c r="S334" s="459"/>
      <c r="T334" s="460"/>
      <c r="U334" s="456">
        <v>0.5</v>
      </c>
      <c r="V334" s="461">
        <f t="shared" si="66"/>
        <v>0</v>
      </c>
      <c r="W334" s="280">
        <v>0</v>
      </c>
      <c r="X334" s="453">
        <v>0</v>
      </c>
      <c r="Y334" s="458">
        <f>IFERROR(W334*X334,#REF!)</f>
        <v>0</v>
      </c>
      <c r="Z334" s="459" t="s">
        <v>625</v>
      </c>
      <c r="AA334" s="460">
        <v>0.175176</v>
      </c>
      <c r="AB334" s="456">
        <v>0.5</v>
      </c>
      <c r="AC334" s="461">
        <f t="shared" si="67"/>
        <v>0</v>
      </c>
      <c r="AD334" s="55">
        <v>1</v>
      </c>
      <c r="AE334" s="564">
        <v>74.476799999999997</v>
      </c>
      <c r="AF334" s="565">
        <f>IFERROR(AD334*AE334,#REF!)</f>
        <v>74.476799999999997</v>
      </c>
      <c r="AG334" s="566" t="s">
        <v>625</v>
      </c>
      <c r="AH334" s="567">
        <v>0.175176</v>
      </c>
      <c r="AI334" s="568">
        <v>0.5</v>
      </c>
      <c r="AJ334" s="495">
        <v>6.5232739583999999</v>
      </c>
      <c r="AK334" s="55">
        <v>0</v>
      </c>
      <c r="AL334" s="564">
        <v>0</v>
      </c>
      <c r="AM334" s="565">
        <f>IFERROR(AK334*AL334,#REF!)</f>
        <v>0</v>
      </c>
      <c r="AN334" s="566" t="s">
        <v>625</v>
      </c>
      <c r="AO334" s="567">
        <v>0.175176</v>
      </c>
      <c r="AP334" s="568">
        <v>0.5</v>
      </c>
      <c r="AQ334" s="495">
        <v>13.0465479168</v>
      </c>
    </row>
    <row r="335" spans="1:43" ht="15" x14ac:dyDescent="0.25">
      <c r="A335" s="1148" t="s">
        <v>1133</v>
      </c>
      <c r="B335" s="280"/>
      <c r="C335" s="453">
        <v>0</v>
      </c>
      <c r="D335" s="454">
        <f t="shared" si="61"/>
        <v>0</v>
      </c>
      <c r="E335" s="455"/>
      <c r="F335" s="456"/>
      <c r="G335" s="456">
        <v>0.5</v>
      </c>
      <c r="H335" s="457">
        <f t="shared" si="62"/>
        <v>0</v>
      </c>
      <c r="I335" s="280"/>
      <c r="J335" s="453">
        <v>0</v>
      </c>
      <c r="K335" s="454">
        <f t="shared" si="63"/>
        <v>0</v>
      </c>
      <c r="L335" s="455"/>
      <c r="M335" s="456"/>
      <c r="N335" s="456">
        <v>0.5</v>
      </c>
      <c r="O335" s="457">
        <f t="shared" si="64"/>
        <v>0</v>
      </c>
      <c r="P335" s="280"/>
      <c r="Q335" s="453">
        <v>0</v>
      </c>
      <c r="R335" s="458">
        <f t="shared" si="65"/>
        <v>0</v>
      </c>
      <c r="S335" s="459"/>
      <c r="T335" s="460"/>
      <c r="U335" s="456">
        <v>0.5</v>
      </c>
      <c r="V335" s="461">
        <f t="shared" si="66"/>
        <v>0</v>
      </c>
      <c r="W335" s="280">
        <v>0</v>
      </c>
      <c r="X335" s="453">
        <v>0</v>
      </c>
      <c r="Y335" s="458">
        <f>IFERROR(W335*X335,#REF!)</f>
        <v>0</v>
      </c>
      <c r="Z335" s="459" t="s">
        <v>625</v>
      </c>
      <c r="AA335" s="460">
        <v>0.175176</v>
      </c>
      <c r="AB335" s="456">
        <v>0.5</v>
      </c>
      <c r="AC335" s="461">
        <f t="shared" si="67"/>
        <v>0</v>
      </c>
      <c r="AD335" s="55">
        <v>1</v>
      </c>
      <c r="AE335" s="564">
        <v>63.098399999999998</v>
      </c>
      <c r="AF335" s="565">
        <f>IFERROR(AD335*AE335,#REF!)</f>
        <v>63.098399999999998</v>
      </c>
      <c r="AG335" s="566" t="s">
        <v>625</v>
      </c>
      <c r="AH335" s="567">
        <v>0.175176</v>
      </c>
      <c r="AI335" s="568">
        <v>0.5</v>
      </c>
      <c r="AJ335" s="495">
        <v>5.5266626591999994</v>
      </c>
      <c r="AK335" s="55">
        <v>0</v>
      </c>
      <c r="AL335" s="564">
        <v>0</v>
      </c>
      <c r="AM335" s="565">
        <f>IFERROR(AK335*AL335,#REF!)</f>
        <v>0</v>
      </c>
      <c r="AN335" s="566" t="s">
        <v>625</v>
      </c>
      <c r="AO335" s="567">
        <v>0.175176</v>
      </c>
      <c r="AP335" s="568">
        <v>0.5</v>
      </c>
      <c r="AQ335" s="495">
        <v>11.053325318399999</v>
      </c>
    </row>
    <row r="336" spans="1:43" ht="15" x14ac:dyDescent="0.25">
      <c r="A336" s="1148" t="s">
        <v>1134</v>
      </c>
      <c r="B336" s="280"/>
      <c r="C336" s="453">
        <v>0</v>
      </c>
      <c r="D336" s="454">
        <f t="shared" si="61"/>
        <v>0</v>
      </c>
      <c r="E336" s="455"/>
      <c r="F336" s="456"/>
      <c r="G336" s="456">
        <v>0.5</v>
      </c>
      <c r="H336" s="457">
        <f t="shared" si="62"/>
        <v>0</v>
      </c>
      <c r="I336" s="280"/>
      <c r="J336" s="453">
        <v>0</v>
      </c>
      <c r="K336" s="454">
        <f t="shared" si="63"/>
        <v>0</v>
      </c>
      <c r="L336" s="455"/>
      <c r="M336" s="456"/>
      <c r="N336" s="456">
        <v>0.5</v>
      </c>
      <c r="O336" s="457">
        <f t="shared" si="64"/>
        <v>0</v>
      </c>
      <c r="P336" s="280"/>
      <c r="Q336" s="453">
        <v>0</v>
      </c>
      <c r="R336" s="458">
        <f t="shared" si="65"/>
        <v>0</v>
      </c>
      <c r="S336" s="459"/>
      <c r="T336" s="460"/>
      <c r="U336" s="456">
        <v>0.5</v>
      </c>
      <c r="V336" s="461">
        <f t="shared" si="66"/>
        <v>0</v>
      </c>
      <c r="W336" s="280">
        <v>0</v>
      </c>
      <c r="X336" s="453">
        <v>0</v>
      </c>
      <c r="Y336" s="458">
        <f>IFERROR(W336*X336,#REF!)</f>
        <v>0</v>
      </c>
      <c r="Z336" s="459" t="s">
        <v>625</v>
      </c>
      <c r="AA336" s="460">
        <v>0.175176</v>
      </c>
      <c r="AB336" s="456">
        <v>0.5</v>
      </c>
      <c r="AC336" s="461">
        <f t="shared" si="67"/>
        <v>0</v>
      </c>
      <c r="AD336" s="55">
        <v>1</v>
      </c>
      <c r="AE336" s="564">
        <v>226.53360000000001</v>
      </c>
      <c r="AF336" s="565">
        <f>IFERROR(AD336*AE336,#REF!)</f>
        <v>226.53360000000001</v>
      </c>
      <c r="AG336" s="566" t="s">
        <v>625</v>
      </c>
      <c r="AH336" s="567">
        <v>0.175176</v>
      </c>
      <c r="AI336" s="568">
        <v>0.5</v>
      </c>
      <c r="AJ336" s="495">
        <v>19.8416249568</v>
      </c>
      <c r="AK336" s="55">
        <v>0</v>
      </c>
      <c r="AL336" s="564">
        <v>0</v>
      </c>
      <c r="AM336" s="565">
        <f>IFERROR(AK336*AL336,#REF!)</f>
        <v>0</v>
      </c>
      <c r="AN336" s="566" t="s">
        <v>625</v>
      </c>
      <c r="AO336" s="567">
        <v>0.175176</v>
      </c>
      <c r="AP336" s="568">
        <v>0.5</v>
      </c>
      <c r="AQ336" s="495">
        <v>39.683249913600001</v>
      </c>
    </row>
    <row r="337" spans="1:43" ht="15" x14ac:dyDescent="0.25">
      <c r="A337" s="1148" t="s">
        <v>1135</v>
      </c>
      <c r="B337" s="280"/>
      <c r="C337" s="453">
        <v>0</v>
      </c>
      <c r="D337" s="454">
        <f t="shared" si="61"/>
        <v>0</v>
      </c>
      <c r="E337" s="455"/>
      <c r="F337" s="456"/>
      <c r="G337" s="456">
        <v>0.5</v>
      </c>
      <c r="H337" s="457">
        <f t="shared" si="62"/>
        <v>0</v>
      </c>
      <c r="I337" s="280"/>
      <c r="J337" s="453">
        <v>0</v>
      </c>
      <c r="K337" s="454">
        <f t="shared" si="63"/>
        <v>0</v>
      </c>
      <c r="L337" s="455"/>
      <c r="M337" s="456"/>
      <c r="N337" s="456">
        <v>0.5</v>
      </c>
      <c r="O337" s="457">
        <f t="shared" si="64"/>
        <v>0</v>
      </c>
      <c r="P337" s="280"/>
      <c r="Q337" s="453">
        <v>0</v>
      </c>
      <c r="R337" s="458">
        <f t="shared" si="65"/>
        <v>0</v>
      </c>
      <c r="S337" s="459"/>
      <c r="T337" s="460"/>
      <c r="U337" s="456">
        <v>0.5</v>
      </c>
      <c r="V337" s="461">
        <f t="shared" si="66"/>
        <v>0</v>
      </c>
      <c r="W337" s="280">
        <v>0</v>
      </c>
      <c r="X337" s="453">
        <v>0</v>
      </c>
      <c r="Y337" s="458">
        <f>IFERROR(W337*X337,#REF!)</f>
        <v>0</v>
      </c>
      <c r="Z337" s="459" t="s">
        <v>625</v>
      </c>
      <c r="AA337" s="460">
        <v>0.175176</v>
      </c>
      <c r="AB337" s="456">
        <v>0.5</v>
      </c>
      <c r="AC337" s="461">
        <f t="shared" si="67"/>
        <v>0</v>
      </c>
      <c r="AD337" s="55">
        <v>1</v>
      </c>
      <c r="AE337" s="564">
        <v>76.028400000000005</v>
      </c>
      <c r="AF337" s="565">
        <f>IFERROR(AD337*AE337,#REF!)</f>
        <v>76.028400000000005</v>
      </c>
      <c r="AG337" s="566" t="s">
        <v>625</v>
      </c>
      <c r="AH337" s="567">
        <v>0.175176</v>
      </c>
      <c r="AI337" s="568">
        <v>0.5</v>
      </c>
      <c r="AJ337" s="495">
        <v>6.6591754992000007</v>
      </c>
      <c r="AK337" s="55">
        <v>0</v>
      </c>
      <c r="AL337" s="564">
        <v>0</v>
      </c>
      <c r="AM337" s="565">
        <f>IFERROR(AK337*AL337,#REF!)</f>
        <v>0</v>
      </c>
      <c r="AN337" s="566" t="s">
        <v>625</v>
      </c>
      <c r="AO337" s="567">
        <v>0.175176</v>
      </c>
      <c r="AP337" s="568">
        <v>0.5</v>
      </c>
      <c r="AQ337" s="495">
        <v>13.318350998400001</v>
      </c>
    </row>
    <row r="338" spans="1:43" ht="15" x14ac:dyDescent="0.25">
      <c r="A338" s="1148" t="s">
        <v>1136</v>
      </c>
      <c r="B338" s="280"/>
      <c r="C338" s="453">
        <v>0</v>
      </c>
      <c r="D338" s="454">
        <f t="shared" si="61"/>
        <v>0</v>
      </c>
      <c r="E338" s="455"/>
      <c r="F338" s="456"/>
      <c r="G338" s="456">
        <v>0.5</v>
      </c>
      <c r="H338" s="457">
        <f t="shared" si="62"/>
        <v>0</v>
      </c>
      <c r="I338" s="280"/>
      <c r="J338" s="453">
        <v>0</v>
      </c>
      <c r="K338" s="454">
        <f t="shared" si="63"/>
        <v>0</v>
      </c>
      <c r="L338" s="455"/>
      <c r="M338" s="456"/>
      <c r="N338" s="456">
        <v>0.5</v>
      </c>
      <c r="O338" s="457">
        <f t="shared" si="64"/>
        <v>0</v>
      </c>
      <c r="P338" s="280"/>
      <c r="Q338" s="453">
        <v>0</v>
      </c>
      <c r="R338" s="458">
        <f t="shared" si="65"/>
        <v>0</v>
      </c>
      <c r="S338" s="459"/>
      <c r="T338" s="460"/>
      <c r="U338" s="456">
        <v>0.5</v>
      </c>
      <c r="V338" s="461">
        <f t="shared" si="66"/>
        <v>0</v>
      </c>
      <c r="W338" s="280">
        <v>0</v>
      </c>
      <c r="X338" s="453">
        <v>0</v>
      </c>
      <c r="Y338" s="458">
        <f>IFERROR(W338*X338,#REF!)</f>
        <v>0</v>
      </c>
      <c r="Z338" s="459" t="s">
        <v>626</v>
      </c>
      <c r="AA338" s="460">
        <v>0.13309199999999999</v>
      </c>
      <c r="AB338" s="456">
        <v>0.5</v>
      </c>
      <c r="AC338" s="461">
        <f t="shared" si="67"/>
        <v>0</v>
      </c>
      <c r="AD338" s="55">
        <v>1</v>
      </c>
      <c r="AE338" s="564">
        <v>76.235280000000003</v>
      </c>
      <c r="AF338" s="565">
        <f>IFERROR(AD338*AE338,#REF!)</f>
        <v>76.235280000000003</v>
      </c>
      <c r="AG338" s="566" t="s">
        <v>626</v>
      </c>
      <c r="AH338" s="567">
        <v>0.13309199999999999</v>
      </c>
      <c r="AI338" s="568">
        <v>0.5</v>
      </c>
      <c r="AJ338" s="495">
        <v>5.0731529428800002</v>
      </c>
      <c r="AK338" s="55">
        <v>0</v>
      </c>
      <c r="AL338" s="564">
        <v>0</v>
      </c>
      <c r="AM338" s="565">
        <f>IFERROR(AK338*AL338,#REF!)</f>
        <v>0</v>
      </c>
      <c r="AN338" s="566" t="s">
        <v>626</v>
      </c>
      <c r="AO338" s="567">
        <v>0.13309199999999999</v>
      </c>
      <c r="AP338" s="568">
        <v>0.5</v>
      </c>
      <c r="AQ338" s="495">
        <v>10.14630588576</v>
      </c>
    </row>
    <row r="339" spans="1:43" ht="15" x14ac:dyDescent="0.25">
      <c r="A339" s="1148" t="s">
        <v>1137</v>
      </c>
      <c r="B339" s="280"/>
      <c r="C339" s="453">
        <v>0</v>
      </c>
      <c r="D339" s="454">
        <f t="shared" si="61"/>
        <v>0</v>
      </c>
      <c r="E339" s="455"/>
      <c r="F339" s="456"/>
      <c r="G339" s="456">
        <v>0.5</v>
      </c>
      <c r="H339" s="457">
        <f t="shared" si="62"/>
        <v>0</v>
      </c>
      <c r="I339" s="280"/>
      <c r="J339" s="453">
        <v>0</v>
      </c>
      <c r="K339" s="454">
        <f t="shared" si="63"/>
        <v>0</v>
      </c>
      <c r="L339" s="455"/>
      <c r="M339" s="456"/>
      <c r="N339" s="456">
        <v>0.5</v>
      </c>
      <c r="O339" s="457">
        <f t="shared" si="64"/>
        <v>0</v>
      </c>
      <c r="P339" s="280"/>
      <c r="Q339" s="453">
        <v>0</v>
      </c>
      <c r="R339" s="458">
        <f t="shared" si="65"/>
        <v>0</v>
      </c>
      <c r="S339" s="459"/>
      <c r="T339" s="460"/>
      <c r="U339" s="456">
        <v>0.5</v>
      </c>
      <c r="V339" s="461">
        <f t="shared" si="66"/>
        <v>0</v>
      </c>
      <c r="W339" s="280">
        <v>0</v>
      </c>
      <c r="X339" s="453">
        <v>0</v>
      </c>
      <c r="Y339" s="458">
        <f>IFERROR(W339*X339,#REF!)</f>
        <v>0</v>
      </c>
      <c r="Z339" s="459" t="s">
        <v>626</v>
      </c>
      <c r="AA339" s="460">
        <v>0.13309199999999999</v>
      </c>
      <c r="AB339" s="456">
        <v>0.5</v>
      </c>
      <c r="AC339" s="461">
        <f t="shared" si="67"/>
        <v>0</v>
      </c>
      <c r="AD339" s="55">
        <v>1</v>
      </c>
      <c r="AE339" s="564">
        <v>98.268000000000001</v>
      </c>
      <c r="AF339" s="565">
        <f>IFERROR(AD339*AE339,#REF!)</f>
        <v>98.268000000000001</v>
      </c>
      <c r="AG339" s="566" t="s">
        <v>626</v>
      </c>
      <c r="AH339" s="567">
        <v>0.13309199999999999</v>
      </c>
      <c r="AI339" s="568">
        <v>0.5</v>
      </c>
      <c r="AJ339" s="495">
        <v>6.5393423279999991</v>
      </c>
      <c r="AK339" s="55">
        <v>0</v>
      </c>
      <c r="AL339" s="564">
        <v>0</v>
      </c>
      <c r="AM339" s="565">
        <f>IFERROR(AK339*AL339,#REF!)</f>
        <v>0</v>
      </c>
      <c r="AN339" s="566" t="s">
        <v>626</v>
      </c>
      <c r="AO339" s="567">
        <v>0.13309199999999999</v>
      </c>
      <c r="AP339" s="568">
        <v>0.5</v>
      </c>
      <c r="AQ339" s="495">
        <v>13.078684655999998</v>
      </c>
    </row>
    <row r="340" spans="1:43" ht="15" x14ac:dyDescent="0.25">
      <c r="A340" s="1148" t="s">
        <v>1138</v>
      </c>
      <c r="B340" s="280"/>
      <c r="C340" s="453">
        <v>0</v>
      </c>
      <c r="D340" s="454">
        <f t="shared" si="61"/>
        <v>0</v>
      </c>
      <c r="E340" s="455"/>
      <c r="F340" s="456"/>
      <c r="G340" s="456">
        <v>0.5</v>
      </c>
      <c r="H340" s="457">
        <f t="shared" si="62"/>
        <v>0</v>
      </c>
      <c r="I340" s="280"/>
      <c r="J340" s="453">
        <v>0</v>
      </c>
      <c r="K340" s="454">
        <f t="shared" si="63"/>
        <v>0</v>
      </c>
      <c r="L340" s="455"/>
      <c r="M340" s="456"/>
      <c r="N340" s="456">
        <v>0.5</v>
      </c>
      <c r="O340" s="457">
        <f t="shared" si="64"/>
        <v>0</v>
      </c>
      <c r="P340" s="280"/>
      <c r="Q340" s="453">
        <v>0</v>
      </c>
      <c r="R340" s="458">
        <f t="shared" si="65"/>
        <v>0</v>
      </c>
      <c r="S340" s="459"/>
      <c r="T340" s="460"/>
      <c r="U340" s="456">
        <v>0.5</v>
      </c>
      <c r="V340" s="461">
        <f t="shared" si="66"/>
        <v>0</v>
      </c>
      <c r="W340" s="280">
        <v>0</v>
      </c>
      <c r="X340" s="453">
        <v>0</v>
      </c>
      <c r="Y340" s="458">
        <f>IFERROR(W340*X340,#REF!)</f>
        <v>0</v>
      </c>
      <c r="Z340" s="459" t="s">
        <v>626</v>
      </c>
      <c r="AA340" s="460">
        <v>0.13309199999999999</v>
      </c>
      <c r="AB340" s="456">
        <v>0.5</v>
      </c>
      <c r="AC340" s="461">
        <f t="shared" si="67"/>
        <v>0</v>
      </c>
      <c r="AD340" s="55">
        <v>1</v>
      </c>
      <c r="AE340" s="564">
        <v>98.268000000000001</v>
      </c>
      <c r="AF340" s="565">
        <f>IFERROR(AD340*AE340,#REF!)</f>
        <v>98.268000000000001</v>
      </c>
      <c r="AG340" s="566" t="s">
        <v>626</v>
      </c>
      <c r="AH340" s="567">
        <v>0.13309199999999999</v>
      </c>
      <c r="AI340" s="568">
        <v>0.5</v>
      </c>
      <c r="AJ340" s="495">
        <v>6.5393423279999991</v>
      </c>
      <c r="AK340" s="55">
        <v>0</v>
      </c>
      <c r="AL340" s="564">
        <v>0</v>
      </c>
      <c r="AM340" s="565">
        <f>IFERROR(AK340*AL340,#REF!)</f>
        <v>0</v>
      </c>
      <c r="AN340" s="566" t="s">
        <v>626</v>
      </c>
      <c r="AO340" s="567">
        <v>0.13309199999999999</v>
      </c>
      <c r="AP340" s="568">
        <v>0.5</v>
      </c>
      <c r="AQ340" s="495">
        <v>13.078684655999998</v>
      </c>
    </row>
    <row r="341" spans="1:43" ht="15" x14ac:dyDescent="0.25">
      <c r="A341" s="1148" t="s">
        <v>1139</v>
      </c>
      <c r="B341" s="280"/>
      <c r="C341" s="453">
        <v>0</v>
      </c>
      <c r="D341" s="454">
        <f t="shared" si="61"/>
        <v>0</v>
      </c>
      <c r="E341" s="455"/>
      <c r="F341" s="456"/>
      <c r="G341" s="456">
        <v>0.5</v>
      </c>
      <c r="H341" s="457">
        <f t="shared" si="62"/>
        <v>0</v>
      </c>
      <c r="I341" s="280"/>
      <c r="J341" s="453">
        <v>0</v>
      </c>
      <c r="K341" s="454">
        <f t="shared" si="63"/>
        <v>0</v>
      </c>
      <c r="L341" s="455"/>
      <c r="M341" s="456"/>
      <c r="N341" s="456">
        <v>0.5</v>
      </c>
      <c r="O341" s="457">
        <f t="shared" si="64"/>
        <v>0</v>
      </c>
      <c r="P341" s="280"/>
      <c r="Q341" s="453">
        <v>0</v>
      </c>
      <c r="R341" s="458">
        <f t="shared" si="65"/>
        <v>0</v>
      </c>
      <c r="S341" s="459"/>
      <c r="T341" s="460"/>
      <c r="U341" s="456">
        <v>0.5</v>
      </c>
      <c r="V341" s="461">
        <f t="shared" si="66"/>
        <v>0</v>
      </c>
      <c r="W341" s="280">
        <v>0</v>
      </c>
      <c r="X341" s="453">
        <v>0</v>
      </c>
      <c r="Y341" s="458">
        <f>IFERROR(W341*X341,#REF!)</f>
        <v>0</v>
      </c>
      <c r="Z341" s="459" t="s">
        <v>625</v>
      </c>
      <c r="AA341" s="460">
        <v>0.175176</v>
      </c>
      <c r="AB341" s="456">
        <v>0.5</v>
      </c>
      <c r="AC341" s="461">
        <f t="shared" si="67"/>
        <v>0</v>
      </c>
      <c r="AD341" s="55">
        <v>1</v>
      </c>
      <c r="AE341" s="564">
        <v>329.6715552</v>
      </c>
      <c r="AF341" s="565">
        <f>IFERROR(AD341*AE341,#REF!)</f>
        <v>329.6715552</v>
      </c>
      <c r="AG341" s="566" t="s">
        <v>625</v>
      </c>
      <c r="AH341" s="567">
        <v>0.175176</v>
      </c>
      <c r="AI341" s="568">
        <v>0.5</v>
      </c>
      <c r="AJ341" s="495">
        <v>28.8752721768576</v>
      </c>
      <c r="AK341" s="55">
        <v>0</v>
      </c>
      <c r="AL341" s="564">
        <v>0</v>
      </c>
      <c r="AM341" s="565">
        <f>IFERROR(AK341*AL341,#REF!)</f>
        <v>0</v>
      </c>
      <c r="AN341" s="566" t="s">
        <v>625</v>
      </c>
      <c r="AO341" s="567">
        <v>0.175176</v>
      </c>
      <c r="AP341" s="568">
        <v>0.5</v>
      </c>
      <c r="AQ341" s="495">
        <v>57.750544353715199</v>
      </c>
    </row>
    <row r="342" spans="1:43" ht="15" x14ac:dyDescent="0.25">
      <c r="A342" s="1148" t="s">
        <v>1140</v>
      </c>
      <c r="B342" s="280"/>
      <c r="C342" s="453">
        <v>0</v>
      </c>
      <c r="D342" s="454">
        <f t="shared" si="61"/>
        <v>0</v>
      </c>
      <c r="E342" s="455"/>
      <c r="F342" s="456"/>
      <c r="G342" s="456">
        <v>0.5</v>
      </c>
      <c r="H342" s="457">
        <f t="shared" si="62"/>
        <v>0</v>
      </c>
      <c r="I342" s="280"/>
      <c r="J342" s="453">
        <v>0</v>
      </c>
      <c r="K342" s="454">
        <f t="shared" si="63"/>
        <v>0</v>
      </c>
      <c r="L342" s="455"/>
      <c r="M342" s="456"/>
      <c r="N342" s="456">
        <v>0.5</v>
      </c>
      <c r="O342" s="457">
        <f t="shared" si="64"/>
        <v>0</v>
      </c>
      <c r="P342" s="280"/>
      <c r="Q342" s="453">
        <v>0</v>
      </c>
      <c r="R342" s="458">
        <f t="shared" si="65"/>
        <v>0</v>
      </c>
      <c r="S342" s="459"/>
      <c r="T342" s="460"/>
      <c r="U342" s="456">
        <v>0.5</v>
      </c>
      <c r="V342" s="461">
        <f t="shared" si="66"/>
        <v>0</v>
      </c>
      <c r="W342" s="280">
        <v>0</v>
      </c>
      <c r="X342" s="453">
        <v>0</v>
      </c>
      <c r="Y342" s="458">
        <f>IFERROR(W342*X342,#REF!)</f>
        <v>0</v>
      </c>
      <c r="Z342" s="459" t="s">
        <v>626</v>
      </c>
      <c r="AA342" s="460">
        <v>0.13309199999999999</v>
      </c>
      <c r="AB342" s="456">
        <v>0.5</v>
      </c>
      <c r="AC342" s="461">
        <f t="shared" si="67"/>
        <v>0</v>
      </c>
      <c r="AD342" s="55">
        <v>1</v>
      </c>
      <c r="AE342" s="564">
        <v>253.428</v>
      </c>
      <c r="AF342" s="565">
        <f>IFERROR(AD342*AE342,#REF!)</f>
        <v>253.428</v>
      </c>
      <c r="AG342" s="566" t="s">
        <v>626</v>
      </c>
      <c r="AH342" s="567">
        <v>0.13309199999999999</v>
      </c>
      <c r="AI342" s="568">
        <v>0.5</v>
      </c>
      <c r="AJ342" s="495">
        <v>16.864619687999998</v>
      </c>
      <c r="AK342" s="55">
        <v>0</v>
      </c>
      <c r="AL342" s="564">
        <v>0</v>
      </c>
      <c r="AM342" s="565">
        <f>IFERROR(AK342*AL342,#REF!)</f>
        <v>0</v>
      </c>
      <c r="AN342" s="566" t="s">
        <v>626</v>
      </c>
      <c r="AO342" s="567">
        <v>0.13309199999999999</v>
      </c>
      <c r="AP342" s="568">
        <v>0.5</v>
      </c>
      <c r="AQ342" s="495">
        <v>33.729239375999995</v>
      </c>
    </row>
    <row r="343" spans="1:43" ht="15" x14ac:dyDescent="0.25">
      <c r="A343" s="1148" t="s">
        <v>1141</v>
      </c>
      <c r="B343" s="280"/>
      <c r="C343" s="453">
        <v>0</v>
      </c>
      <c r="D343" s="454">
        <f t="shared" si="61"/>
        <v>0</v>
      </c>
      <c r="E343" s="455"/>
      <c r="F343" s="456"/>
      <c r="G343" s="456">
        <v>0.5</v>
      </c>
      <c r="H343" s="457">
        <f t="shared" si="62"/>
        <v>0</v>
      </c>
      <c r="I343" s="280"/>
      <c r="J343" s="453">
        <v>0</v>
      </c>
      <c r="K343" s="454">
        <f t="shared" si="63"/>
        <v>0</v>
      </c>
      <c r="L343" s="455"/>
      <c r="M343" s="456"/>
      <c r="N343" s="456">
        <v>0.5</v>
      </c>
      <c r="O343" s="457">
        <f t="shared" si="64"/>
        <v>0</v>
      </c>
      <c r="P343" s="280"/>
      <c r="Q343" s="453">
        <v>0</v>
      </c>
      <c r="R343" s="458">
        <f t="shared" si="65"/>
        <v>0</v>
      </c>
      <c r="S343" s="459"/>
      <c r="T343" s="460"/>
      <c r="U343" s="456">
        <v>0.5</v>
      </c>
      <c r="V343" s="461">
        <f t="shared" si="66"/>
        <v>0</v>
      </c>
      <c r="W343" s="280">
        <v>0</v>
      </c>
      <c r="X343" s="453">
        <v>0</v>
      </c>
      <c r="Y343" s="458">
        <f>IFERROR(W343*X343,#REF!)</f>
        <v>0</v>
      </c>
      <c r="Z343" s="459" t="s">
        <v>626</v>
      </c>
      <c r="AA343" s="460">
        <v>0.13309199999999999</v>
      </c>
      <c r="AB343" s="456">
        <v>0.5</v>
      </c>
      <c r="AC343" s="461">
        <f t="shared" si="67"/>
        <v>0</v>
      </c>
      <c r="AD343" s="55">
        <v>1</v>
      </c>
      <c r="AE343" s="564">
        <v>328</v>
      </c>
      <c r="AF343" s="565">
        <f>IFERROR(AD343*AE343,#REF!)</f>
        <v>328</v>
      </c>
      <c r="AG343" s="566" t="s">
        <v>626</v>
      </c>
      <c r="AH343" s="567">
        <v>0.13309199999999999</v>
      </c>
      <c r="AI343" s="568">
        <v>0.5</v>
      </c>
      <c r="AJ343" s="495">
        <v>21.827087999999996</v>
      </c>
      <c r="AK343" s="55">
        <v>0</v>
      </c>
      <c r="AL343" s="564">
        <v>0</v>
      </c>
      <c r="AM343" s="565">
        <f>IFERROR(AK343*AL343,#REF!)</f>
        <v>0</v>
      </c>
      <c r="AN343" s="566" t="s">
        <v>626</v>
      </c>
      <c r="AO343" s="567">
        <v>0.13309199999999999</v>
      </c>
      <c r="AP343" s="568">
        <v>0.5</v>
      </c>
      <c r="AQ343" s="495">
        <v>43.654175999999993</v>
      </c>
    </row>
    <row r="344" spans="1:43" ht="15" x14ac:dyDescent="0.25">
      <c r="A344" s="1148" t="s">
        <v>1122</v>
      </c>
      <c r="B344" s="280"/>
      <c r="C344" s="453">
        <v>0</v>
      </c>
      <c r="D344" s="454">
        <f t="shared" si="61"/>
        <v>0</v>
      </c>
      <c r="E344" s="455"/>
      <c r="F344" s="456"/>
      <c r="G344" s="456">
        <v>0.5</v>
      </c>
      <c r="H344" s="457">
        <f t="shared" si="62"/>
        <v>0</v>
      </c>
      <c r="I344" s="280"/>
      <c r="J344" s="453">
        <v>0</v>
      </c>
      <c r="K344" s="454">
        <f t="shared" si="63"/>
        <v>0</v>
      </c>
      <c r="L344" s="455"/>
      <c r="M344" s="456"/>
      <c r="N344" s="456">
        <v>0.5</v>
      </c>
      <c r="O344" s="457">
        <f t="shared" si="64"/>
        <v>0</v>
      </c>
      <c r="P344" s="280"/>
      <c r="Q344" s="453">
        <v>0</v>
      </c>
      <c r="R344" s="458">
        <f t="shared" si="65"/>
        <v>0</v>
      </c>
      <c r="S344" s="459"/>
      <c r="T344" s="460"/>
      <c r="U344" s="456">
        <v>0.5</v>
      </c>
      <c r="V344" s="461">
        <f t="shared" si="66"/>
        <v>0</v>
      </c>
      <c r="W344" s="280">
        <v>0</v>
      </c>
      <c r="X344" s="453">
        <v>0</v>
      </c>
      <c r="Y344" s="458">
        <f>IFERROR(W344*X344,#REF!)</f>
        <v>0</v>
      </c>
      <c r="Z344" s="459" t="s">
        <v>625</v>
      </c>
      <c r="AA344" s="460">
        <v>0.175176</v>
      </c>
      <c r="AB344" s="456">
        <v>0.5</v>
      </c>
      <c r="AC344" s="461">
        <f t="shared" si="67"/>
        <v>0</v>
      </c>
      <c r="AD344" s="55">
        <v>0</v>
      </c>
      <c r="AE344" s="564">
        <v>0</v>
      </c>
      <c r="AF344" s="565">
        <f>IFERROR(AD344*AE344,#REF!)</f>
        <v>0</v>
      </c>
      <c r="AG344" s="566" t="s">
        <v>625</v>
      </c>
      <c r="AH344" s="567">
        <v>0.175176</v>
      </c>
      <c r="AI344" s="568">
        <v>0.5</v>
      </c>
      <c r="AJ344" s="495">
        <v>0</v>
      </c>
      <c r="AK344" s="55">
        <v>3</v>
      </c>
      <c r="AL344" s="564">
        <v>179.86571304</v>
      </c>
      <c r="AM344" s="565">
        <f>IFERROR(AK344*AL344,#REF!)</f>
        <v>539.59713912000007</v>
      </c>
      <c r="AN344" s="566" t="s">
        <v>625</v>
      </c>
      <c r="AO344" s="567">
        <v>0.175176</v>
      </c>
      <c r="AP344" s="568">
        <v>0.5</v>
      </c>
      <c r="AQ344" s="495">
        <v>47.262234221242565</v>
      </c>
    </row>
    <row r="345" spans="1:43" ht="15" x14ac:dyDescent="0.25">
      <c r="A345" s="1148" t="s">
        <v>1142</v>
      </c>
      <c r="B345" s="280"/>
      <c r="C345" s="453">
        <v>0</v>
      </c>
      <c r="D345" s="454">
        <f t="shared" si="61"/>
        <v>0</v>
      </c>
      <c r="E345" s="455"/>
      <c r="F345" s="456"/>
      <c r="G345" s="456">
        <v>0.5</v>
      </c>
      <c r="H345" s="457">
        <f t="shared" si="62"/>
        <v>0</v>
      </c>
      <c r="I345" s="280"/>
      <c r="J345" s="453">
        <v>0</v>
      </c>
      <c r="K345" s="454">
        <f t="shared" si="63"/>
        <v>0</v>
      </c>
      <c r="L345" s="455"/>
      <c r="M345" s="456"/>
      <c r="N345" s="456">
        <v>0.5</v>
      </c>
      <c r="O345" s="457">
        <f t="shared" si="64"/>
        <v>0</v>
      </c>
      <c r="P345" s="280"/>
      <c r="Q345" s="453">
        <v>0</v>
      </c>
      <c r="R345" s="458">
        <f t="shared" si="65"/>
        <v>0</v>
      </c>
      <c r="S345" s="459"/>
      <c r="T345" s="460"/>
      <c r="U345" s="456">
        <v>0.5</v>
      </c>
      <c r="V345" s="461">
        <f t="shared" si="66"/>
        <v>0</v>
      </c>
      <c r="W345" s="280">
        <v>0</v>
      </c>
      <c r="X345" s="453">
        <v>0</v>
      </c>
      <c r="Y345" s="458">
        <f>IFERROR(W345*X345,#REF!)</f>
        <v>0</v>
      </c>
      <c r="Z345" s="459" t="s">
        <v>625</v>
      </c>
      <c r="AA345" s="460">
        <v>0.175176</v>
      </c>
      <c r="AB345" s="456">
        <v>0.5</v>
      </c>
      <c r="AC345" s="461">
        <f t="shared" si="67"/>
        <v>0</v>
      </c>
      <c r="AD345" s="55">
        <v>0</v>
      </c>
      <c r="AE345" s="564">
        <v>0</v>
      </c>
      <c r="AF345" s="565">
        <f>IFERROR(AD345*AE345,#REF!)</f>
        <v>0</v>
      </c>
      <c r="AG345" s="566" t="s">
        <v>625</v>
      </c>
      <c r="AH345" s="567">
        <v>0.175176</v>
      </c>
      <c r="AI345" s="568">
        <v>0.5</v>
      </c>
      <c r="AJ345" s="495">
        <v>0</v>
      </c>
      <c r="AK345" s="55">
        <v>3</v>
      </c>
      <c r="AL345" s="564">
        <v>191.57294880000001</v>
      </c>
      <c r="AM345" s="565">
        <f>IFERROR(AK345*AL345,#REF!)</f>
        <v>574.71884640000007</v>
      </c>
      <c r="AN345" s="566" t="s">
        <v>625</v>
      </c>
      <c r="AO345" s="567">
        <v>0.175176</v>
      </c>
      <c r="AP345" s="568">
        <v>0.5</v>
      </c>
      <c r="AQ345" s="495">
        <v>50.338474318483208</v>
      </c>
    </row>
    <row r="346" spans="1:43" ht="15" x14ac:dyDescent="0.25">
      <c r="A346" s="1148" t="s">
        <v>1124</v>
      </c>
      <c r="B346" s="280"/>
      <c r="C346" s="453">
        <v>0</v>
      </c>
      <c r="D346" s="454">
        <f t="shared" si="61"/>
        <v>0</v>
      </c>
      <c r="E346" s="455"/>
      <c r="F346" s="456"/>
      <c r="G346" s="456">
        <v>0.5</v>
      </c>
      <c r="H346" s="457">
        <f t="shared" si="62"/>
        <v>0</v>
      </c>
      <c r="I346" s="280"/>
      <c r="J346" s="453">
        <v>0</v>
      </c>
      <c r="K346" s="454">
        <f t="shared" si="63"/>
        <v>0</v>
      </c>
      <c r="L346" s="455"/>
      <c r="M346" s="456"/>
      <c r="N346" s="456">
        <v>0.5</v>
      </c>
      <c r="O346" s="457">
        <f t="shared" si="64"/>
        <v>0</v>
      </c>
      <c r="P346" s="280"/>
      <c r="Q346" s="453">
        <v>0</v>
      </c>
      <c r="R346" s="458">
        <f t="shared" si="65"/>
        <v>0</v>
      </c>
      <c r="S346" s="459"/>
      <c r="T346" s="460"/>
      <c r="U346" s="456">
        <v>0.5</v>
      </c>
      <c r="V346" s="461">
        <f t="shared" si="66"/>
        <v>0</v>
      </c>
      <c r="W346" s="280">
        <v>0</v>
      </c>
      <c r="X346" s="453">
        <v>0</v>
      </c>
      <c r="Y346" s="458">
        <f>IFERROR(W346*X346,#REF!)</f>
        <v>0</v>
      </c>
      <c r="Z346" s="459" t="s">
        <v>625</v>
      </c>
      <c r="AA346" s="460">
        <v>0.175176</v>
      </c>
      <c r="AB346" s="456">
        <v>0.5</v>
      </c>
      <c r="AC346" s="461">
        <f t="shared" si="67"/>
        <v>0</v>
      </c>
      <c r="AD346" s="55">
        <v>0</v>
      </c>
      <c r="AE346" s="564">
        <v>0</v>
      </c>
      <c r="AF346" s="565">
        <f>IFERROR(AD346*AE346,#REF!)</f>
        <v>0</v>
      </c>
      <c r="AG346" s="566" t="s">
        <v>625</v>
      </c>
      <c r="AH346" s="567">
        <v>0.175176</v>
      </c>
      <c r="AI346" s="568">
        <v>0.5</v>
      </c>
      <c r="AJ346" s="495">
        <v>0</v>
      </c>
      <c r="AK346" s="55">
        <v>1</v>
      </c>
      <c r="AL346" s="564">
        <v>123.45812255999998</v>
      </c>
      <c r="AM346" s="565">
        <f>IFERROR(AK346*AL346,#REF!)</f>
        <v>123.45812255999998</v>
      </c>
      <c r="AN346" s="566" t="s">
        <v>625</v>
      </c>
      <c r="AO346" s="567">
        <v>0.175176</v>
      </c>
      <c r="AP346" s="568">
        <v>0.5</v>
      </c>
      <c r="AQ346" s="495">
        <v>10.813450038785279</v>
      </c>
    </row>
    <row r="347" spans="1:43" ht="15" x14ac:dyDescent="0.25">
      <c r="A347" s="1148" t="s">
        <v>1143</v>
      </c>
      <c r="B347" s="280"/>
      <c r="C347" s="453">
        <v>0</v>
      </c>
      <c r="D347" s="454">
        <f t="shared" si="61"/>
        <v>0</v>
      </c>
      <c r="E347" s="455"/>
      <c r="F347" s="456"/>
      <c r="G347" s="456">
        <v>0.5</v>
      </c>
      <c r="H347" s="457">
        <f t="shared" si="62"/>
        <v>0</v>
      </c>
      <c r="I347" s="280"/>
      <c r="J347" s="453">
        <v>0</v>
      </c>
      <c r="K347" s="454">
        <f t="shared" si="63"/>
        <v>0</v>
      </c>
      <c r="L347" s="455"/>
      <c r="M347" s="456"/>
      <c r="N347" s="456">
        <v>0.5</v>
      </c>
      <c r="O347" s="457">
        <f t="shared" si="64"/>
        <v>0</v>
      </c>
      <c r="P347" s="280"/>
      <c r="Q347" s="453">
        <v>0</v>
      </c>
      <c r="R347" s="458">
        <f t="shared" si="65"/>
        <v>0</v>
      </c>
      <c r="S347" s="459"/>
      <c r="T347" s="460"/>
      <c r="U347" s="456">
        <v>0.5</v>
      </c>
      <c r="V347" s="461">
        <f t="shared" si="66"/>
        <v>0</v>
      </c>
      <c r="W347" s="280">
        <v>0</v>
      </c>
      <c r="X347" s="453">
        <v>0</v>
      </c>
      <c r="Y347" s="458">
        <f>IFERROR(W347*X347,#REF!)</f>
        <v>0</v>
      </c>
      <c r="Z347" s="459" t="s">
        <v>625</v>
      </c>
      <c r="AA347" s="460">
        <v>0.175176</v>
      </c>
      <c r="AB347" s="456">
        <v>0.5</v>
      </c>
      <c r="AC347" s="461">
        <f t="shared" si="67"/>
        <v>0</v>
      </c>
      <c r="AD347" s="55">
        <v>0</v>
      </c>
      <c r="AE347" s="564">
        <v>0</v>
      </c>
      <c r="AF347" s="565">
        <f>IFERROR(AD347*AE347,#REF!)</f>
        <v>0</v>
      </c>
      <c r="AG347" s="566" t="s">
        <v>625</v>
      </c>
      <c r="AH347" s="567">
        <v>0.175176</v>
      </c>
      <c r="AI347" s="568">
        <v>0.5</v>
      </c>
      <c r="AJ347" s="495">
        <v>0</v>
      </c>
      <c r="AK347" s="55">
        <v>2</v>
      </c>
      <c r="AL347" s="564">
        <v>45.764648879999996</v>
      </c>
      <c r="AM347" s="565">
        <f>IFERROR(AK347*AL347,#REF!)</f>
        <v>91.529297759999992</v>
      </c>
      <c r="AN347" s="566" t="s">
        <v>625</v>
      </c>
      <c r="AO347" s="567">
        <v>0.175176</v>
      </c>
      <c r="AP347" s="568">
        <v>0.5</v>
      </c>
      <c r="AQ347" s="495">
        <v>8.0168681322028785</v>
      </c>
    </row>
    <row r="348" spans="1:43" ht="15" x14ac:dyDescent="0.25">
      <c r="A348" s="1148" t="s">
        <v>1144</v>
      </c>
      <c r="B348" s="280"/>
      <c r="C348" s="453">
        <v>0</v>
      </c>
      <c r="D348" s="454">
        <f t="shared" si="61"/>
        <v>0</v>
      </c>
      <c r="E348" s="455"/>
      <c r="F348" s="456"/>
      <c r="G348" s="456">
        <v>0.5</v>
      </c>
      <c r="H348" s="457">
        <f t="shared" si="62"/>
        <v>0</v>
      </c>
      <c r="I348" s="280"/>
      <c r="J348" s="453">
        <v>0</v>
      </c>
      <c r="K348" s="454">
        <f t="shared" si="63"/>
        <v>0</v>
      </c>
      <c r="L348" s="455"/>
      <c r="M348" s="456"/>
      <c r="N348" s="456">
        <v>0.5</v>
      </c>
      <c r="O348" s="457">
        <f t="shared" si="64"/>
        <v>0</v>
      </c>
      <c r="P348" s="280"/>
      <c r="Q348" s="453">
        <v>0</v>
      </c>
      <c r="R348" s="458">
        <f t="shared" si="65"/>
        <v>0</v>
      </c>
      <c r="S348" s="459"/>
      <c r="T348" s="460"/>
      <c r="U348" s="456">
        <v>0.5</v>
      </c>
      <c r="V348" s="461">
        <f t="shared" si="66"/>
        <v>0</v>
      </c>
      <c r="W348" s="280">
        <v>0</v>
      </c>
      <c r="X348" s="453">
        <v>0</v>
      </c>
      <c r="Y348" s="458">
        <f>IFERROR(W348*X348,#REF!)</f>
        <v>0</v>
      </c>
      <c r="Z348" s="459" t="s">
        <v>625</v>
      </c>
      <c r="AA348" s="460">
        <v>0.175176</v>
      </c>
      <c r="AB348" s="456">
        <v>0.5</v>
      </c>
      <c r="AC348" s="461">
        <f t="shared" si="67"/>
        <v>0</v>
      </c>
      <c r="AD348" s="55">
        <v>0</v>
      </c>
      <c r="AE348" s="564">
        <v>0</v>
      </c>
      <c r="AF348" s="565">
        <f>IFERROR(AD348*AE348,#REF!)</f>
        <v>0</v>
      </c>
      <c r="AG348" s="566" t="s">
        <v>625</v>
      </c>
      <c r="AH348" s="567">
        <v>0.175176</v>
      </c>
      <c r="AI348" s="568">
        <v>0.5</v>
      </c>
      <c r="AJ348" s="495">
        <v>0</v>
      </c>
      <c r="AK348" s="55">
        <v>1</v>
      </c>
      <c r="AL348" s="564">
        <v>309.70960055999996</v>
      </c>
      <c r="AM348" s="565">
        <f>IFERROR(AK348*AL348,#REF!)</f>
        <v>309.70960055999996</v>
      </c>
      <c r="AN348" s="566" t="s">
        <v>625</v>
      </c>
      <c r="AO348" s="567">
        <v>0.175176</v>
      </c>
      <c r="AP348" s="568">
        <v>0.5</v>
      </c>
      <c r="AQ348" s="495">
        <v>27.126844493849276</v>
      </c>
    </row>
    <row r="349" spans="1:43" ht="15" x14ac:dyDescent="0.25">
      <c r="A349" s="1148" t="s">
        <v>1130</v>
      </c>
      <c r="B349" s="280"/>
      <c r="C349" s="453">
        <v>0</v>
      </c>
      <c r="D349" s="454">
        <f t="shared" si="61"/>
        <v>0</v>
      </c>
      <c r="E349" s="455"/>
      <c r="F349" s="456"/>
      <c r="G349" s="456">
        <v>0.5</v>
      </c>
      <c r="H349" s="457">
        <f t="shared" si="62"/>
        <v>0</v>
      </c>
      <c r="I349" s="280"/>
      <c r="J349" s="453">
        <v>0</v>
      </c>
      <c r="K349" s="454">
        <f t="shared" si="63"/>
        <v>0</v>
      </c>
      <c r="L349" s="455"/>
      <c r="M349" s="456"/>
      <c r="N349" s="456">
        <v>0.5</v>
      </c>
      <c r="O349" s="457">
        <f t="shared" si="64"/>
        <v>0</v>
      </c>
      <c r="P349" s="280"/>
      <c r="Q349" s="453">
        <v>0</v>
      </c>
      <c r="R349" s="458">
        <f t="shared" si="65"/>
        <v>0</v>
      </c>
      <c r="S349" s="459"/>
      <c r="T349" s="460"/>
      <c r="U349" s="456">
        <v>0.5</v>
      </c>
      <c r="V349" s="461">
        <f t="shared" si="66"/>
        <v>0</v>
      </c>
      <c r="W349" s="280">
        <v>0</v>
      </c>
      <c r="X349" s="453">
        <v>0</v>
      </c>
      <c r="Y349" s="458">
        <f>IFERROR(W349*X349,#REF!)</f>
        <v>0</v>
      </c>
      <c r="Z349" s="459" t="s">
        <v>625</v>
      </c>
      <c r="AA349" s="460">
        <v>0.175176</v>
      </c>
      <c r="AB349" s="456">
        <v>0.5</v>
      </c>
      <c r="AC349" s="461">
        <f t="shared" si="67"/>
        <v>0</v>
      </c>
      <c r="AD349" s="55">
        <v>0</v>
      </c>
      <c r="AE349" s="564">
        <v>0</v>
      </c>
      <c r="AF349" s="565">
        <f>IFERROR(AD349*AE349,#REF!)</f>
        <v>0</v>
      </c>
      <c r="AG349" s="566" t="s">
        <v>625</v>
      </c>
      <c r="AH349" s="567">
        <v>0.175176</v>
      </c>
      <c r="AI349" s="568">
        <v>0.5</v>
      </c>
      <c r="AJ349" s="495">
        <v>0</v>
      </c>
      <c r="AK349" s="55">
        <v>1</v>
      </c>
      <c r="AL349" s="564">
        <v>1221.8096956799998</v>
      </c>
      <c r="AM349" s="565">
        <f>IFERROR(AK349*AL349,#REF!)</f>
        <v>1221.8096956799998</v>
      </c>
      <c r="AN349" s="566" t="s">
        <v>625</v>
      </c>
      <c r="AO349" s="567">
        <v>0.175176</v>
      </c>
      <c r="AP349" s="568">
        <v>0.5</v>
      </c>
      <c r="AQ349" s="495">
        <v>107.01586762521983</v>
      </c>
    </row>
    <row r="350" spans="1:43" ht="15" x14ac:dyDescent="0.25">
      <c r="A350" s="1148" t="s">
        <v>1145</v>
      </c>
      <c r="B350" s="463"/>
      <c r="C350" s="453">
        <v>0</v>
      </c>
      <c r="D350" s="454">
        <f t="shared" si="61"/>
        <v>0</v>
      </c>
      <c r="E350" s="455"/>
      <c r="F350" s="456"/>
      <c r="G350" s="456">
        <v>0.5</v>
      </c>
      <c r="H350" s="457">
        <f t="shared" si="62"/>
        <v>0</v>
      </c>
      <c r="I350" s="280"/>
      <c r="J350" s="453">
        <v>0</v>
      </c>
      <c r="K350" s="454">
        <f t="shared" si="63"/>
        <v>0</v>
      </c>
      <c r="L350" s="455"/>
      <c r="M350" s="456"/>
      <c r="N350" s="456">
        <v>0.5</v>
      </c>
      <c r="O350" s="457">
        <f t="shared" si="64"/>
        <v>0</v>
      </c>
      <c r="P350" s="280"/>
      <c r="Q350" s="453">
        <v>0</v>
      </c>
      <c r="R350" s="458">
        <f t="shared" si="65"/>
        <v>0</v>
      </c>
      <c r="S350" s="459"/>
      <c r="T350" s="460"/>
      <c r="U350" s="456">
        <v>0.5</v>
      </c>
      <c r="V350" s="461">
        <f t="shared" si="66"/>
        <v>0</v>
      </c>
      <c r="W350" s="280">
        <v>0</v>
      </c>
      <c r="X350" s="453">
        <v>0</v>
      </c>
      <c r="Y350" s="458">
        <f>IFERROR(W350*X350,#REF!)</f>
        <v>0</v>
      </c>
      <c r="Z350" s="459" t="s">
        <v>625</v>
      </c>
      <c r="AA350" s="460">
        <v>0.175176</v>
      </c>
      <c r="AB350" s="456">
        <v>0.5</v>
      </c>
      <c r="AC350" s="461">
        <f t="shared" si="67"/>
        <v>0</v>
      </c>
      <c r="AD350" s="55">
        <v>0</v>
      </c>
      <c r="AE350" s="564">
        <v>0</v>
      </c>
      <c r="AF350" s="565">
        <f>IFERROR(AD350*AE350,#REF!)</f>
        <v>0</v>
      </c>
      <c r="AG350" s="566" t="s">
        <v>625</v>
      </c>
      <c r="AH350" s="567">
        <v>0.175176</v>
      </c>
      <c r="AI350" s="568">
        <v>0.5</v>
      </c>
      <c r="AJ350" s="495">
        <v>0</v>
      </c>
      <c r="AK350" s="55">
        <v>1</v>
      </c>
      <c r="AL350" s="564">
        <v>76.629179519999994</v>
      </c>
      <c r="AM350" s="565">
        <f>IFERROR(AK350*AL350,#REF!)</f>
        <v>76.629179519999994</v>
      </c>
      <c r="AN350" s="566" t="s">
        <v>625</v>
      </c>
      <c r="AO350" s="567">
        <v>0.175176</v>
      </c>
      <c r="AP350" s="568">
        <v>0.5</v>
      </c>
      <c r="AQ350" s="495">
        <v>6.7117965757977593</v>
      </c>
    </row>
    <row r="351" spans="1:43" ht="15" x14ac:dyDescent="0.25">
      <c r="A351" s="1148" t="s">
        <v>1129</v>
      </c>
      <c r="B351" s="280"/>
      <c r="C351" s="453">
        <v>0</v>
      </c>
      <c r="D351" s="454">
        <f t="shared" si="61"/>
        <v>0</v>
      </c>
      <c r="E351" s="455"/>
      <c r="F351" s="456"/>
      <c r="G351" s="456">
        <v>0.5</v>
      </c>
      <c r="H351" s="457">
        <f t="shared" si="62"/>
        <v>0</v>
      </c>
      <c r="I351" s="280"/>
      <c r="J351" s="453">
        <v>0</v>
      </c>
      <c r="K351" s="454">
        <f t="shared" si="63"/>
        <v>0</v>
      </c>
      <c r="L351" s="455"/>
      <c r="M351" s="456"/>
      <c r="N351" s="456">
        <v>0.5</v>
      </c>
      <c r="O351" s="457">
        <f t="shared" si="64"/>
        <v>0</v>
      </c>
      <c r="P351" s="280"/>
      <c r="Q351" s="453">
        <v>0</v>
      </c>
      <c r="R351" s="458">
        <f t="shared" si="65"/>
        <v>0</v>
      </c>
      <c r="S351" s="459"/>
      <c r="T351" s="460"/>
      <c r="U351" s="456">
        <v>0.5</v>
      </c>
      <c r="V351" s="461">
        <f t="shared" si="66"/>
        <v>0</v>
      </c>
      <c r="W351" s="280">
        <v>0</v>
      </c>
      <c r="X351" s="453">
        <v>0</v>
      </c>
      <c r="Y351" s="458">
        <f>IFERROR(W351*X351,#REF!)</f>
        <v>0</v>
      </c>
      <c r="Z351" s="459" t="s">
        <v>625</v>
      </c>
      <c r="AA351" s="460">
        <v>0.175176</v>
      </c>
      <c r="AB351" s="456">
        <v>0.5</v>
      </c>
      <c r="AC351" s="461">
        <f t="shared" si="67"/>
        <v>0</v>
      </c>
      <c r="AD351" s="55">
        <v>0</v>
      </c>
      <c r="AE351" s="564">
        <v>0</v>
      </c>
      <c r="AF351" s="565">
        <f>IFERROR(AD351*AE351,#REF!)</f>
        <v>0</v>
      </c>
      <c r="AG351" s="566" t="s">
        <v>625</v>
      </c>
      <c r="AH351" s="567">
        <v>0.175176</v>
      </c>
      <c r="AI351" s="568">
        <v>0.5</v>
      </c>
      <c r="AJ351" s="495">
        <v>0</v>
      </c>
      <c r="AK351" s="55">
        <v>1</v>
      </c>
      <c r="AL351" s="564">
        <v>63.219073103999996</v>
      </c>
      <c r="AM351" s="565">
        <f>IFERROR(AK351*AL351,#REF!)</f>
        <v>63.219073103999996</v>
      </c>
      <c r="AN351" s="566" t="s">
        <v>625</v>
      </c>
      <c r="AO351" s="567">
        <v>0.175176</v>
      </c>
      <c r="AP351" s="568">
        <v>0.5</v>
      </c>
      <c r="AQ351" s="495">
        <v>5.5372321750331519</v>
      </c>
    </row>
    <row r="352" spans="1:43" ht="15" x14ac:dyDescent="0.25">
      <c r="A352" s="1148" t="s">
        <v>1146</v>
      </c>
      <c r="B352" s="280"/>
      <c r="C352" s="453">
        <v>0</v>
      </c>
      <c r="D352" s="454">
        <f t="shared" si="61"/>
        <v>0</v>
      </c>
      <c r="E352" s="455"/>
      <c r="F352" s="456"/>
      <c r="G352" s="456">
        <v>0.5</v>
      </c>
      <c r="H352" s="457">
        <f t="shared" si="62"/>
        <v>0</v>
      </c>
      <c r="I352" s="280"/>
      <c r="J352" s="453">
        <v>0</v>
      </c>
      <c r="K352" s="454">
        <f t="shared" si="63"/>
        <v>0</v>
      </c>
      <c r="L352" s="455"/>
      <c r="M352" s="456"/>
      <c r="N352" s="456">
        <v>0.5</v>
      </c>
      <c r="O352" s="457">
        <f t="shared" si="64"/>
        <v>0</v>
      </c>
      <c r="P352" s="280"/>
      <c r="Q352" s="453">
        <v>0</v>
      </c>
      <c r="R352" s="458">
        <f t="shared" si="65"/>
        <v>0</v>
      </c>
      <c r="S352" s="459"/>
      <c r="T352" s="460"/>
      <c r="U352" s="456">
        <v>0.5</v>
      </c>
      <c r="V352" s="461">
        <f t="shared" si="66"/>
        <v>0</v>
      </c>
      <c r="W352" s="280">
        <v>0</v>
      </c>
      <c r="X352" s="453">
        <v>0</v>
      </c>
      <c r="Y352" s="458">
        <f>IFERROR(W352*X352,#REF!)</f>
        <v>0</v>
      </c>
      <c r="Z352" s="459" t="s">
        <v>625</v>
      </c>
      <c r="AA352" s="460">
        <v>0.175176</v>
      </c>
      <c r="AB352" s="456">
        <v>0.5</v>
      </c>
      <c r="AC352" s="461">
        <f t="shared" si="67"/>
        <v>0</v>
      </c>
      <c r="AD352" s="55">
        <v>0</v>
      </c>
      <c r="AE352" s="564">
        <v>0</v>
      </c>
      <c r="AF352" s="565">
        <f>IFERROR(AD352*AE352,#REF!)</f>
        <v>0</v>
      </c>
      <c r="AG352" s="566" t="s">
        <v>625</v>
      </c>
      <c r="AH352" s="567">
        <v>0.175176</v>
      </c>
      <c r="AI352" s="568">
        <v>0.5</v>
      </c>
      <c r="AJ352" s="495">
        <v>0</v>
      </c>
      <c r="AK352" s="55">
        <v>1</v>
      </c>
      <c r="AL352" s="564">
        <v>68.114826239999999</v>
      </c>
      <c r="AM352" s="565">
        <f>IFERROR(AK352*AL352,#REF!)</f>
        <v>68.114826239999999</v>
      </c>
      <c r="AN352" s="566" t="s">
        <v>625</v>
      </c>
      <c r="AO352" s="567">
        <v>0.175176</v>
      </c>
      <c r="AP352" s="568">
        <v>0.5</v>
      </c>
      <c r="AQ352" s="495">
        <v>5.9660414007091198</v>
      </c>
    </row>
    <row r="353" spans="1:43" ht="15" x14ac:dyDescent="0.25">
      <c r="A353" s="1148" t="s">
        <v>1147</v>
      </c>
      <c r="B353" s="280"/>
      <c r="C353" s="453">
        <v>0</v>
      </c>
      <c r="D353" s="454">
        <f t="shared" si="61"/>
        <v>0</v>
      </c>
      <c r="E353" s="455"/>
      <c r="F353" s="456"/>
      <c r="G353" s="456">
        <v>0.5</v>
      </c>
      <c r="H353" s="457">
        <f t="shared" si="62"/>
        <v>0</v>
      </c>
      <c r="I353" s="280"/>
      <c r="J353" s="453">
        <v>0</v>
      </c>
      <c r="K353" s="454">
        <f t="shared" si="63"/>
        <v>0</v>
      </c>
      <c r="L353" s="455"/>
      <c r="M353" s="456"/>
      <c r="N353" s="456">
        <v>0.5</v>
      </c>
      <c r="O353" s="457">
        <f t="shared" si="64"/>
        <v>0</v>
      </c>
      <c r="P353" s="280"/>
      <c r="Q353" s="453">
        <v>0</v>
      </c>
      <c r="R353" s="458">
        <f t="shared" si="65"/>
        <v>0</v>
      </c>
      <c r="S353" s="459"/>
      <c r="T353" s="460"/>
      <c r="U353" s="456">
        <v>0.5</v>
      </c>
      <c r="V353" s="461">
        <f t="shared" si="66"/>
        <v>0</v>
      </c>
      <c r="W353" s="280">
        <v>0</v>
      </c>
      <c r="X353" s="453">
        <v>0</v>
      </c>
      <c r="Y353" s="458">
        <f>IFERROR(W353*X353,#REF!)</f>
        <v>0</v>
      </c>
      <c r="Z353" s="459" t="s">
        <v>625</v>
      </c>
      <c r="AA353" s="460">
        <v>0.175176</v>
      </c>
      <c r="AB353" s="456">
        <v>0.5</v>
      </c>
      <c r="AC353" s="461">
        <f t="shared" si="67"/>
        <v>0</v>
      </c>
      <c r="AD353" s="55">
        <v>0</v>
      </c>
      <c r="AE353" s="564">
        <v>0</v>
      </c>
      <c r="AF353" s="565">
        <f>IFERROR(AD353*AE353,#REF!)</f>
        <v>0</v>
      </c>
      <c r="AG353" s="566" t="s">
        <v>625</v>
      </c>
      <c r="AH353" s="567">
        <v>0.175176</v>
      </c>
      <c r="AI353" s="568">
        <v>0.5</v>
      </c>
      <c r="AJ353" s="495">
        <v>0</v>
      </c>
      <c r="AK353" s="55">
        <v>1</v>
      </c>
      <c r="AL353" s="564">
        <v>53.214707999999995</v>
      </c>
      <c r="AM353" s="565">
        <f>IFERROR(AK353*AL353,#REF!)</f>
        <v>53.214707999999995</v>
      </c>
      <c r="AN353" s="566" t="s">
        <v>625</v>
      </c>
      <c r="AO353" s="567">
        <v>0.175176</v>
      </c>
      <c r="AP353" s="568">
        <v>0.5</v>
      </c>
      <c r="AQ353" s="495">
        <v>4.6609698443039997</v>
      </c>
    </row>
    <row r="354" spans="1:43" ht="15" x14ac:dyDescent="0.25">
      <c r="A354" s="1148" t="s">
        <v>1148</v>
      </c>
      <c r="B354" s="280"/>
      <c r="C354" s="453">
        <v>0</v>
      </c>
      <c r="D354" s="454">
        <f t="shared" si="61"/>
        <v>0</v>
      </c>
      <c r="E354" s="455"/>
      <c r="F354" s="456"/>
      <c r="G354" s="456">
        <v>0.5</v>
      </c>
      <c r="H354" s="457">
        <f t="shared" si="62"/>
        <v>0</v>
      </c>
      <c r="I354" s="280"/>
      <c r="J354" s="453">
        <v>0</v>
      </c>
      <c r="K354" s="454">
        <f t="shared" si="63"/>
        <v>0</v>
      </c>
      <c r="L354" s="455"/>
      <c r="M354" s="456"/>
      <c r="N354" s="456">
        <v>0.5</v>
      </c>
      <c r="O354" s="457">
        <f t="shared" si="64"/>
        <v>0</v>
      </c>
      <c r="P354" s="280"/>
      <c r="Q354" s="453">
        <v>0</v>
      </c>
      <c r="R354" s="458">
        <f t="shared" si="65"/>
        <v>0</v>
      </c>
      <c r="S354" s="459"/>
      <c r="T354" s="460"/>
      <c r="U354" s="456">
        <v>0.5</v>
      </c>
      <c r="V354" s="461">
        <f t="shared" si="66"/>
        <v>0</v>
      </c>
      <c r="W354" s="280">
        <v>0</v>
      </c>
      <c r="X354" s="453">
        <v>0</v>
      </c>
      <c r="Y354" s="458">
        <f>IFERROR(W354*X354,#REF!)</f>
        <v>0</v>
      </c>
      <c r="Z354" s="459" t="s">
        <v>625</v>
      </c>
      <c r="AA354" s="460">
        <v>0.175176</v>
      </c>
      <c r="AB354" s="456">
        <v>0.5</v>
      </c>
      <c r="AC354" s="461">
        <f t="shared" si="67"/>
        <v>0</v>
      </c>
      <c r="AD354" s="55">
        <v>0</v>
      </c>
      <c r="AE354" s="564">
        <v>0</v>
      </c>
      <c r="AF354" s="565">
        <f>IFERROR(AD354*AE354,#REF!)</f>
        <v>0</v>
      </c>
      <c r="AG354" s="566" t="s">
        <v>625</v>
      </c>
      <c r="AH354" s="567">
        <v>0.175176</v>
      </c>
      <c r="AI354" s="568">
        <v>0.5</v>
      </c>
      <c r="AJ354" s="495">
        <v>0</v>
      </c>
      <c r="AK354" s="55">
        <v>1</v>
      </c>
      <c r="AL354" s="564">
        <v>382.08160343999998</v>
      </c>
      <c r="AM354" s="565">
        <f>IFERROR(AK354*AL354,#REF!)</f>
        <v>382.08160343999998</v>
      </c>
      <c r="AN354" s="566" t="s">
        <v>625</v>
      </c>
      <c r="AO354" s="567">
        <v>0.175176</v>
      </c>
      <c r="AP354" s="568">
        <v>0.5</v>
      </c>
      <c r="AQ354" s="495">
        <v>33.465763482102716</v>
      </c>
    </row>
    <row r="355" spans="1:43" ht="15" x14ac:dyDescent="0.25">
      <c r="A355" s="1148" t="s">
        <v>1148</v>
      </c>
      <c r="B355" s="280"/>
      <c r="C355" s="453">
        <v>0</v>
      </c>
      <c r="D355" s="454">
        <f t="shared" si="61"/>
        <v>0</v>
      </c>
      <c r="E355" s="455"/>
      <c r="F355" s="456"/>
      <c r="G355" s="456">
        <v>0.5</v>
      </c>
      <c r="H355" s="457">
        <f t="shared" si="62"/>
        <v>0</v>
      </c>
      <c r="I355" s="280"/>
      <c r="J355" s="453">
        <v>0</v>
      </c>
      <c r="K355" s="454">
        <f t="shared" si="63"/>
        <v>0</v>
      </c>
      <c r="L355" s="455"/>
      <c r="M355" s="456"/>
      <c r="N355" s="456">
        <v>0.5</v>
      </c>
      <c r="O355" s="457">
        <f t="shared" si="64"/>
        <v>0</v>
      </c>
      <c r="P355" s="280"/>
      <c r="Q355" s="453">
        <v>0</v>
      </c>
      <c r="R355" s="458">
        <f t="shared" si="65"/>
        <v>0</v>
      </c>
      <c r="S355" s="459"/>
      <c r="T355" s="460"/>
      <c r="U355" s="456">
        <v>0.5</v>
      </c>
      <c r="V355" s="461">
        <f t="shared" si="66"/>
        <v>0</v>
      </c>
      <c r="W355" s="280">
        <v>0</v>
      </c>
      <c r="X355" s="453">
        <v>0</v>
      </c>
      <c r="Y355" s="458">
        <f>IFERROR(W355*X355,#REF!)</f>
        <v>0</v>
      </c>
      <c r="Z355" s="459" t="s">
        <v>625</v>
      </c>
      <c r="AA355" s="460">
        <v>0.175176</v>
      </c>
      <c r="AB355" s="456">
        <v>0.5</v>
      </c>
      <c r="AC355" s="461">
        <f t="shared" si="67"/>
        <v>0</v>
      </c>
      <c r="AD355" s="55">
        <v>0</v>
      </c>
      <c r="AE355" s="564">
        <v>0</v>
      </c>
      <c r="AF355" s="565">
        <f>IFERROR(AD355*AE355,#REF!)</f>
        <v>0</v>
      </c>
      <c r="AG355" s="566" t="s">
        <v>625</v>
      </c>
      <c r="AH355" s="567">
        <v>0.175176</v>
      </c>
      <c r="AI355" s="568">
        <v>0.5</v>
      </c>
      <c r="AJ355" s="495">
        <v>0</v>
      </c>
      <c r="AK355" s="55">
        <v>1</v>
      </c>
      <c r="AL355" s="564">
        <v>382.08160343999998</v>
      </c>
      <c r="AM355" s="565">
        <f>IFERROR(AK355*AL355,#REF!)</f>
        <v>382.08160343999998</v>
      </c>
      <c r="AN355" s="566" t="s">
        <v>625</v>
      </c>
      <c r="AO355" s="567">
        <v>0.175176</v>
      </c>
      <c r="AP355" s="568">
        <v>0.5</v>
      </c>
      <c r="AQ355" s="495">
        <v>33.465763482102716</v>
      </c>
    </row>
    <row r="356" spans="1:43" ht="15" x14ac:dyDescent="0.25">
      <c r="A356" s="1148" t="s">
        <v>1149</v>
      </c>
      <c r="B356" s="280"/>
      <c r="C356" s="453">
        <v>0</v>
      </c>
      <c r="D356" s="454">
        <f t="shared" si="61"/>
        <v>0</v>
      </c>
      <c r="E356" s="455"/>
      <c r="F356" s="456"/>
      <c r="G356" s="456">
        <v>0.5</v>
      </c>
      <c r="H356" s="457">
        <f t="shared" si="62"/>
        <v>0</v>
      </c>
      <c r="I356" s="280"/>
      <c r="J356" s="453">
        <v>0</v>
      </c>
      <c r="K356" s="454">
        <f t="shared" si="63"/>
        <v>0</v>
      </c>
      <c r="L356" s="455"/>
      <c r="M356" s="456"/>
      <c r="N356" s="456">
        <v>0.5</v>
      </c>
      <c r="O356" s="457">
        <f t="shared" si="64"/>
        <v>0</v>
      </c>
      <c r="P356" s="280"/>
      <c r="Q356" s="453">
        <v>0</v>
      </c>
      <c r="R356" s="458">
        <f t="shared" si="65"/>
        <v>0</v>
      </c>
      <c r="S356" s="459"/>
      <c r="T356" s="460"/>
      <c r="U356" s="456">
        <v>0.5</v>
      </c>
      <c r="V356" s="461">
        <f t="shared" si="66"/>
        <v>0</v>
      </c>
      <c r="W356" s="280">
        <v>0</v>
      </c>
      <c r="X356" s="453">
        <v>0</v>
      </c>
      <c r="Y356" s="458">
        <f>IFERROR(W356*X356,#REF!)</f>
        <v>0</v>
      </c>
      <c r="Z356" s="459" t="s">
        <v>626</v>
      </c>
      <c r="AA356" s="460">
        <v>0.13309199999999999</v>
      </c>
      <c r="AB356" s="456">
        <v>0.5</v>
      </c>
      <c r="AC356" s="461">
        <f t="shared" si="67"/>
        <v>0</v>
      </c>
      <c r="AD356" s="55">
        <v>0</v>
      </c>
      <c r="AE356" s="564">
        <v>0</v>
      </c>
      <c r="AF356" s="565">
        <f>IFERROR(AD356*AE356,#REF!)</f>
        <v>0</v>
      </c>
      <c r="AG356" s="566" t="s">
        <v>626</v>
      </c>
      <c r="AH356" s="567">
        <v>0.13309199999999999</v>
      </c>
      <c r="AI356" s="568">
        <v>0.5</v>
      </c>
      <c r="AJ356" s="495">
        <v>0</v>
      </c>
      <c r="AK356" s="55">
        <v>1</v>
      </c>
      <c r="AL356" s="564">
        <v>57.471884639999992</v>
      </c>
      <c r="AM356" s="565">
        <f>IFERROR(AK356*AL356,#REF!)</f>
        <v>57.471884639999992</v>
      </c>
      <c r="AN356" s="566" t="s">
        <v>626</v>
      </c>
      <c r="AO356" s="567">
        <v>0.13309199999999999</v>
      </c>
      <c r="AP356" s="568">
        <v>0.5</v>
      </c>
      <c r="AQ356" s="495">
        <v>3.8245240352534391</v>
      </c>
    </row>
    <row r="357" spans="1:43" ht="15" x14ac:dyDescent="0.25">
      <c r="A357" s="1148" t="s">
        <v>1150</v>
      </c>
      <c r="B357" s="280"/>
      <c r="C357" s="453">
        <v>0</v>
      </c>
      <c r="D357" s="454">
        <f t="shared" si="61"/>
        <v>0</v>
      </c>
      <c r="E357" s="455"/>
      <c r="F357" s="456"/>
      <c r="G357" s="456">
        <v>0.5</v>
      </c>
      <c r="H357" s="457">
        <f t="shared" si="62"/>
        <v>0</v>
      </c>
      <c r="I357" s="280"/>
      <c r="J357" s="453">
        <v>0</v>
      </c>
      <c r="K357" s="454">
        <f t="shared" si="63"/>
        <v>0</v>
      </c>
      <c r="L357" s="455"/>
      <c r="M357" s="456"/>
      <c r="N357" s="456">
        <v>0.5</v>
      </c>
      <c r="O357" s="457">
        <f t="shared" si="64"/>
        <v>0</v>
      </c>
      <c r="P357" s="280"/>
      <c r="Q357" s="453">
        <v>0</v>
      </c>
      <c r="R357" s="458">
        <f t="shared" si="65"/>
        <v>0</v>
      </c>
      <c r="S357" s="459"/>
      <c r="T357" s="460"/>
      <c r="U357" s="456">
        <v>0.5</v>
      </c>
      <c r="V357" s="461">
        <f t="shared" si="66"/>
        <v>0</v>
      </c>
      <c r="W357" s="280">
        <v>0</v>
      </c>
      <c r="X357" s="453">
        <v>0</v>
      </c>
      <c r="Y357" s="458">
        <f>IFERROR(W357*X357,#REF!)</f>
        <v>0</v>
      </c>
      <c r="Z357" s="459" t="s">
        <v>626</v>
      </c>
      <c r="AA357" s="460">
        <v>0.13309199999999999</v>
      </c>
      <c r="AB357" s="456">
        <v>0.5</v>
      </c>
      <c r="AC357" s="461">
        <f t="shared" si="67"/>
        <v>0</v>
      </c>
      <c r="AD357" s="55">
        <v>0</v>
      </c>
      <c r="AE357" s="564">
        <v>0</v>
      </c>
      <c r="AF357" s="565">
        <f>IFERROR(AD357*AE357,#REF!)</f>
        <v>0</v>
      </c>
      <c r="AG357" s="566" t="s">
        <v>626</v>
      </c>
      <c r="AH357" s="567">
        <v>0.13309199999999999</v>
      </c>
      <c r="AI357" s="568">
        <v>0.5</v>
      </c>
      <c r="AJ357" s="495">
        <v>0</v>
      </c>
      <c r="AK357" s="55">
        <v>1</v>
      </c>
      <c r="AL357" s="564">
        <v>85.143532799999988</v>
      </c>
      <c r="AM357" s="565">
        <f>IFERROR(AK357*AL357,#REF!)</f>
        <v>85.143532799999988</v>
      </c>
      <c r="AN357" s="566" t="s">
        <v>626</v>
      </c>
      <c r="AO357" s="567">
        <v>0.13309199999999999</v>
      </c>
      <c r="AP357" s="568">
        <v>0.5</v>
      </c>
      <c r="AQ357" s="495">
        <v>5.6659615337087983</v>
      </c>
    </row>
    <row r="358" spans="1:43" ht="15" x14ac:dyDescent="0.25">
      <c r="A358" s="1148" t="s">
        <v>1151</v>
      </c>
      <c r="B358" s="280"/>
      <c r="C358" s="453">
        <v>0</v>
      </c>
      <c r="D358" s="454">
        <f t="shared" si="61"/>
        <v>0</v>
      </c>
      <c r="E358" s="455"/>
      <c r="F358" s="456"/>
      <c r="G358" s="456">
        <v>0.5</v>
      </c>
      <c r="H358" s="457">
        <f t="shared" si="62"/>
        <v>0</v>
      </c>
      <c r="I358" s="280"/>
      <c r="J358" s="453">
        <v>0</v>
      </c>
      <c r="K358" s="454">
        <f t="shared" si="63"/>
        <v>0</v>
      </c>
      <c r="L358" s="455"/>
      <c r="M358" s="456"/>
      <c r="N358" s="456">
        <v>0.5</v>
      </c>
      <c r="O358" s="457">
        <f t="shared" si="64"/>
        <v>0</v>
      </c>
      <c r="P358" s="280"/>
      <c r="Q358" s="453">
        <v>0</v>
      </c>
      <c r="R358" s="458">
        <f t="shared" si="65"/>
        <v>0</v>
      </c>
      <c r="S358" s="459"/>
      <c r="T358" s="460"/>
      <c r="U358" s="456">
        <v>0.5</v>
      </c>
      <c r="V358" s="461">
        <f t="shared" si="66"/>
        <v>0</v>
      </c>
      <c r="W358" s="280">
        <v>0</v>
      </c>
      <c r="X358" s="453">
        <v>0</v>
      </c>
      <c r="Y358" s="458">
        <f>IFERROR(W358*X358,#REF!)</f>
        <v>0</v>
      </c>
      <c r="Z358" s="459" t="s">
        <v>626</v>
      </c>
      <c r="AA358" s="460">
        <v>0.13309199999999999</v>
      </c>
      <c r="AB358" s="456">
        <v>0.5</v>
      </c>
      <c r="AC358" s="461">
        <f t="shared" si="67"/>
        <v>0</v>
      </c>
      <c r="AD358" s="55">
        <v>0</v>
      </c>
      <c r="AE358" s="564">
        <v>0</v>
      </c>
      <c r="AF358" s="565">
        <f>IFERROR(AD358*AE358,#REF!)</f>
        <v>0</v>
      </c>
      <c r="AG358" s="566" t="s">
        <v>626</v>
      </c>
      <c r="AH358" s="567">
        <v>0.13309199999999999</v>
      </c>
      <c r="AI358" s="568">
        <v>0.5</v>
      </c>
      <c r="AJ358" s="495">
        <v>0</v>
      </c>
      <c r="AK358" s="55">
        <v>1</v>
      </c>
      <c r="AL358" s="564">
        <v>55.34329632</v>
      </c>
      <c r="AM358" s="565">
        <f>IFERROR(AK358*AL358,#REF!)</f>
        <v>55.34329632</v>
      </c>
      <c r="AN358" s="566" t="s">
        <v>626</v>
      </c>
      <c r="AO358" s="567">
        <v>0.13309199999999999</v>
      </c>
      <c r="AP358" s="568">
        <v>0.5</v>
      </c>
      <c r="AQ358" s="495">
        <v>3.6828749969107197</v>
      </c>
    </row>
    <row r="359" spans="1:43" ht="15" x14ac:dyDescent="0.25">
      <c r="A359" s="1148" t="s">
        <v>1152</v>
      </c>
      <c r="B359" s="280"/>
      <c r="C359" s="453">
        <v>0</v>
      </c>
      <c r="D359" s="454">
        <f t="shared" si="61"/>
        <v>0</v>
      </c>
      <c r="E359" s="455"/>
      <c r="F359" s="456"/>
      <c r="G359" s="456">
        <v>0.5</v>
      </c>
      <c r="H359" s="457">
        <f t="shared" si="62"/>
        <v>0</v>
      </c>
      <c r="I359" s="280"/>
      <c r="J359" s="453">
        <v>0</v>
      </c>
      <c r="K359" s="454">
        <f t="shared" si="63"/>
        <v>0</v>
      </c>
      <c r="L359" s="455"/>
      <c r="M359" s="456"/>
      <c r="N359" s="456">
        <v>0.5</v>
      </c>
      <c r="O359" s="457">
        <f t="shared" si="64"/>
        <v>0</v>
      </c>
      <c r="P359" s="280"/>
      <c r="Q359" s="453">
        <v>0</v>
      </c>
      <c r="R359" s="458">
        <f t="shared" si="65"/>
        <v>0</v>
      </c>
      <c r="S359" s="459"/>
      <c r="T359" s="460"/>
      <c r="U359" s="456">
        <v>0.5</v>
      </c>
      <c r="V359" s="461">
        <f t="shared" si="66"/>
        <v>0</v>
      </c>
      <c r="W359" s="280">
        <v>0</v>
      </c>
      <c r="X359" s="453">
        <v>0</v>
      </c>
      <c r="Y359" s="458">
        <f>IFERROR(W359*X359,#REF!)</f>
        <v>0</v>
      </c>
      <c r="Z359" s="459" t="s">
        <v>625</v>
      </c>
      <c r="AA359" s="460">
        <v>0.175176</v>
      </c>
      <c r="AB359" s="456">
        <v>0.5</v>
      </c>
      <c r="AC359" s="461">
        <f t="shared" si="67"/>
        <v>0</v>
      </c>
      <c r="AD359" s="55">
        <v>0</v>
      </c>
      <c r="AE359" s="564">
        <v>0</v>
      </c>
      <c r="AF359" s="565">
        <f>IFERROR(AD359*AE359,#REF!)</f>
        <v>0</v>
      </c>
      <c r="AG359" s="566" t="s">
        <v>625</v>
      </c>
      <c r="AH359" s="567">
        <v>0.175176</v>
      </c>
      <c r="AI359" s="568">
        <v>0.5</v>
      </c>
      <c r="AJ359" s="495">
        <v>0</v>
      </c>
      <c r="AK359" s="55">
        <v>2</v>
      </c>
      <c r="AL359" s="564">
        <v>47.893237200000002</v>
      </c>
      <c r="AM359" s="565">
        <f>IFERROR(AK359*AL359,#REF!)</f>
        <v>95.786474400000003</v>
      </c>
      <c r="AN359" s="566" t="s">
        <v>625</v>
      </c>
      <c r="AO359" s="567">
        <v>0.175176</v>
      </c>
      <c r="AP359" s="568">
        <v>0.5</v>
      </c>
      <c r="AQ359" s="495">
        <v>8.3897457197472001</v>
      </c>
    </row>
    <row r="360" spans="1:43" ht="15" x14ac:dyDescent="0.25">
      <c r="A360" s="559" t="s">
        <v>572</v>
      </c>
      <c r="B360" s="469">
        <f>SUM(B299:B359)</f>
        <v>0</v>
      </c>
      <c r="C360" s="470"/>
      <c r="D360" s="471">
        <f>SUM(D299:D359)</f>
        <v>0</v>
      </c>
      <c r="E360" s="472"/>
      <c r="F360" s="473"/>
      <c r="G360" s="473"/>
      <c r="H360" s="452">
        <f>SUM(H299:H359)</f>
        <v>0</v>
      </c>
      <c r="I360" s="469">
        <f>SUM(I299:I359)</f>
        <v>0</v>
      </c>
      <c r="J360" s="470"/>
      <c r="K360" s="471">
        <f>SUM(K299:K359)</f>
        <v>0</v>
      </c>
      <c r="L360" s="472"/>
      <c r="M360" s="473"/>
      <c r="N360" s="473"/>
      <c r="O360" s="452">
        <f>SUM(O299:O359)</f>
        <v>0</v>
      </c>
      <c r="P360" s="469">
        <f>SUM(P299:P359)</f>
        <v>0</v>
      </c>
      <c r="Q360" s="470"/>
      <c r="R360" s="471">
        <f>SUM(R299:R359)</f>
        <v>0</v>
      </c>
      <c r="S360" s="472"/>
      <c r="T360" s="473"/>
      <c r="U360" s="473"/>
      <c r="V360" s="452">
        <f>SUM(V299:V359)</f>
        <v>0</v>
      </c>
      <c r="W360" s="469">
        <f>SUM(W299:W359)</f>
        <v>42</v>
      </c>
      <c r="X360" s="470"/>
      <c r="Y360" s="471">
        <f>SUM(Y299:Y359)</f>
        <v>3979.623</v>
      </c>
      <c r="Z360" s="472"/>
      <c r="AA360" s="473"/>
      <c r="AB360" s="473"/>
      <c r="AC360" s="452">
        <f>SUM(AC299:AC359)</f>
        <v>334.07727728400005</v>
      </c>
      <c r="AD360" s="62">
        <f>SUM(AD299:AD359)</f>
        <v>40</v>
      </c>
      <c r="AE360" s="571"/>
      <c r="AF360" s="572">
        <f>SUM(AF299:AF359)</f>
        <v>7244.9376351999999</v>
      </c>
      <c r="AG360" s="573"/>
      <c r="AH360" s="574"/>
      <c r="AI360" s="574"/>
      <c r="AJ360" s="54">
        <f>SUM(AJ299:AJ359)</f>
        <v>1284.7500909101377</v>
      </c>
      <c r="AK360" s="62">
        <f>SUM(AK299:AK359)</f>
        <v>22</v>
      </c>
      <c r="AL360" s="571"/>
      <c r="AM360" s="572">
        <f>SUM(AM299:AM359)</f>
        <v>4179.9088839839997</v>
      </c>
      <c r="AN360" s="573"/>
      <c r="AO360" s="574"/>
      <c r="AP360" s="574"/>
      <c r="AQ360" s="54">
        <f>SUM(AQ299:AQ359)</f>
        <v>2263.2900393277287</v>
      </c>
    </row>
    <row r="361" spans="1:43" ht="15" x14ac:dyDescent="0.25">
      <c r="A361" s="563"/>
      <c r="B361" s="474"/>
      <c r="C361" s="470"/>
      <c r="D361" s="470"/>
      <c r="E361" s="475"/>
      <c r="F361" s="476"/>
      <c r="G361" s="476"/>
      <c r="H361" s="477"/>
      <c r="I361" s="474"/>
      <c r="J361" s="470"/>
      <c r="K361" s="470"/>
      <c r="L361" s="475"/>
      <c r="M361" s="476"/>
      <c r="N361" s="476"/>
      <c r="O361" s="477"/>
      <c r="P361" s="448"/>
      <c r="Q361" s="449"/>
      <c r="R361" s="449"/>
      <c r="S361" s="450"/>
      <c r="T361" s="451"/>
      <c r="U361" s="451"/>
      <c r="V361" s="452"/>
      <c r="W361" s="448"/>
      <c r="X361" s="449"/>
      <c r="Y361" s="449"/>
      <c r="Z361" s="450"/>
      <c r="AA361" s="451"/>
      <c r="AB361" s="451"/>
      <c r="AC361" s="452"/>
      <c r="AD361" s="53"/>
      <c r="AE361" s="560"/>
      <c r="AF361" s="560"/>
      <c r="AG361" s="561"/>
      <c r="AH361" s="562"/>
      <c r="AI361" s="562"/>
      <c r="AJ361" s="54"/>
      <c r="AK361" s="53"/>
      <c r="AL361" s="560"/>
      <c r="AM361" s="560"/>
      <c r="AN361" s="561"/>
      <c r="AO361" s="562"/>
      <c r="AP361" s="562"/>
      <c r="AQ361" s="54"/>
    </row>
    <row r="362" spans="1:43" ht="15" x14ac:dyDescent="0.25">
      <c r="A362" s="559" t="s">
        <v>573</v>
      </c>
      <c r="B362" s="448"/>
      <c r="C362" s="449"/>
      <c r="D362" s="449"/>
      <c r="E362" s="450"/>
      <c r="F362" s="451"/>
      <c r="G362" s="451"/>
      <c r="H362" s="452"/>
      <c r="I362" s="448"/>
      <c r="J362" s="449"/>
      <c r="K362" s="449"/>
      <c r="L362" s="450"/>
      <c r="M362" s="451"/>
      <c r="N362" s="451"/>
      <c r="O362" s="452"/>
      <c r="P362" s="448"/>
      <c r="Q362" s="449"/>
      <c r="R362" s="449"/>
      <c r="S362" s="450"/>
      <c r="T362" s="451"/>
      <c r="U362" s="451"/>
      <c r="V362" s="452"/>
      <c r="W362" s="448"/>
      <c r="X362" s="449"/>
      <c r="Y362" s="449"/>
      <c r="Z362" s="450"/>
      <c r="AA362" s="451"/>
      <c r="AB362" s="451"/>
      <c r="AC362" s="452"/>
      <c r="AD362" s="53"/>
      <c r="AE362" s="560"/>
      <c r="AF362" s="560"/>
      <c r="AG362" s="561"/>
      <c r="AH362" s="562"/>
      <c r="AI362" s="562"/>
      <c r="AJ362" s="54"/>
      <c r="AK362" s="53"/>
      <c r="AL362" s="560"/>
      <c r="AM362" s="560"/>
      <c r="AN362" s="561"/>
      <c r="AO362" s="562"/>
      <c r="AP362" s="562"/>
      <c r="AQ362" s="54"/>
    </row>
    <row r="363" spans="1:43" ht="15" x14ac:dyDescent="0.25">
      <c r="A363" s="563" t="s">
        <v>1067</v>
      </c>
      <c r="B363" s="478"/>
      <c r="E363" s="864"/>
      <c r="F363" s="479"/>
      <c r="G363" s="479"/>
      <c r="H363" s="447"/>
      <c r="I363" s="478"/>
      <c r="L363" s="864"/>
      <c r="M363" s="479"/>
      <c r="N363" s="479"/>
      <c r="O363" s="447"/>
      <c r="P363" s="478"/>
      <c r="S363" s="864"/>
      <c r="T363" s="479"/>
      <c r="U363" s="479"/>
      <c r="V363" s="447"/>
      <c r="W363" s="478"/>
      <c r="Z363" s="864"/>
      <c r="AA363" s="479"/>
      <c r="AB363" s="479"/>
      <c r="AC363" s="447">
        <v>982.26672000000019</v>
      </c>
      <c r="AD363" s="497"/>
      <c r="AE363" s="854"/>
      <c r="AF363" s="854"/>
      <c r="AG363" s="855"/>
      <c r="AH363" s="575"/>
      <c r="AI363" s="575"/>
      <c r="AJ363" s="52">
        <v>982.26672000000019</v>
      </c>
      <c r="AK363" s="497"/>
      <c r="AL363" s="854"/>
      <c r="AM363" s="854"/>
      <c r="AN363" s="855"/>
      <c r="AO363" s="575"/>
      <c r="AP363" s="575"/>
      <c r="AQ363" s="52">
        <v>982.26672000000019</v>
      </c>
    </row>
    <row r="364" spans="1:43" ht="15" x14ac:dyDescent="0.25">
      <c r="A364" s="563" t="s">
        <v>618</v>
      </c>
      <c r="B364" s="478"/>
      <c r="E364" s="864"/>
      <c r="F364" s="479"/>
      <c r="G364" s="479"/>
      <c r="H364" s="447"/>
      <c r="I364" s="478"/>
      <c r="L364" s="864"/>
      <c r="M364" s="479"/>
      <c r="N364" s="479"/>
      <c r="O364" s="447"/>
      <c r="P364" s="478"/>
      <c r="S364" s="864"/>
      <c r="T364" s="479"/>
      <c r="U364" s="479"/>
      <c r="V364" s="447"/>
      <c r="W364" s="478"/>
      <c r="Z364" s="864"/>
      <c r="AA364" s="479"/>
      <c r="AB364" s="479"/>
      <c r="AC364" s="447">
        <v>41.026710000000008</v>
      </c>
      <c r="AD364" s="497"/>
      <c r="AE364" s="854"/>
      <c r="AF364" s="854"/>
      <c r="AG364" s="855"/>
      <c r="AH364" s="575"/>
      <c r="AI364" s="575"/>
      <c r="AJ364" s="52">
        <v>39.877680000000005</v>
      </c>
      <c r="AK364" s="497"/>
      <c r="AL364" s="854"/>
      <c r="AM364" s="854"/>
      <c r="AN364" s="855"/>
      <c r="AO364" s="575"/>
      <c r="AP364" s="575"/>
      <c r="AQ364" s="52">
        <v>16.118019999999998</v>
      </c>
    </row>
    <row r="365" spans="1:43" ht="15" x14ac:dyDescent="0.25">
      <c r="A365" s="563" t="s">
        <v>1037</v>
      </c>
      <c r="B365" s="478"/>
      <c r="E365" s="864"/>
      <c r="F365" s="479"/>
      <c r="G365" s="479"/>
      <c r="H365" s="447"/>
      <c r="I365" s="478"/>
      <c r="L365" s="864"/>
      <c r="M365" s="479"/>
      <c r="N365" s="479"/>
      <c r="O365" s="447"/>
      <c r="P365" s="478"/>
      <c r="S365" s="864"/>
      <c r="T365" s="479"/>
      <c r="U365" s="479"/>
      <c r="V365" s="447"/>
      <c r="W365" s="478"/>
      <c r="Z365" s="864"/>
      <c r="AA365" s="479"/>
      <c r="AB365" s="479"/>
      <c r="AC365" s="447">
        <v>10.206479999999999</v>
      </c>
      <c r="AD365" s="497"/>
      <c r="AE365" s="854"/>
      <c r="AF365" s="854"/>
      <c r="AG365" s="855"/>
      <c r="AH365" s="575"/>
      <c r="AI365" s="575"/>
      <c r="AJ365" s="52">
        <v>10.206479999999999</v>
      </c>
      <c r="AK365" s="497"/>
      <c r="AL365" s="854"/>
      <c r="AM365" s="854"/>
      <c r="AN365" s="855"/>
      <c r="AO365" s="575"/>
      <c r="AP365" s="575"/>
      <c r="AQ365" s="52">
        <v>10.206479999999999</v>
      </c>
    </row>
    <row r="366" spans="1:43" ht="15" x14ac:dyDescent="0.25">
      <c r="A366" s="563" t="s">
        <v>1069</v>
      </c>
      <c r="B366" s="478"/>
      <c r="E366" s="864"/>
      <c r="F366" s="479"/>
      <c r="G366" s="479"/>
      <c r="H366" s="447"/>
      <c r="I366" s="478"/>
      <c r="L366" s="864"/>
      <c r="M366" s="479"/>
      <c r="N366" s="479"/>
      <c r="O366" s="447"/>
      <c r="P366" s="478"/>
      <c r="S366" s="864"/>
      <c r="T366" s="479"/>
      <c r="U366" s="479"/>
      <c r="V366" s="447"/>
      <c r="W366" s="478"/>
      <c r="Z366" s="864"/>
      <c r="AA366" s="479"/>
      <c r="AB366" s="479"/>
      <c r="AC366" s="447">
        <v>612.49367999999993</v>
      </c>
      <c r="AD366" s="497"/>
      <c r="AE366" s="854"/>
      <c r="AF366" s="854"/>
      <c r="AG366" s="855"/>
      <c r="AH366" s="575"/>
      <c r="AI366" s="575"/>
      <c r="AJ366" s="52">
        <v>612.49367999999993</v>
      </c>
      <c r="AK366" s="497"/>
      <c r="AL366" s="854"/>
      <c r="AM366" s="854"/>
      <c r="AN366" s="855"/>
      <c r="AO366" s="575"/>
      <c r="AP366" s="575"/>
      <c r="AQ366" s="52">
        <v>612.49367999999993</v>
      </c>
    </row>
    <row r="367" spans="1:43" ht="15" x14ac:dyDescent="0.25">
      <c r="A367" s="563" t="s">
        <v>1064</v>
      </c>
      <c r="B367" s="478"/>
      <c r="E367" s="864"/>
      <c r="F367" s="479"/>
      <c r="G367" s="479"/>
      <c r="H367" s="447"/>
      <c r="I367" s="478"/>
      <c r="L367" s="864"/>
      <c r="M367" s="479"/>
      <c r="N367" s="479"/>
      <c r="O367" s="447"/>
      <c r="P367" s="478"/>
      <c r="S367" s="864"/>
      <c r="T367" s="479"/>
      <c r="U367" s="479"/>
      <c r="V367" s="447"/>
      <c r="W367" s="478"/>
      <c r="Z367" s="864"/>
      <c r="AA367" s="479"/>
      <c r="AB367" s="479"/>
      <c r="AC367" s="447">
        <v>20.740320000000004</v>
      </c>
      <c r="AD367" s="497"/>
      <c r="AE367" s="854"/>
      <c r="AF367" s="854"/>
      <c r="AG367" s="855"/>
      <c r="AH367" s="575"/>
      <c r="AI367" s="575"/>
      <c r="AJ367" s="52">
        <v>17.283600000000003</v>
      </c>
      <c r="AK367" s="497"/>
      <c r="AL367" s="854"/>
      <c r="AM367" s="854"/>
      <c r="AN367" s="855"/>
      <c r="AO367" s="575"/>
      <c r="AP367" s="575"/>
      <c r="AQ367" s="52">
        <v>0</v>
      </c>
    </row>
    <row r="368" spans="1:43" ht="15" x14ac:dyDescent="0.25">
      <c r="A368" s="563" t="s">
        <v>621</v>
      </c>
      <c r="B368" s="478"/>
      <c r="E368" s="864"/>
      <c r="F368" s="479"/>
      <c r="G368" s="479"/>
      <c r="H368" s="447"/>
      <c r="I368" s="478"/>
      <c r="L368" s="864"/>
      <c r="M368" s="479"/>
      <c r="N368" s="479"/>
      <c r="O368" s="447"/>
      <c r="P368" s="478"/>
      <c r="S368" s="864"/>
      <c r="T368" s="479"/>
      <c r="U368" s="479"/>
      <c r="V368" s="447"/>
      <c r="W368" s="478"/>
      <c r="Z368" s="864"/>
      <c r="AA368" s="479"/>
      <c r="AB368" s="479"/>
      <c r="AC368" s="447">
        <v>1857.9901299999995</v>
      </c>
      <c r="AD368" s="497"/>
      <c r="AE368" s="854"/>
      <c r="AF368" s="854"/>
      <c r="AG368" s="855"/>
      <c r="AH368" s="575"/>
      <c r="AI368" s="575"/>
      <c r="AJ368" s="52">
        <v>1684.2455599999996</v>
      </c>
      <c r="AK368" s="497"/>
      <c r="AL368" s="854"/>
      <c r="AM368" s="854"/>
      <c r="AN368" s="855"/>
      <c r="AO368" s="575"/>
      <c r="AP368" s="575"/>
      <c r="AQ368" s="52">
        <v>1566.8044599999992</v>
      </c>
    </row>
    <row r="369" spans="1:43" ht="15" x14ac:dyDescent="0.25">
      <c r="A369" s="563" t="s">
        <v>1065</v>
      </c>
      <c r="B369" s="478"/>
      <c r="E369" s="864"/>
      <c r="F369" s="479"/>
      <c r="G369" s="479"/>
      <c r="H369" s="447"/>
      <c r="I369" s="478"/>
      <c r="L369" s="864"/>
      <c r="M369" s="479"/>
      <c r="N369" s="479"/>
      <c r="O369" s="447"/>
      <c r="P369" s="478"/>
      <c r="S369" s="864"/>
      <c r="T369" s="479"/>
      <c r="U369" s="479"/>
      <c r="V369" s="447"/>
      <c r="W369" s="478"/>
      <c r="Z369" s="864"/>
      <c r="AA369" s="479"/>
      <c r="AB369" s="479"/>
      <c r="AC369" s="447">
        <v>1089.561232384209</v>
      </c>
      <c r="AD369" s="497"/>
      <c r="AE369" s="854"/>
      <c r="AF369" s="854"/>
      <c r="AG369" s="855"/>
      <c r="AH369" s="575"/>
      <c r="AI369" s="575"/>
      <c r="AJ369" s="52">
        <v>1096.9124983841027</v>
      </c>
      <c r="AK369" s="497"/>
      <c r="AL369" s="854"/>
      <c r="AM369" s="854"/>
      <c r="AN369" s="855"/>
      <c r="AO369" s="575"/>
      <c r="AP369" s="575"/>
      <c r="AQ369" s="52">
        <v>1082.0227356675414</v>
      </c>
    </row>
    <row r="370" spans="1:43" ht="15.75" thickBot="1" x14ac:dyDescent="0.3">
      <c r="A370" s="570" t="s">
        <v>1066</v>
      </c>
      <c r="B370" s="480"/>
      <c r="C370" s="481"/>
      <c r="D370" s="481"/>
      <c r="E370" s="484"/>
      <c r="F370" s="482"/>
      <c r="G370" s="482"/>
      <c r="H370" s="483"/>
      <c r="I370" s="480"/>
      <c r="J370" s="481"/>
      <c r="K370" s="481"/>
      <c r="L370" s="484"/>
      <c r="M370" s="482"/>
      <c r="N370" s="482"/>
      <c r="O370" s="483"/>
      <c r="P370" s="480"/>
      <c r="Q370" s="481"/>
      <c r="R370" s="481"/>
      <c r="S370" s="484"/>
      <c r="T370" s="482"/>
      <c r="U370" s="482"/>
      <c r="V370" s="483"/>
      <c r="W370" s="480"/>
      <c r="X370" s="481"/>
      <c r="Y370" s="481"/>
      <c r="Z370" s="484"/>
      <c r="AA370" s="482"/>
      <c r="AB370" s="482"/>
      <c r="AC370" s="483">
        <v>1126.9801200000006</v>
      </c>
      <c r="AD370" s="498"/>
      <c r="AE370" s="63"/>
      <c r="AF370" s="63"/>
      <c r="AG370" s="499"/>
      <c r="AH370" s="500"/>
      <c r="AI370" s="500"/>
      <c r="AJ370" s="64">
        <v>1126.9801200000006</v>
      </c>
      <c r="AK370" s="498"/>
      <c r="AL370" s="63"/>
      <c r="AM370" s="63"/>
      <c r="AN370" s="499"/>
      <c r="AO370" s="500"/>
      <c r="AP370" s="500"/>
      <c r="AQ370" s="64">
        <v>766.78320000000019</v>
      </c>
    </row>
    <row r="371" spans="1:43" ht="15.75" thickTop="1" x14ac:dyDescent="0.25">
      <c r="A371" s="559" t="s">
        <v>574</v>
      </c>
      <c r="B371" s="474"/>
      <c r="C371" s="470"/>
      <c r="D371" s="470"/>
      <c r="E371" s="475"/>
      <c r="F371" s="476"/>
      <c r="G371" s="476"/>
      <c r="H371" s="477">
        <f>SUM(H363:H370)</f>
        <v>0</v>
      </c>
      <c r="I371" s="474"/>
      <c r="J371" s="470"/>
      <c r="K371" s="470"/>
      <c r="L371" s="475"/>
      <c r="M371" s="476"/>
      <c r="N371" s="476"/>
      <c r="O371" s="477">
        <f>SUM(O363:O370)</f>
        <v>0</v>
      </c>
      <c r="P371" s="448"/>
      <c r="Q371" s="449"/>
      <c r="R371" s="449"/>
      <c r="S371" s="450"/>
      <c r="T371" s="451"/>
      <c r="U371" s="451"/>
      <c r="V371" s="452">
        <f>SUM(V363:V370)</f>
        <v>0</v>
      </c>
      <c r="W371" s="448"/>
      <c r="X371" s="449"/>
      <c r="Y371" s="449"/>
      <c r="Z371" s="450"/>
      <c r="AA371" s="451"/>
      <c r="AB371" s="451"/>
      <c r="AC371" s="452">
        <f>SUM(AC363:AC370)</f>
        <v>5741.2653923842099</v>
      </c>
      <c r="AD371" s="53"/>
      <c r="AE371" s="560"/>
      <c r="AF371" s="560"/>
      <c r="AG371" s="561"/>
      <c r="AH371" s="562"/>
      <c r="AI371" s="562"/>
      <c r="AJ371" s="54">
        <f>SUM(AJ363:AJ370)</f>
        <v>5570.2663383841027</v>
      </c>
      <c r="AK371" s="53"/>
      <c r="AL371" s="560"/>
      <c r="AM371" s="560"/>
      <c r="AN371" s="561"/>
      <c r="AO371" s="562"/>
      <c r="AP371" s="562"/>
      <c r="AQ371" s="54">
        <f>SUM(AQ363:AQ370)</f>
        <v>5036.6952956675404</v>
      </c>
    </row>
    <row r="372" spans="1:43" ht="15" x14ac:dyDescent="0.25">
      <c r="A372" s="563"/>
      <c r="B372" s="485"/>
      <c r="C372" s="486"/>
      <c r="D372" s="486"/>
      <c r="E372" s="487"/>
      <c r="H372" s="489"/>
      <c r="I372" s="485"/>
      <c r="J372" s="486"/>
      <c r="K372" s="486"/>
      <c r="L372" s="487"/>
      <c r="M372" s="488"/>
      <c r="N372" s="488"/>
      <c r="O372" s="489"/>
      <c r="P372" s="485"/>
      <c r="Q372" s="486"/>
      <c r="R372" s="486"/>
      <c r="S372" s="487"/>
      <c r="T372" s="488"/>
      <c r="U372" s="488"/>
      <c r="V372" s="489"/>
      <c r="W372" s="485"/>
      <c r="X372" s="486"/>
      <c r="Y372" s="486"/>
      <c r="Z372" s="487"/>
      <c r="AA372" s="488"/>
      <c r="AB372" s="488"/>
      <c r="AC372" s="489"/>
      <c r="AD372" s="501"/>
      <c r="AE372" s="576"/>
      <c r="AF372" s="576"/>
      <c r="AG372" s="577"/>
      <c r="AH372" s="578"/>
      <c r="AI372" s="578"/>
      <c r="AJ372" s="502"/>
      <c r="AK372" s="501"/>
      <c r="AL372" s="576"/>
      <c r="AM372" s="576"/>
      <c r="AN372" s="577"/>
      <c r="AO372" s="578"/>
      <c r="AP372" s="578"/>
      <c r="AQ372" s="502"/>
    </row>
    <row r="373" spans="1:43" ht="15" x14ac:dyDescent="0.25">
      <c r="A373" s="559" t="s">
        <v>575</v>
      </c>
      <c r="B373" s="474"/>
      <c r="C373" s="470"/>
      <c r="D373" s="470"/>
      <c r="E373" s="475"/>
      <c r="F373" s="476"/>
      <c r="G373" s="476"/>
      <c r="H373" s="477"/>
      <c r="I373" s="474"/>
      <c r="J373" s="470"/>
      <c r="K373" s="470"/>
      <c r="L373" s="475"/>
      <c r="M373" s="476"/>
      <c r="N373" s="476"/>
      <c r="O373" s="477"/>
      <c r="P373" s="448"/>
      <c r="Q373" s="449"/>
      <c r="R373" s="449"/>
      <c r="S373" s="450"/>
      <c r="T373" s="451"/>
      <c r="U373" s="451"/>
      <c r="V373" s="477"/>
      <c r="W373" s="448"/>
      <c r="X373" s="449"/>
      <c r="Y373" s="449"/>
      <c r="Z373" s="450"/>
      <c r="AA373" s="451"/>
      <c r="AB373" s="451"/>
      <c r="AC373" s="477">
        <v>-89.686102384208866</v>
      </c>
      <c r="AD373" s="53"/>
      <c r="AE373" s="560"/>
      <c r="AF373" s="560"/>
      <c r="AG373" s="561"/>
      <c r="AH373" s="562"/>
      <c r="AI373" s="562"/>
      <c r="AJ373" s="65">
        <v>-100.89361838410254</v>
      </c>
      <c r="AK373" s="53"/>
      <c r="AL373" s="560"/>
      <c r="AM373" s="560"/>
      <c r="AN373" s="561"/>
      <c r="AO373" s="562"/>
      <c r="AP373" s="562"/>
      <c r="AQ373" s="65">
        <v>-109.63664566754125</v>
      </c>
    </row>
    <row r="374" spans="1:43" ht="15.75" thickBot="1" x14ac:dyDescent="0.3">
      <c r="A374" s="570"/>
      <c r="B374" s="490"/>
      <c r="C374" s="491"/>
      <c r="D374" s="491"/>
      <c r="E374" s="492"/>
      <c r="F374" s="493"/>
      <c r="G374" s="493"/>
      <c r="H374" s="494"/>
      <c r="I374" s="490"/>
      <c r="J374" s="491"/>
      <c r="K374" s="491"/>
      <c r="L374" s="492"/>
      <c r="M374" s="493"/>
      <c r="N374" s="493"/>
      <c r="O374" s="494"/>
      <c r="P374" s="490"/>
      <c r="Q374" s="491"/>
      <c r="R374" s="491"/>
      <c r="S374" s="492"/>
      <c r="T374" s="493"/>
      <c r="U374" s="493"/>
      <c r="V374" s="494"/>
      <c r="W374" s="490"/>
      <c r="X374" s="491"/>
      <c r="Y374" s="491"/>
      <c r="Z374" s="492"/>
      <c r="AA374" s="493"/>
      <c r="AB374" s="493"/>
      <c r="AC374" s="494"/>
      <c r="AD374" s="503"/>
      <c r="AE374" s="504"/>
      <c r="AF374" s="504"/>
      <c r="AG374" s="505"/>
      <c r="AH374" s="506"/>
      <c r="AI374" s="506"/>
      <c r="AJ374" s="507"/>
      <c r="AK374" s="503"/>
      <c r="AL374" s="504"/>
      <c r="AM374" s="504"/>
      <c r="AN374" s="505"/>
      <c r="AO374" s="506"/>
      <c r="AP374" s="506"/>
      <c r="AQ374" s="507"/>
    </row>
    <row r="375" spans="1:43" ht="15.75" thickTop="1" x14ac:dyDescent="0.25">
      <c r="A375" s="579" t="s">
        <v>145</v>
      </c>
      <c r="B375" s="580"/>
      <c r="C375" s="581"/>
      <c r="D375" s="581"/>
      <c r="E375" s="582"/>
      <c r="F375" s="583"/>
      <c r="G375" s="583"/>
      <c r="H375" s="584">
        <f>SUM(H360,H371,H373)</f>
        <v>0</v>
      </c>
      <c r="I375" s="580"/>
      <c r="J375" s="581"/>
      <c r="K375" s="581"/>
      <c r="L375" s="582"/>
      <c r="M375" s="583"/>
      <c r="N375" s="583"/>
      <c r="O375" s="584">
        <f>SUM(O360,O371,O373)</f>
        <v>0</v>
      </c>
      <c r="P375" s="580"/>
      <c r="Q375" s="581"/>
      <c r="R375" s="581"/>
      <c r="S375" s="582"/>
      <c r="T375" s="583"/>
      <c r="U375" s="583"/>
      <c r="V375" s="584">
        <f>SUM(V360,V371,V373)</f>
        <v>0</v>
      </c>
      <c r="W375" s="580"/>
      <c r="X375" s="581"/>
      <c r="Y375" s="581"/>
      <c r="Z375" s="582"/>
      <c r="AA375" s="583"/>
      <c r="AB375" s="583"/>
      <c r="AC375" s="584">
        <f>SUM(AC360,AC371,AC373)</f>
        <v>5985.6565672840015</v>
      </c>
      <c r="AD375" s="585"/>
      <c r="AE375" s="586"/>
      <c r="AF375" s="586"/>
      <c r="AG375" s="587"/>
      <c r="AH375" s="588"/>
      <c r="AI375" s="588"/>
      <c r="AJ375" s="589">
        <f>SUM(AJ360,AJ371,AJ373)</f>
        <v>6754.1228109101385</v>
      </c>
      <c r="AK375" s="585"/>
      <c r="AL375" s="586"/>
      <c r="AM375" s="586"/>
      <c r="AN375" s="587"/>
      <c r="AO375" s="588"/>
      <c r="AP375" s="588"/>
      <c r="AQ375" s="589">
        <f>SUM(AQ360,AQ371,AQ373)</f>
        <v>7190.3486893277277</v>
      </c>
    </row>
    <row r="376" spans="1:43" hidden="1" x14ac:dyDescent="0.2">
      <c r="A376" s="867" t="s">
        <v>170</v>
      </c>
      <c r="B376" s="868"/>
      <c r="C376" s="869"/>
      <c r="D376" s="870"/>
      <c r="E376" s="871"/>
      <c r="F376" s="872"/>
      <c r="G376" s="872"/>
      <c r="H376" s="873"/>
      <c r="I376" s="868"/>
      <c r="J376" s="869"/>
      <c r="K376" s="870"/>
      <c r="L376" s="871"/>
      <c r="M376" s="872"/>
      <c r="N376" s="872"/>
      <c r="O376" s="873"/>
      <c r="P376" s="868"/>
      <c r="Q376" s="869"/>
      <c r="R376" s="870"/>
      <c r="S376" s="871"/>
      <c r="T376" s="872"/>
      <c r="U376" s="872"/>
      <c r="V376" s="873"/>
      <c r="W376" s="874"/>
      <c r="X376" s="869"/>
      <c r="Y376" s="870"/>
      <c r="Z376" s="871"/>
      <c r="AA376" s="872"/>
      <c r="AB376" s="872"/>
      <c r="AC376" s="870"/>
      <c r="AD376" s="868"/>
      <c r="AE376" s="869"/>
      <c r="AF376" s="870"/>
      <c r="AG376" s="871"/>
      <c r="AH376" s="872"/>
      <c r="AI376" s="872"/>
      <c r="AJ376" s="873"/>
      <c r="AK376" s="868"/>
      <c r="AL376" s="869"/>
      <c r="AM376" s="870"/>
      <c r="AN376" s="871"/>
      <c r="AO376" s="872"/>
      <c r="AP376" s="872"/>
      <c r="AQ376" s="873"/>
    </row>
    <row r="377" spans="1:43" ht="15" hidden="1" x14ac:dyDescent="0.25">
      <c r="A377" s="559" t="s">
        <v>571</v>
      </c>
      <c r="B377" s="448"/>
      <c r="C377" s="449"/>
      <c r="D377" s="449"/>
      <c r="E377" s="450"/>
      <c r="F377" s="451"/>
      <c r="G377" s="451"/>
      <c r="H377" s="452"/>
      <c r="I377" s="448"/>
      <c r="J377" s="449"/>
      <c r="K377" s="449"/>
      <c r="L377" s="450"/>
      <c r="M377" s="451"/>
      <c r="N377" s="451"/>
      <c r="O377" s="452"/>
      <c r="P377" s="448"/>
      <c r="Q377" s="449"/>
      <c r="R377" s="449"/>
      <c r="S377" s="450"/>
      <c r="T377" s="451"/>
      <c r="U377" s="451"/>
      <c r="V377" s="452"/>
      <c r="W377" s="448"/>
      <c r="X377" s="449"/>
      <c r="Y377" s="449"/>
      <c r="Z377" s="450"/>
      <c r="AA377" s="451"/>
      <c r="AB377" s="451"/>
      <c r="AC377" s="452"/>
      <c r="AD377" s="53"/>
      <c r="AE377" s="560"/>
      <c r="AF377" s="560"/>
      <c r="AG377" s="561"/>
      <c r="AH377" s="562"/>
      <c r="AI377" s="562"/>
      <c r="AJ377" s="54"/>
      <c r="AK377" s="53"/>
      <c r="AL377" s="560"/>
      <c r="AM377" s="560"/>
      <c r="AN377" s="561"/>
      <c r="AO377" s="562"/>
      <c r="AP377" s="562"/>
      <c r="AQ377" s="54"/>
    </row>
    <row r="378" spans="1:43" ht="15" hidden="1" x14ac:dyDescent="0.25">
      <c r="A378" s="563" t="s">
        <v>577</v>
      </c>
      <c r="B378" s="280"/>
      <c r="C378" s="453">
        <v>0</v>
      </c>
      <c r="D378" s="454">
        <f>+B378*C378</f>
        <v>0</v>
      </c>
      <c r="E378" s="455"/>
      <c r="F378" s="456"/>
      <c r="G378" s="456">
        <v>0.5</v>
      </c>
      <c r="H378" s="457">
        <f>D378*F378*G378</f>
        <v>0</v>
      </c>
      <c r="I378" s="280"/>
      <c r="J378" s="453">
        <v>0</v>
      </c>
      <c r="K378" s="454">
        <f>+I378*J378</f>
        <v>0</v>
      </c>
      <c r="L378" s="455"/>
      <c r="M378" s="456"/>
      <c r="N378" s="456">
        <v>0.5</v>
      </c>
      <c r="O378" s="457">
        <f>K378*M378*N378</f>
        <v>0</v>
      </c>
      <c r="P378" s="280"/>
      <c r="Q378" s="453">
        <v>0</v>
      </c>
      <c r="R378" s="458">
        <f t="shared" ref="R378:R419" si="68">+P378*Q378</f>
        <v>0</v>
      </c>
      <c r="S378" s="459"/>
      <c r="T378" s="460"/>
      <c r="U378" s="456">
        <v>0.5</v>
      </c>
      <c r="V378" s="461">
        <f t="shared" ref="V378:V419" si="69">R378*T378*U378</f>
        <v>0</v>
      </c>
      <c r="W378" s="280"/>
      <c r="X378" s="453">
        <v>0</v>
      </c>
      <c r="Y378" s="458">
        <f t="shared" ref="Y378:Y419" si="70">+W378*X378</f>
        <v>0</v>
      </c>
      <c r="Z378" s="459"/>
      <c r="AA378" s="460"/>
      <c r="AB378" s="456">
        <v>0.5</v>
      </c>
      <c r="AC378" s="461">
        <f t="shared" ref="AC378:AC419" si="71">Y378*AA378*AB378</f>
        <v>0</v>
      </c>
      <c r="AD378" s="55"/>
      <c r="AE378" s="564">
        <v>0</v>
      </c>
      <c r="AF378" s="565">
        <f t="shared" ref="AF378:AF419" si="72">+AD378*AE378</f>
        <v>0</v>
      </c>
      <c r="AG378" s="566"/>
      <c r="AH378" s="567"/>
      <c r="AI378" s="568">
        <v>0.5</v>
      </c>
      <c r="AJ378" s="495">
        <f t="shared" ref="AJ378:AJ419" si="73">AF378*AH378*AI378</f>
        <v>0</v>
      </c>
      <c r="AK378" s="55"/>
      <c r="AL378" s="564">
        <v>0</v>
      </c>
      <c r="AM378" s="565">
        <f t="shared" ref="AM378:AM419" si="74">+AK378*AL378</f>
        <v>0</v>
      </c>
      <c r="AN378" s="566"/>
      <c r="AO378" s="567"/>
      <c r="AP378" s="568">
        <v>0.5</v>
      </c>
      <c r="AQ378" s="495">
        <f t="shared" ref="AQ378:AQ419" si="75">AM378*AO378*AP378</f>
        <v>0</v>
      </c>
    </row>
    <row r="379" spans="1:43" ht="15" hidden="1" x14ac:dyDescent="0.25">
      <c r="A379" s="563" t="s">
        <v>578</v>
      </c>
      <c r="B379" s="280"/>
      <c r="C379" s="453">
        <v>0</v>
      </c>
      <c r="D379" s="453">
        <f t="shared" ref="D379:D419" si="76">+B379*C379</f>
        <v>0</v>
      </c>
      <c r="E379" s="462"/>
      <c r="F379" s="460"/>
      <c r="G379" s="456">
        <v>0.5</v>
      </c>
      <c r="H379" s="457">
        <f t="shared" ref="H379:H419" si="77">D379*F379*G379</f>
        <v>0</v>
      </c>
      <c r="I379" s="280"/>
      <c r="J379" s="453">
        <v>0</v>
      </c>
      <c r="K379" s="453">
        <f t="shared" ref="K379:K419" si="78">+I379*J379</f>
        <v>0</v>
      </c>
      <c r="L379" s="462"/>
      <c r="M379" s="460"/>
      <c r="N379" s="456">
        <v>0.5</v>
      </c>
      <c r="O379" s="457">
        <f t="shared" ref="O379:O419" si="79">K379*M379*N379</f>
        <v>0</v>
      </c>
      <c r="P379" s="280"/>
      <c r="Q379" s="453">
        <v>0</v>
      </c>
      <c r="R379" s="453">
        <f t="shared" si="68"/>
        <v>0</v>
      </c>
      <c r="S379" s="462"/>
      <c r="T379" s="460"/>
      <c r="U379" s="456">
        <v>0.5</v>
      </c>
      <c r="V379" s="461">
        <f t="shared" si="69"/>
        <v>0</v>
      </c>
      <c r="W379" s="280"/>
      <c r="X379" s="453">
        <v>0</v>
      </c>
      <c r="Y379" s="453">
        <f t="shared" si="70"/>
        <v>0</v>
      </c>
      <c r="Z379" s="462"/>
      <c r="AA379" s="460"/>
      <c r="AB379" s="456">
        <v>0.5</v>
      </c>
      <c r="AC379" s="461">
        <f t="shared" si="71"/>
        <v>0</v>
      </c>
      <c r="AD379" s="55"/>
      <c r="AE379" s="564">
        <v>0</v>
      </c>
      <c r="AF379" s="564">
        <f t="shared" si="72"/>
        <v>0</v>
      </c>
      <c r="AG379" s="569"/>
      <c r="AH379" s="567"/>
      <c r="AI379" s="568">
        <v>0.5</v>
      </c>
      <c r="AJ379" s="495">
        <f t="shared" si="73"/>
        <v>0</v>
      </c>
      <c r="AK379" s="55"/>
      <c r="AL379" s="564">
        <v>0</v>
      </c>
      <c r="AM379" s="564">
        <f t="shared" si="74"/>
        <v>0</v>
      </c>
      <c r="AN379" s="569"/>
      <c r="AO379" s="567"/>
      <c r="AP379" s="568">
        <v>0.5</v>
      </c>
      <c r="AQ379" s="495">
        <f t="shared" si="75"/>
        <v>0</v>
      </c>
    </row>
    <row r="380" spans="1:43" ht="15" hidden="1" x14ac:dyDescent="0.25">
      <c r="A380" s="563" t="s">
        <v>579</v>
      </c>
      <c r="B380" s="280"/>
      <c r="C380" s="453">
        <v>0</v>
      </c>
      <c r="D380" s="453">
        <f t="shared" si="76"/>
        <v>0</v>
      </c>
      <c r="E380" s="462"/>
      <c r="F380" s="460"/>
      <c r="G380" s="456">
        <v>0.5</v>
      </c>
      <c r="H380" s="457">
        <f t="shared" si="77"/>
        <v>0</v>
      </c>
      <c r="I380" s="280"/>
      <c r="J380" s="453">
        <v>0</v>
      </c>
      <c r="K380" s="453">
        <f t="shared" si="78"/>
        <v>0</v>
      </c>
      <c r="L380" s="462"/>
      <c r="M380" s="460"/>
      <c r="N380" s="456">
        <v>0.5</v>
      </c>
      <c r="O380" s="457">
        <f t="shared" si="79"/>
        <v>0</v>
      </c>
      <c r="P380" s="280"/>
      <c r="Q380" s="453">
        <v>0</v>
      </c>
      <c r="R380" s="453">
        <f t="shared" si="68"/>
        <v>0</v>
      </c>
      <c r="S380" s="462"/>
      <c r="T380" s="460"/>
      <c r="U380" s="456">
        <v>0.5</v>
      </c>
      <c r="V380" s="461">
        <f t="shared" si="69"/>
        <v>0</v>
      </c>
      <c r="W380" s="280"/>
      <c r="X380" s="453">
        <v>0</v>
      </c>
      <c r="Y380" s="453">
        <f t="shared" si="70"/>
        <v>0</v>
      </c>
      <c r="Z380" s="462"/>
      <c r="AA380" s="460"/>
      <c r="AB380" s="456">
        <v>0.5</v>
      </c>
      <c r="AC380" s="461">
        <f t="shared" si="71"/>
        <v>0</v>
      </c>
      <c r="AD380" s="55"/>
      <c r="AE380" s="564">
        <v>0</v>
      </c>
      <c r="AF380" s="564">
        <f t="shared" si="72"/>
        <v>0</v>
      </c>
      <c r="AG380" s="569"/>
      <c r="AH380" s="567"/>
      <c r="AI380" s="568">
        <v>0.5</v>
      </c>
      <c r="AJ380" s="495">
        <f t="shared" si="73"/>
        <v>0</v>
      </c>
      <c r="AK380" s="55"/>
      <c r="AL380" s="564">
        <v>0</v>
      </c>
      <c r="AM380" s="564">
        <f t="shared" si="74"/>
        <v>0</v>
      </c>
      <c r="AN380" s="569"/>
      <c r="AO380" s="567"/>
      <c r="AP380" s="568">
        <v>0.5</v>
      </c>
      <c r="AQ380" s="495">
        <f t="shared" si="75"/>
        <v>0</v>
      </c>
    </row>
    <row r="381" spans="1:43" ht="15" hidden="1" x14ac:dyDescent="0.25">
      <c r="A381" s="563" t="s">
        <v>294</v>
      </c>
      <c r="B381" s="280"/>
      <c r="C381" s="453">
        <v>0</v>
      </c>
      <c r="D381" s="453">
        <f t="shared" si="76"/>
        <v>0</v>
      </c>
      <c r="E381" s="462"/>
      <c r="F381" s="460"/>
      <c r="G381" s="456">
        <v>0.5</v>
      </c>
      <c r="H381" s="457">
        <f t="shared" si="77"/>
        <v>0</v>
      </c>
      <c r="I381" s="280"/>
      <c r="J381" s="453">
        <v>0</v>
      </c>
      <c r="K381" s="453">
        <f t="shared" si="78"/>
        <v>0</v>
      </c>
      <c r="L381" s="462"/>
      <c r="M381" s="460"/>
      <c r="N381" s="456">
        <v>0.5</v>
      </c>
      <c r="O381" s="457">
        <f t="shared" si="79"/>
        <v>0</v>
      </c>
      <c r="P381" s="280"/>
      <c r="Q381" s="453">
        <v>0</v>
      </c>
      <c r="R381" s="453">
        <f t="shared" si="68"/>
        <v>0</v>
      </c>
      <c r="S381" s="462"/>
      <c r="T381" s="460"/>
      <c r="U381" s="456">
        <v>0.5</v>
      </c>
      <c r="V381" s="461">
        <f t="shared" si="69"/>
        <v>0</v>
      </c>
      <c r="W381" s="280"/>
      <c r="X381" s="453">
        <v>0</v>
      </c>
      <c r="Y381" s="453">
        <f t="shared" si="70"/>
        <v>0</v>
      </c>
      <c r="Z381" s="462"/>
      <c r="AA381" s="460"/>
      <c r="AB381" s="456">
        <v>0.5</v>
      </c>
      <c r="AC381" s="461">
        <f t="shared" si="71"/>
        <v>0</v>
      </c>
      <c r="AD381" s="55"/>
      <c r="AE381" s="564">
        <v>0</v>
      </c>
      <c r="AF381" s="564">
        <f t="shared" si="72"/>
        <v>0</v>
      </c>
      <c r="AG381" s="569"/>
      <c r="AH381" s="567"/>
      <c r="AI381" s="568">
        <v>0.5</v>
      </c>
      <c r="AJ381" s="495">
        <f t="shared" si="73"/>
        <v>0</v>
      </c>
      <c r="AK381" s="55"/>
      <c r="AL381" s="564">
        <v>0</v>
      </c>
      <c r="AM381" s="564">
        <f t="shared" si="74"/>
        <v>0</v>
      </c>
      <c r="AN381" s="569"/>
      <c r="AO381" s="567"/>
      <c r="AP381" s="568">
        <v>0.5</v>
      </c>
      <c r="AQ381" s="495">
        <f t="shared" si="75"/>
        <v>0</v>
      </c>
    </row>
    <row r="382" spans="1:43" ht="15" hidden="1" x14ac:dyDescent="0.25">
      <c r="A382" s="563" t="s">
        <v>580</v>
      </c>
      <c r="B382" s="280"/>
      <c r="C382" s="453">
        <v>0</v>
      </c>
      <c r="D382" s="453">
        <f t="shared" si="76"/>
        <v>0</v>
      </c>
      <c r="E382" s="462"/>
      <c r="F382" s="460"/>
      <c r="G382" s="456">
        <v>0.5</v>
      </c>
      <c r="H382" s="457">
        <f t="shared" si="77"/>
        <v>0</v>
      </c>
      <c r="I382" s="280"/>
      <c r="J382" s="453">
        <v>0</v>
      </c>
      <c r="K382" s="453">
        <f t="shared" si="78"/>
        <v>0</v>
      </c>
      <c r="L382" s="462"/>
      <c r="M382" s="460"/>
      <c r="N382" s="456">
        <v>0.5</v>
      </c>
      <c r="O382" s="457">
        <f t="shared" si="79"/>
        <v>0</v>
      </c>
      <c r="P382" s="280"/>
      <c r="Q382" s="453">
        <v>0</v>
      </c>
      <c r="R382" s="453">
        <f t="shared" si="68"/>
        <v>0</v>
      </c>
      <c r="S382" s="462"/>
      <c r="T382" s="460"/>
      <c r="U382" s="456">
        <v>0.5</v>
      </c>
      <c r="V382" s="461">
        <f t="shared" si="69"/>
        <v>0</v>
      </c>
      <c r="W382" s="280"/>
      <c r="X382" s="453">
        <v>0</v>
      </c>
      <c r="Y382" s="453">
        <f t="shared" si="70"/>
        <v>0</v>
      </c>
      <c r="Z382" s="462"/>
      <c r="AA382" s="460"/>
      <c r="AB382" s="456">
        <v>0.5</v>
      </c>
      <c r="AC382" s="461">
        <f t="shared" si="71"/>
        <v>0</v>
      </c>
      <c r="AD382" s="55"/>
      <c r="AE382" s="564">
        <v>0</v>
      </c>
      <c r="AF382" s="564">
        <f t="shared" si="72"/>
        <v>0</v>
      </c>
      <c r="AG382" s="569"/>
      <c r="AH382" s="567"/>
      <c r="AI382" s="568">
        <v>0.5</v>
      </c>
      <c r="AJ382" s="495">
        <f t="shared" si="73"/>
        <v>0</v>
      </c>
      <c r="AK382" s="55"/>
      <c r="AL382" s="564">
        <v>0</v>
      </c>
      <c r="AM382" s="564">
        <f t="shared" si="74"/>
        <v>0</v>
      </c>
      <c r="AN382" s="569"/>
      <c r="AO382" s="567"/>
      <c r="AP382" s="568">
        <v>0.5</v>
      </c>
      <c r="AQ382" s="495">
        <f t="shared" si="75"/>
        <v>0</v>
      </c>
    </row>
    <row r="383" spans="1:43" ht="15" hidden="1" x14ac:dyDescent="0.25">
      <c r="A383" s="563" t="s">
        <v>581</v>
      </c>
      <c r="B383" s="280"/>
      <c r="C383" s="453">
        <v>0</v>
      </c>
      <c r="D383" s="453">
        <f t="shared" si="76"/>
        <v>0</v>
      </c>
      <c r="E383" s="462"/>
      <c r="F383" s="460"/>
      <c r="G383" s="456">
        <v>0.5</v>
      </c>
      <c r="H383" s="457">
        <f t="shared" si="77"/>
        <v>0</v>
      </c>
      <c r="I383" s="280"/>
      <c r="J383" s="453">
        <v>0</v>
      </c>
      <c r="K383" s="453">
        <f t="shared" si="78"/>
        <v>0</v>
      </c>
      <c r="L383" s="462"/>
      <c r="M383" s="460"/>
      <c r="N383" s="456">
        <v>0.5</v>
      </c>
      <c r="O383" s="457">
        <f t="shared" si="79"/>
        <v>0</v>
      </c>
      <c r="P383" s="280"/>
      <c r="Q383" s="453">
        <v>0</v>
      </c>
      <c r="R383" s="453">
        <f t="shared" si="68"/>
        <v>0</v>
      </c>
      <c r="S383" s="462"/>
      <c r="T383" s="460"/>
      <c r="U383" s="456">
        <v>0.5</v>
      </c>
      <c r="V383" s="461">
        <f t="shared" si="69"/>
        <v>0</v>
      </c>
      <c r="W383" s="280"/>
      <c r="X383" s="453">
        <v>0</v>
      </c>
      <c r="Y383" s="453">
        <f t="shared" si="70"/>
        <v>0</v>
      </c>
      <c r="Z383" s="462"/>
      <c r="AA383" s="460"/>
      <c r="AB383" s="456">
        <v>0.5</v>
      </c>
      <c r="AC383" s="461">
        <f t="shared" si="71"/>
        <v>0</v>
      </c>
      <c r="AD383" s="55"/>
      <c r="AE383" s="564">
        <v>0</v>
      </c>
      <c r="AF383" s="564">
        <f t="shared" si="72"/>
        <v>0</v>
      </c>
      <c r="AG383" s="569"/>
      <c r="AH383" s="567"/>
      <c r="AI383" s="568">
        <v>0.5</v>
      </c>
      <c r="AJ383" s="495">
        <f t="shared" si="73"/>
        <v>0</v>
      </c>
      <c r="AK383" s="55"/>
      <c r="AL383" s="564">
        <v>0</v>
      </c>
      <c r="AM383" s="564">
        <f t="shared" si="74"/>
        <v>0</v>
      </c>
      <c r="AN383" s="569"/>
      <c r="AO383" s="567"/>
      <c r="AP383" s="568">
        <v>0.5</v>
      </c>
      <c r="AQ383" s="495">
        <f t="shared" si="75"/>
        <v>0</v>
      </c>
    </row>
    <row r="384" spans="1:43" ht="15" hidden="1" x14ac:dyDescent="0.25">
      <c r="A384" s="563" t="s">
        <v>582</v>
      </c>
      <c r="B384" s="280"/>
      <c r="C384" s="453">
        <v>0</v>
      </c>
      <c r="D384" s="453">
        <f t="shared" si="76"/>
        <v>0</v>
      </c>
      <c r="E384" s="462"/>
      <c r="F384" s="460"/>
      <c r="G384" s="456">
        <v>0.5</v>
      </c>
      <c r="H384" s="457">
        <f t="shared" si="77"/>
        <v>0</v>
      </c>
      <c r="I384" s="280"/>
      <c r="J384" s="453">
        <v>0</v>
      </c>
      <c r="K384" s="453">
        <f t="shared" si="78"/>
        <v>0</v>
      </c>
      <c r="L384" s="462"/>
      <c r="M384" s="460"/>
      <c r="N384" s="456">
        <v>0.5</v>
      </c>
      <c r="O384" s="457">
        <f t="shared" si="79"/>
        <v>0</v>
      </c>
      <c r="P384" s="280"/>
      <c r="Q384" s="453">
        <v>0</v>
      </c>
      <c r="R384" s="453">
        <f t="shared" si="68"/>
        <v>0</v>
      </c>
      <c r="S384" s="462"/>
      <c r="T384" s="460"/>
      <c r="U384" s="456">
        <v>0.5</v>
      </c>
      <c r="V384" s="461">
        <f t="shared" si="69"/>
        <v>0</v>
      </c>
      <c r="W384" s="280"/>
      <c r="X384" s="453">
        <v>0</v>
      </c>
      <c r="Y384" s="453">
        <f t="shared" si="70"/>
        <v>0</v>
      </c>
      <c r="Z384" s="462"/>
      <c r="AA384" s="460"/>
      <c r="AB384" s="456">
        <v>0.5</v>
      </c>
      <c r="AC384" s="461">
        <f t="shared" si="71"/>
        <v>0</v>
      </c>
      <c r="AD384" s="55"/>
      <c r="AE384" s="564">
        <v>0</v>
      </c>
      <c r="AF384" s="564">
        <f t="shared" si="72"/>
        <v>0</v>
      </c>
      <c r="AG384" s="569"/>
      <c r="AH384" s="567"/>
      <c r="AI384" s="568">
        <v>0.5</v>
      </c>
      <c r="AJ384" s="495">
        <f t="shared" si="73"/>
        <v>0</v>
      </c>
      <c r="AK384" s="55"/>
      <c r="AL384" s="564">
        <v>0</v>
      </c>
      <c r="AM384" s="564">
        <f t="shared" si="74"/>
        <v>0</v>
      </c>
      <c r="AN384" s="569"/>
      <c r="AO384" s="567"/>
      <c r="AP384" s="568">
        <v>0.5</v>
      </c>
      <c r="AQ384" s="495">
        <f t="shared" si="75"/>
        <v>0</v>
      </c>
    </row>
    <row r="385" spans="1:43" ht="15" hidden="1" x14ac:dyDescent="0.25">
      <c r="A385" s="563" t="s">
        <v>583</v>
      </c>
      <c r="B385" s="280"/>
      <c r="C385" s="453">
        <v>0</v>
      </c>
      <c r="D385" s="453">
        <f t="shared" si="76"/>
        <v>0</v>
      </c>
      <c r="E385" s="462"/>
      <c r="F385" s="460"/>
      <c r="G385" s="456">
        <v>0.5</v>
      </c>
      <c r="H385" s="457">
        <f t="shared" si="77"/>
        <v>0</v>
      </c>
      <c r="I385" s="280"/>
      <c r="J385" s="453">
        <v>0</v>
      </c>
      <c r="K385" s="453">
        <f t="shared" si="78"/>
        <v>0</v>
      </c>
      <c r="L385" s="462"/>
      <c r="M385" s="460"/>
      <c r="N385" s="456">
        <v>0.5</v>
      </c>
      <c r="O385" s="457">
        <f t="shared" si="79"/>
        <v>0</v>
      </c>
      <c r="P385" s="280"/>
      <c r="Q385" s="453">
        <v>0</v>
      </c>
      <c r="R385" s="453">
        <f t="shared" si="68"/>
        <v>0</v>
      </c>
      <c r="S385" s="462"/>
      <c r="T385" s="460"/>
      <c r="U385" s="456">
        <v>0.5</v>
      </c>
      <c r="V385" s="461">
        <f t="shared" si="69"/>
        <v>0</v>
      </c>
      <c r="W385" s="280"/>
      <c r="X385" s="453">
        <v>0</v>
      </c>
      <c r="Y385" s="453">
        <f t="shared" si="70"/>
        <v>0</v>
      </c>
      <c r="Z385" s="462"/>
      <c r="AA385" s="460"/>
      <c r="AB385" s="456">
        <v>0.5</v>
      </c>
      <c r="AC385" s="461">
        <f t="shared" si="71"/>
        <v>0</v>
      </c>
      <c r="AD385" s="55"/>
      <c r="AE385" s="564">
        <v>0</v>
      </c>
      <c r="AF385" s="564">
        <f t="shared" si="72"/>
        <v>0</v>
      </c>
      <c r="AG385" s="569"/>
      <c r="AH385" s="567"/>
      <c r="AI385" s="568">
        <v>0.5</v>
      </c>
      <c r="AJ385" s="495">
        <f t="shared" si="73"/>
        <v>0</v>
      </c>
      <c r="AK385" s="55"/>
      <c r="AL385" s="564">
        <v>0</v>
      </c>
      <c r="AM385" s="564">
        <f t="shared" si="74"/>
        <v>0</v>
      </c>
      <c r="AN385" s="569"/>
      <c r="AO385" s="567"/>
      <c r="AP385" s="568">
        <v>0.5</v>
      </c>
      <c r="AQ385" s="495">
        <f t="shared" si="75"/>
        <v>0</v>
      </c>
    </row>
    <row r="386" spans="1:43" ht="15" hidden="1" x14ac:dyDescent="0.25">
      <c r="A386" s="563" t="s">
        <v>584</v>
      </c>
      <c r="B386" s="280"/>
      <c r="C386" s="453">
        <v>0</v>
      </c>
      <c r="D386" s="453">
        <f t="shared" si="76"/>
        <v>0</v>
      </c>
      <c r="E386" s="462"/>
      <c r="F386" s="460"/>
      <c r="G386" s="456">
        <v>0.5</v>
      </c>
      <c r="H386" s="457">
        <f t="shared" si="77"/>
        <v>0</v>
      </c>
      <c r="I386" s="280"/>
      <c r="J386" s="453">
        <v>0</v>
      </c>
      <c r="K386" s="453">
        <f t="shared" si="78"/>
        <v>0</v>
      </c>
      <c r="L386" s="462"/>
      <c r="M386" s="460"/>
      <c r="N386" s="456">
        <v>0.5</v>
      </c>
      <c r="O386" s="457">
        <f t="shared" si="79"/>
        <v>0</v>
      </c>
      <c r="P386" s="280"/>
      <c r="Q386" s="453">
        <v>0</v>
      </c>
      <c r="R386" s="453">
        <f t="shared" si="68"/>
        <v>0</v>
      </c>
      <c r="S386" s="462"/>
      <c r="T386" s="460"/>
      <c r="U386" s="456">
        <v>0.5</v>
      </c>
      <c r="V386" s="461">
        <f t="shared" si="69"/>
        <v>0</v>
      </c>
      <c r="W386" s="280"/>
      <c r="X386" s="453">
        <v>0</v>
      </c>
      <c r="Y386" s="453">
        <f t="shared" si="70"/>
        <v>0</v>
      </c>
      <c r="Z386" s="462"/>
      <c r="AA386" s="460"/>
      <c r="AB386" s="456">
        <v>0.5</v>
      </c>
      <c r="AC386" s="461">
        <f t="shared" si="71"/>
        <v>0</v>
      </c>
      <c r="AD386" s="55"/>
      <c r="AE386" s="564">
        <v>0</v>
      </c>
      <c r="AF386" s="564">
        <f t="shared" si="72"/>
        <v>0</v>
      </c>
      <c r="AG386" s="569"/>
      <c r="AH386" s="567"/>
      <c r="AI386" s="568">
        <v>0.5</v>
      </c>
      <c r="AJ386" s="495">
        <f t="shared" si="73"/>
        <v>0</v>
      </c>
      <c r="AK386" s="55"/>
      <c r="AL386" s="564">
        <v>0</v>
      </c>
      <c r="AM386" s="564">
        <f t="shared" si="74"/>
        <v>0</v>
      </c>
      <c r="AN386" s="569"/>
      <c r="AO386" s="567"/>
      <c r="AP386" s="568">
        <v>0.5</v>
      </c>
      <c r="AQ386" s="495">
        <f t="shared" si="75"/>
        <v>0</v>
      </c>
    </row>
    <row r="387" spans="1:43" ht="15" hidden="1" x14ac:dyDescent="0.25">
      <c r="A387" s="563" t="s">
        <v>585</v>
      </c>
      <c r="B387" s="280"/>
      <c r="C387" s="453">
        <v>0</v>
      </c>
      <c r="D387" s="453">
        <f t="shared" si="76"/>
        <v>0</v>
      </c>
      <c r="E387" s="462"/>
      <c r="F387" s="460"/>
      <c r="G387" s="456">
        <v>0.5</v>
      </c>
      <c r="H387" s="457">
        <f t="shared" si="77"/>
        <v>0</v>
      </c>
      <c r="I387" s="280"/>
      <c r="J387" s="453">
        <v>0</v>
      </c>
      <c r="K387" s="453">
        <f t="shared" si="78"/>
        <v>0</v>
      </c>
      <c r="L387" s="462"/>
      <c r="M387" s="460"/>
      <c r="N387" s="456">
        <v>0.5</v>
      </c>
      <c r="O387" s="457">
        <f t="shared" si="79"/>
        <v>0</v>
      </c>
      <c r="P387" s="280"/>
      <c r="Q387" s="453">
        <v>0</v>
      </c>
      <c r="R387" s="453">
        <f t="shared" si="68"/>
        <v>0</v>
      </c>
      <c r="S387" s="462"/>
      <c r="T387" s="460"/>
      <c r="U387" s="456">
        <v>0.5</v>
      </c>
      <c r="V387" s="461">
        <f t="shared" si="69"/>
        <v>0</v>
      </c>
      <c r="W387" s="280"/>
      <c r="X387" s="453">
        <v>0</v>
      </c>
      <c r="Y387" s="453">
        <f t="shared" si="70"/>
        <v>0</v>
      </c>
      <c r="Z387" s="462"/>
      <c r="AA387" s="460"/>
      <c r="AB387" s="456">
        <v>0.5</v>
      </c>
      <c r="AC387" s="461">
        <f t="shared" si="71"/>
        <v>0</v>
      </c>
      <c r="AD387" s="55"/>
      <c r="AE387" s="564">
        <v>0</v>
      </c>
      <c r="AF387" s="564">
        <f t="shared" si="72"/>
        <v>0</v>
      </c>
      <c r="AG387" s="569"/>
      <c r="AH387" s="567"/>
      <c r="AI387" s="568">
        <v>0.5</v>
      </c>
      <c r="AJ387" s="495">
        <f t="shared" si="73"/>
        <v>0</v>
      </c>
      <c r="AK387" s="55"/>
      <c r="AL387" s="564">
        <v>0</v>
      </c>
      <c r="AM387" s="564">
        <f t="shared" si="74"/>
        <v>0</v>
      </c>
      <c r="AN387" s="569"/>
      <c r="AO387" s="567"/>
      <c r="AP387" s="568">
        <v>0.5</v>
      </c>
      <c r="AQ387" s="495">
        <f t="shared" si="75"/>
        <v>0</v>
      </c>
    </row>
    <row r="388" spans="1:43" ht="15" hidden="1" x14ac:dyDescent="0.25">
      <c r="A388" s="563" t="s">
        <v>586</v>
      </c>
      <c r="B388" s="280"/>
      <c r="C388" s="453">
        <v>0</v>
      </c>
      <c r="D388" s="453">
        <f t="shared" si="76"/>
        <v>0</v>
      </c>
      <c r="E388" s="462"/>
      <c r="F388" s="460"/>
      <c r="G388" s="456">
        <v>0.5</v>
      </c>
      <c r="H388" s="457">
        <f t="shared" si="77"/>
        <v>0</v>
      </c>
      <c r="I388" s="280"/>
      <c r="J388" s="453">
        <v>0</v>
      </c>
      <c r="K388" s="453">
        <f t="shared" si="78"/>
        <v>0</v>
      </c>
      <c r="L388" s="462"/>
      <c r="M388" s="460"/>
      <c r="N388" s="456">
        <v>0.5</v>
      </c>
      <c r="O388" s="457">
        <f t="shared" si="79"/>
        <v>0</v>
      </c>
      <c r="P388" s="280"/>
      <c r="Q388" s="453">
        <v>0</v>
      </c>
      <c r="R388" s="453">
        <f t="shared" si="68"/>
        <v>0</v>
      </c>
      <c r="S388" s="462"/>
      <c r="T388" s="460"/>
      <c r="U388" s="456">
        <v>0.5</v>
      </c>
      <c r="V388" s="461">
        <f t="shared" si="69"/>
        <v>0</v>
      </c>
      <c r="W388" s="280"/>
      <c r="X388" s="453">
        <v>0</v>
      </c>
      <c r="Y388" s="453">
        <f t="shared" si="70"/>
        <v>0</v>
      </c>
      <c r="Z388" s="462"/>
      <c r="AA388" s="460"/>
      <c r="AB388" s="456">
        <v>0.5</v>
      </c>
      <c r="AC388" s="461">
        <f t="shared" si="71"/>
        <v>0</v>
      </c>
      <c r="AD388" s="55"/>
      <c r="AE388" s="564">
        <v>0</v>
      </c>
      <c r="AF388" s="564">
        <f t="shared" si="72"/>
        <v>0</v>
      </c>
      <c r="AG388" s="569"/>
      <c r="AH388" s="567"/>
      <c r="AI388" s="568">
        <v>0.5</v>
      </c>
      <c r="AJ388" s="495">
        <f t="shared" si="73"/>
        <v>0</v>
      </c>
      <c r="AK388" s="55"/>
      <c r="AL388" s="564">
        <v>0</v>
      </c>
      <c r="AM388" s="564">
        <f t="shared" si="74"/>
        <v>0</v>
      </c>
      <c r="AN388" s="569"/>
      <c r="AO388" s="567"/>
      <c r="AP388" s="568">
        <v>0.5</v>
      </c>
      <c r="AQ388" s="495">
        <f t="shared" si="75"/>
        <v>0</v>
      </c>
    </row>
    <row r="389" spans="1:43" ht="15" hidden="1" x14ac:dyDescent="0.25">
      <c r="A389" s="563" t="s">
        <v>587</v>
      </c>
      <c r="B389" s="280"/>
      <c r="C389" s="453">
        <v>0</v>
      </c>
      <c r="D389" s="453">
        <f t="shared" si="76"/>
        <v>0</v>
      </c>
      <c r="E389" s="462"/>
      <c r="F389" s="460"/>
      <c r="G389" s="456">
        <v>0.5</v>
      </c>
      <c r="H389" s="457">
        <f t="shared" si="77"/>
        <v>0</v>
      </c>
      <c r="I389" s="280"/>
      <c r="J389" s="453">
        <v>0</v>
      </c>
      <c r="K389" s="453">
        <f t="shared" si="78"/>
        <v>0</v>
      </c>
      <c r="L389" s="462"/>
      <c r="M389" s="460"/>
      <c r="N389" s="456">
        <v>0.5</v>
      </c>
      <c r="O389" s="457">
        <f t="shared" si="79"/>
        <v>0</v>
      </c>
      <c r="P389" s="280"/>
      <c r="Q389" s="453">
        <v>0</v>
      </c>
      <c r="R389" s="453">
        <f t="shared" si="68"/>
        <v>0</v>
      </c>
      <c r="S389" s="462"/>
      <c r="T389" s="460"/>
      <c r="U389" s="456">
        <v>0.5</v>
      </c>
      <c r="V389" s="461">
        <f t="shared" si="69"/>
        <v>0</v>
      </c>
      <c r="W389" s="280"/>
      <c r="X389" s="453">
        <v>0</v>
      </c>
      <c r="Y389" s="453">
        <f t="shared" si="70"/>
        <v>0</v>
      </c>
      <c r="Z389" s="462"/>
      <c r="AA389" s="460"/>
      <c r="AB389" s="456">
        <v>0.5</v>
      </c>
      <c r="AC389" s="461">
        <f t="shared" si="71"/>
        <v>0</v>
      </c>
      <c r="AD389" s="55"/>
      <c r="AE389" s="564">
        <v>0</v>
      </c>
      <c r="AF389" s="564">
        <f t="shared" si="72"/>
        <v>0</v>
      </c>
      <c r="AG389" s="569"/>
      <c r="AH389" s="567"/>
      <c r="AI389" s="568">
        <v>0.5</v>
      </c>
      <c r="AJ389" s="495">
        <f t="shared" si="73"/>
        <v>0</v>
      </c>
      <c r="AK389" s="55"/>
      <c r="AL389" s="564">
        <v>0</v>
      </c>
      <c r="AM389" s="564">
        <f t="shared" si="74"/>
        <v>0</v>
      </c>
      <c r="AN389" s="569"/>
      <c r="AO389" s="567"/>
      <c r="AP389" s="568">
        <v>0.5</v>
      </c>
      <c r="AQ389" s="495">
        <f t="shared" si="75"/>
        <v>0</v>
      </c>
    </row>
    <row r="390" spans="1:43" ht="15" hidden="1" x14ac:dyDescent="0.25">
      <c r="A390" s="563" t="s">
        <v>588</v>
      </c>
      <c r="B390" s="463"/>
      <c r="C390" s="453">
        <v>0</v>
      </c>
      <c r="D390" s="453">
        <f t="shared" si="76"/>
        <v>0</v>
      </c>
      <c r="E390" s="462"/>
      <c r="F390" s="460"/>
      <c r="G390" s="456">
        <v>0.5</v>
      </c>
      <c r="H390" s="457">
        <f t="shared" si="77"/>
        <v>0</v>
      </c>
      <c r="I390" s="463"/>
      <c r="J390" s="453">
        <v>0</v>
      </c>
      <c r="K390" s="453">
        <f t="shared" si="78"/>
        <v>0</v>
      </c>
      <c r="L390" s="462"/>
      <c r="M390" s="460"/>
      <c r="N390" s="456">
        <v>0.5</v>
      </c>
      <c r="O390" s="457">
        <f t="shared" si="79"/>
        <v>0</v>
      </c>
      <c r="P390" s="463"/>
      <c r="Q390" s="453">
        <v>0</v>
      </c>
      <c r="R390" s="453">
        <f t="shared" si="68"/>
        <v>0</v>
      </c>
      <c r="S390" s="462"/>
      <c r="T390" s="460"/>
      <c r="U390" s="456">
        <v>0.5</v>
      </c>
      <c r="V390" s="461">
        <f t="shared" si="69"/>
        <v>0</v>
      </c>
      <c r="W390" s="463"/>
      <c r="X390" s="453">
        <v>0</v>
      </c>
      <c r="Y390" s="453">
        <f t="shared" si="70"/>
        <v>0</v>
      </c>
      <c r="Z390" s="462"/>
      <c r="AA390" s="460"/>
      <c r="AB390" s="456">
        <v>0.5</v>
      </c>
      <c r="AC390" s="461">
        <f t="shared" si="71"/>
        <v>0</v>
      </c>
      <c r="AD390" s="56"/>
      <c r="AE390" s="564">
        <v>0</v>
      </c>
      <c r="AF390" s="564">
        <f t="shared" si="72"/>
        <v>0</v>
      </c>
      <c r="AG390" s="569"/>
      <c r="AH390" s="567"/>
      <c r="AI390" s="568">
        <v>0.5</v>
      </c>
      <c r="AJ390" s="495">
        <f t="shared" si="73"/>
        <v>0</v>
      </c>
      <c r="AK390" s="56"/>
      <c r="AL390" s="564">
        <v>0</v>
      </c>
      <c r="AM390" s="564">
        <f t="shared" si="74"/>
        <v>0</v>
      </c>
      <c r="AN390" s="569"/>
      <c r="AO390" s="567"/>
      <c r="AP390" s="568">
        <v>0.5</v>
      </c>
      <c r="AQ390" s="495">
        <f t="shared" si="75"/>
        <v>0</v>
      </c>
    </row>
    <row r="391" spans="1:43" ht="15" hidden="1" x14ac:dyDescent="0.25">
      <c r="A391" s="563" t="s">
        <v>589</v>
      </c>
      <c r="B391" s="280"/>
      <c r="C391" s="453">
        <v>0</v>
      </c>
      <c r="D391" s="453">
        <f t="shared" si="76"/>
        <v>0</v>
      </c>
      <c r="E391" s="462"/>
      <c r="F391" s="460"/>
      <c r="G391" s="456">
        <v>0.5</v>
      </c>
      <c r="H391" s="457">
        <f t="shared" si="77"/>
        <v>0</v>
      </c>
      <c r="I391" s="280"/>
      <c r="J391" s="453">
        <v>0</v>
      </c>
      <c r="K391" s="453">
        <f t="shared" si="78"/>
        <v>0</v>
      </c>
      <c r="L391" s="462"/>
      <c r="M391" s="460"/>
      <c r="N391" s="456">
        <v>0.5</v>
      </c>
      <c r="O391" s="457">
        <f t="shared" si="79"/>
        <v>0</v>
      </c>
      <c r="P391" s="280"/>
      <c r="Q391" s="453">
        <v>0</v>
      </c>
      <c r="R391" s="453">
        <f t="shared" si="68"/>
        <v>0</v>
      </c>
      <c r="S391" s="462"/>
      <c r="T391" s="460"/>
      <c r="U391" s="456">
        <v>0.5</v>
      </c>
      <c r="V391" s="461">
        <f t="shared" si="69"/>
        <v>0</v>
      </c>
      <c r="W391" s="280"/>
      <c r="X391" s="453">
        <v>0</v>
      </c>
      <c r="Y391" s="453">
        <f t="shared" si="70"/>
        <v>0</v>
      </c>
      <c r="Z391" s="462"/>
      <c r="AA391" s="460"/>
      <c r="AB391" s="456">
        <v>0.5</v>
      </c>
      <c r="AC391" s="461">
        <f t="shared" si="71"/>
        <v>0</v>
      </c>
      <c r="AD391" s="55"/>
      <c r="AE391" s="564">
        <v>0</v>
      </c>
      <c r="AF391" s="564">
        <f t="shared" si="72"/>
        <v>0</v>
      </c>
      <c r="AG391" s="569"/>
      <c r="AH391" s="567"/>
      <c r="AI391" s="568">
        <v>0.5</v>
      </c>
      <c r="AJ391" s="495">
        <f t="shared" si="73"/>
        <v>0</v>
      </c>
      <c r="AK391" s="55"/>
      <c r="AL391" s="564">
        <v>0</v>
      </c>
      <c r="AM391" s="564">
        <f t="shared" si="74"/>
        <v>0</v>
      </c>
      <c r="AN391" s="569"/>
      <c r="AO391" s="567"/>
      <c r="AP391" s="568">
        <v>0.5</v>
      </c>
      <c r="AQ391" s="495">
        <f t="shared" si="75"/>
        <v>0</v>
      </c>
    </row>
    <row r="392" spans="1:43" ht="15" hidden="1" x14ac:dyDescent="0.25">
      <c r="A392" s="563" t="s">
        <v>590</v>
      </c>
      <c r="B392" s="280"/>
      <c r="C392" s="453">
        <v>0</v>
      </c>
      <c r="D392" s="453">
        <f t="shared" si="76"/>
        <v>0</v>
      </c>
      <c r="E392" s="462"/>
      <c r="F392" s="460"/>
      <c r="G392" s="456">
        <v>0.5</v>
      </c>
      <c r="H392" s="457">
        <f t="shared" si="77"/>
        <v>0</v>
      </c>
      <c r="I392" s="280"/>
      <c r="J392" s="453">
        <v>0</v>
      </c>
      <c r="K392" s="453">
        <f t="shared" si="78"/>
        <v>0</v>
      </c>
      <c r="L392" s="462"/>
      <c r="M392" s="460"/>
      <c r="N392" s="456">
        <v>0.5</v>
      </c>
      <c r="O392" s="457">
        <f t="shared" si="79"/>
        <v>0</v>
      </c>
      <c r="P392" s="280"/>
      <c r="Q392" s="453">
        <v>0</v>
      </c>
      <c r="R392" s="453">
        <f t="shared" si="68"/>
        <v>0</v>
      </c>
      <c r="S392" s="462"/>
      <c r="T392" s="460"/>
      <c r="U392" s="456">
        <v>0.5</v>
      </c>
      <c r="V392" s="461">
        <f t="shared" si="69"/>
        <v>0</v>
      </c>
      <c r="W392" s="280"/>
      <c r="X392" s="453">
        <v>0</v>
      </c>
      <c r="Y392" s="453">
        <f t="shared" si="70"/>
        <v>0</v>
      </c>
      <c r="Z392" s="462"/>
      <c r="AA392" s="460"/>
      <c r="AB392" s="456">
        <v>0.5</v>
      </c>
      <c r="AC392" s="461">
        <f t="shared" si="71"/>
        <v>0</v>
      </c>
      <c r="AD392" s="55"/>
      <c r="AE392" s="564">
        <v>0</v>
      </c>
      <c r="AF392" s="564">
        <f t="shared" si="72"/>
        <v>0</v>
      </c>
      <c r="AG392" s="569"/>
      <c r="AH392" s="567"/>
      <c r="AI392" s="568">
        <v>0.5</v>
      </c>
      <c r="AJ392" s="495">
        <f t="shared" si="73"/>
        <v>0</v>
      </c>
      <c r="AK392" s="55"/>
      <c r="AL392" s="564">
        <v>0</v>
      </c>
      <c r="AM392" s="564">
        <f t="shared" si="74"/>
        <v>0</v>
      </c>
      <c r="AN392" s="569"/>
      <c r="AO392" s="567"/>
      <c r="AP392" s="568">
        <v>0.5</v>
      </c>
      <c r="AQ392" s="495">
        <f t="shared" si="75"/>
        <v>0</v>
      </c>
    </row>
    <row r="393" spans="1:43" ht="15" hidden="1" x14ac:dyDescent="0.25">
      <c r="A393" s="563" t="s">
        <v>591</v>
      </c>
      <c r="B393" s="280"/>
      <c r="C393" s="453">
        <v>0</v>
      </c>
      <c r="D393" s="453">
        <f t="shared" si="76"/>
        <v>0</v>
      </c>
      <c r="E393" s="462"/>
      <c r="F393" s="460"/>
      <c r="G393" s="456">
        <v>0.5</v>
      </c>
      <c r="H393" s="457">
        <f t="shared" si="77"/>
        <v>0</v>
      </c>
      <c r="I393" s="280"/>
      <c r="J393" s="453">
        <v>0</v>
      </c>
      <c r="K393" s="453">
        <f t="shared" si="78"/>
        <v>0</v>
      </c>
      <c r="L393" s="462"/>
      <c r="M393" s="460"/>
      <c r="N393" s="456">
        <v>0.5</v>
      </c>
      <c r="O393" s="457">
        <f t="shared" si="79"/>
        <v>0</v>
      </c>
      <c r="P393" s="280"/>
      <c r="Q393" s="453">
        <v>0</v>
      </c>
      <c r="R393" s="453">
        <f t="shared" si="68"/>
        <v>0</v>
      </c>
      <c r="S393" s="462"/>
      <c r="T393" s="460"/>
      <c r="U393" s="456">
        <v>0.5</v>
      </c>
      <c r="V393" s="461">
        <f t="shared" si="69"/>
        <v>0</v>
      </c>
      <c r="W393" s="280"/>
      <c r="X393" s="453">
        <v>0</v>
      </c>
      <c r="Y393" s="453">
        <f t="shared" si="70"/>
        <v>0</v>
      </c>
      <c r="Z393" s="462"/>
      <c r="AA393" s="460"/>
      <c r="AB393" s="456">
        <v>0.5</v>
      </c>
      <c r="AC393" s="461">
        <f t="shared" si="71"/>
        <v>0</v>
      </c>
      <c r="AD393" s="55"/>
      <c r="AE393" s="564">
        <v>0</v>
      </c>
      <c r="AF393" s="564">
        <f t="shared" si="72"/>
        <v>0</v>
      </c>
      <c r="AG393" s="569"/>
      <c r="AH393" s="567"/>
      <c r="AI393" s="568">
        <v>0.5</v>
      </c>
      <c r="AJ393" s="495">
        <f t="shared" si="73"/>
        <v>0</v>
      </c>
      <c r="AK393" s="55"/>
      <c r="AL393" s="564">
        <v>0</v>
      </c>
      <c r="AM393" s="564">
        <f t="shared" si="74"/>
        <v>0</v>
      </c>
      <c r="AN393" s="569"/>
      <c r="AO393" s="567"/>
      <c r="AP393" s="568">
        <v>0.5</v>
      </c>
      <c r="AQ393" s="495">
        <f t="shared" si="75"/>
        <v>0</v>
      </c>
    </row>
    <row r="394" spans="1:43" ht="15" hidden="1" x14ac:dyDescent="0.25">
      <c r="A394" s="563" t="s">
        <v>592</v>
      </c>
      <c r="B394" s="280"/>
      <c r="C394" s="453">
        <v>0</v>
      </c>
      <c r="D394" s="453">
        <f t="shared" si="76"/>
        <v>0</v>
      </c>
      <c r="E394" s="462"/>
      <c r="F394" s="460"/>
      <c r="G394" s="456">
        <v>0.5</v>
      </c>
      <c r="H394" s="457">
        <f t="shared" si="77"/>
        <v>0</v>
      </c>
      <c r="I394" s="280"/>
      <c r="J394" s="453">
        <v>0</v>
      </c>
      <c r="K394" s="453">
        <f t="shared" si="78"/>
        <v>0</v>
      </c>
      <c r="L394" s="462"/>
      <c r="M394" s="460"/>
      <c r="N394" s="456">
        <v>0.5</v>
      </c>
      <c r="O394" s="457">
        <f t="shared" si="79"/>
        <v>0</v>
      </c>
      <c r="P394" s="280"/>
      <c r="Q394" s="453">
        <v>0</v>
      </c>
      <c r="R394" s="453">
        <f t="shared" si="68"/>
        <v>0</v>
      </c>
      <c r="S394" s="462"/>
      <c r="T394" s="460"/>
      <c r="U394" s="456">
        <v>0.5</v>
      </c>
      <c r="V394" s="461">
        <f t="shared" si="69"/>
        <v>0</v>
      </c>
      <c r="W394" s="280"/>
      <c r="X394" s="453">
        <v>0</v>
      </c>
      <c r="Y394" s="453">
        <f t="shared" si="70"/>
        <v>0</v>
      </c>
      <c r="Z394" s="462"/>
      <c r="AA394" s="460"/>
      <c r="AB394" s="456">
        <v>0.5</v>
      </c>
      <c r="AC394" s="461">
        <f t="shared" si="71"/>
        <v>0</v>
      </c>
      <c r="AD394" s="55"/>
      <c r="AE394" s="564">
        <v>0</v>
      </c>
      <c r="AF394" s="564">
        <f t="shared" si="72"/>
        <v>0</v>
      </c>
      <c r="AG394" s="569"/>
      <c r="AH394" s="567"/>
      <c r="AI394" s="568">
        <v>0.5</v>
      </c>
      <c r="AJ394" s="495">
        <f t="shared" si="73"/>
        <v>0</v>
      </c>
      <c r="AK394" s="55"/>
      <c r="AL394" s="564">
        <v>0</v>
      </c>
      <c r="AM394" s="564">
        <f t="shared" si="74"/>
        <v>0</v>
      </c>
      <c r="AN394" s="569"/>
      <c r="AO394" s="567"/>
      <c r="AP394" s="568">
        <v>0.5</v>
      </c>
      <c r="AQ394" s="495">
        <f t="shared" si="75"/>
        <v>0</v>
      </c>
    </row>
    <row r="395" spans="1:43" ht="15" hidden="1" x14ac:dyDescent="0.25">
      <c r="A395" s="563" t="s">
        <v>593</v>
      </c>
      <c r="B395" s="280"/>
      <c r="C395" s="453">
        <v>0</v>
      </c>
      <c r="D395" s="453">
        <f t="shared" si="76"/>
        <v>0</v>
      </c>
      <c r="E395" s="462"/>
      <c r="F395" s="460"/>
      <c r="G395" s="456">
        <v>0.5</v>
      </c>
      <c r="H395" s="457">
        <f t="shared" si="77"/>
        <v>0</v>
      </c>
      <c r="I395" s="280"/>
      <c r="J395" s="453">
        <v>0</v>
      </c>
      <c r="K395" s="453">
        <f t="shared" si="78"/>
        <v>0</v>
      </c>
      <c r="L395" s="462"/>
      <c r="M395" s="460"/>
      <c r="N395" s="456">
        <v>0.5</v>
      </c>
      <c r="O395" s="457">
        <f t="shared" si="79"/>
        <v>0</v>
      </c>
      <c r="P395" s="280"/>
      <c r="Q395" s="453">
        <v>0</v>
      </c>
      <c r="R395" s="453">
        <f t="shared" si="68"/>
        <v>0</v>
      </c>
      <c r="S395" s="462"/>
      <c r="T395" s="460"/>
      <c r="U395" s="456">
        <v>0.5</v>
      </c>
      <c r="V395" s="461">
        <f t="shared" si="69"/>
        <v>0</v>
      </c>
      <c r="W395" s="280"/>
      <c r="X395" s="453">
        <v>0</v>
      </c>
      <c r="Y395" s="453">
        <f t="shared" si="70"/>
        <v>0</v>
      </c>
      <c r="Z395" s="462"/>
      <c r="AA395" s="460"/>
      <c r="AB395" s="456">
        <v>0.5</v>
      </c>
      <c r="AC395" s="461">
        <f t="shared" si="71"/>
        <v>0</v>
      </c>
      <c r="AD395" s="55"/>
      <c r="AE395" s="564">
        <v>0</v>
      </c>
      <c r="AF395" s="564">
        <f t="shared" si="72"/>
        <v>0</v>
      </c>
      <c r="AG395" s="569"/>
      <c r="AH395" s="567"/>
      <c r="AI395" s="568">
        <v>0.5</v>
      </c>
      <c r="AJ395" s="495">
        <f t="shared" si="73"/>
        <v>0</v>
      </c>
      <c r="AK395" s="55"/>
      <c r="AL395" s="564">
        <v>0</v>
      </c>
      <c r="AM395" s="564">
        <f t="shared" si="74"/>
        <v>0</v>
      </c>
      <c r="AN395" s="569"/>
      <c r="AO395" s="567"/>
      <c r="AP395" s="568">
        <v>0.5</v>
      </c>
      <c r="AQ395" s="495">
        <f t="shared" si="75"/>
        <v>0</v>
      </c>
    </row>
    <row r="396" spans="1:43" ht="15" hidden="1" x14ac:dyDescent="0.25">
      <c r="A396" s="563" t="s">
        <v>594</v>
      </c>
      <c r="B396" s="280"/>
      <c r="C396" s="453">
        <v>0</v>
      </c>
      <c r="D396" s="453">
        <f t="shared" si="76"/>
        <v>0</v>
      </c>
      <c r="E396" s="462"/>
      <c r="F396" s="460"/>
      <c r="G396" s="456">
        <v>0.5</v>
      </c>
      <c r="H396" s="457">
        <f t="shared" si="77"/>
        <v>0</v>
      </c>
      <c r="I396" s="280"/>
      <c r="J396" s="453">
        <v>0</v>
      </c>
      <c r="K396" s="453">
        <f t="shared" si="78"/>
        <v>0</v>
      </c>
      <c r="L396" s="462"/>
      <c r="M396" s="460"/>
      <c r="N396" s="456">
        <v>0.5</v>
      </c>
      <c r="O396" s="457">
        <f t="shared" si="79"/>
        <v>0</v>
      </c>
      <c r="P396" s="280"/>
      <c r="Q396" s="453">
        <v>0</v>
      </c>
      <c r="R396" s="453">
        <f t="shared" si="68"/>
        <v>0</v>
      </c>
      <c r="S396" s="462"/>
      <c r="T396" s="460"/>
      <c r="U396" s="456">
        <v>0.5</v>
      </c>
      <c r="V396" s="461">
        <f t="shared" si="69"/>
        <v>0</v>
      </c>
      <c r="W396" s="280"/>
      <c r="X396" s="453">
        <v>0</v>
      </c>
      <c r="Y396" s="453">
        <f t="shared" si="70"/>
        <v>0</v>
      </c>
      <c r="Z396" s="462"/>
      <c r="AA396" s="460"/>
      <c r="AB396" s="456">
        <v>0.5</v>
      </c>
      <c r="AC396" s="461">
        <f t="shared" si="71"/>
        <v>0</v>
      </c>
      <c r="AD396" s="55"/>
      <c r="AE396" s="564">
        <v>0</v>
      </c>
      <c r="AF396" s="564">
        <f t="shared" si="72"/>
        <v>0</v>
      </c>
      <c r="AG396" s="569"/>
      <c r="AH396" s="567"/>
      <c r="AI396" s="568">
        <v>0.5</v>
      </c>
      <c r="AJ396" s="495">
        <f t="shared" si="73"/>
        <v>0</v>
      </c>
      <c r="AK396" s="55"/>
      <c r="AL396" s="564">
        <v>0</v>
      </c>
      <c r="AM396" s="564">
        <f t="shared" si="74"/>
        <v>0</v>
      </c>
      <c r="AN396" s="569"/>
      <c r="AO396" s="567"/>
      <c r="AP396" s="568">
        <v>0.5</v>
      </c>
      <c r="AQ396" s="495">
        <f t="shared" si="75"/>
        <v>0</v>
      </c>
    </row>
    <row r="397" spans="1:43" ht="15" hidden="1" x14ac:dyDescent="0.25">
      <c r="A397" s="563" t="s">
        <v>595</v>
      </c>
      <c r="B397" s="280"/>
      <c r="C397" s="453">
        <v>0</v>
      </c>
      <c r="D397" s="453">
        <f t="shared" si="76"/>
        <v>0</v>
      </c>
      <c r="E397" s="462"/>
      <c r="F397" s="460"/>
      <c r="G397" s="456">
        <v>0.5</v>
      </c>
      <c r="H397" s="457">
        <f t="shared" si="77"/>
        <v>0</v>
      </c>
      <c r="I397" s="280"/>
      <c r="J397" s="453">
        <v>0</v>
      </c>
      <c r="K397" s="453">
        <f t="shared" si="78"/>
        <v>0</v>
      </c>
      <c r="L397" s="462"/>
      <c r="M397" s="460"/>
      <c r="N397" s="456">
        <v>0.5</v>
      </c>
      <c r="O397" s="457">
        <f t="shared" si="79"/>
        <v>0</v>
      </c>
      <c r="P397" s="280"/>
      <c r="Q397" s="453">
        <v>0</v>
      </c>
      <c r="R397" s="453">
        <f t="shared" si="68"/>
        <v>0</v>
      </c>
      <c r="S397" s="462"/>
      <c r="T397" s="460"/>
      <c r="U397" s="456">
        <v>0.5</v>
      </c>
      <c r="V397" s="461">
        <f t="shared" si="69"/>
        <v>0</v>
      </c>
      <c r="W397" s="280"/>
      <c r="X397" s="453">
        <v>0</v>
      </c>
      <c r="Y397" s="453">
        <f t="shared" si="70"/>
        <v>0</v>
      </c>
      <c r="Z397" s="462"/>
      <c r="AA397" s="460"/>
      <c r="AB397" s="456">
        <v>0.5</v>
      </c>
      <c r="AC397" s="461">
        <f t="shared" si="71"/>
        <v>0</v>
      </c>
      <c r="AD397" s="55"/>
      <c r="AE397" s="564">
        <v>0</v>
      </c>
      <c r="AF397" s="564">
        <f t="shared" si="72"/>
        <v>0</v>
      </c>
      <c r="AG397" s="569"/>
      <c r="AH397" s="567"/>
      <c r="AI397" s="568">
        <v>0.5</v>
      </c>
      <c r="AJ397" s="495">
        <f t="shared" si="73"/>
        <v>0</v>
      </c>
      <c r="AK397" s="55"/>
      <c r="AL397" s="564">
        <v>0</v>
      </c>
      <c r="AM397" s="564">
        <f t="shared" si="74"/>
        <v>0</v>
      </c>
      <c r="AN397" s="569"/>
      <c r="AO397" s="567"/>
      <c r="AP397" s="568">
        <v>0.5</v>
      </c>
      <c r="AQ397" s="495">
        <f t="shared" si="75"/>
        <v>0</v>
      </c>
    </row>
    <row r="398" spans="1:43" ht="15" hidden="1" x14ac:dyDescent="0.25">
      <c r="A398" s="563" t="s">
        <v>596</v>
      </c>
      <c r="B398" s="280"/>
      <c r="C398" s="453">
        <v>0</v>
      </c>
      <c r="D398" s="453">
        <f t="shared" si="76"/>
        <v>0</v>
      </c>
      <c r="E398" s="462"/>
      <c r="F398" s="460"/>
      <c r="G398" s="456">
        <v>0.5</v>
      </c>
      <c r="H398" s="457">
        <f t="shared" si="77"/>
        <v>0</v>
      </c>
      <c r="I398" s="280"/>
      <c r="J398" s="453">
        <v>0</v>
      </c>
      <c r="K398" s="453">
        <f t="shared" si="78"/>
        <v>0</v>
      </c>
      <c r="L398" s="462"/>
      <c r="M398" s="460"/>
      <c r="N398" s="456">
        <v>0.5</v>
      </c>
      <c r="O398" s="457">
        <f t="shared" si="79"/>
        <v>0</v>
      </c>
      <c r="P398" s="280"/>
      <c r="Q398" s="453">
        <v>0</v>
      </c>
      <c r="R398" s="453">
        <f t="shared" si="68"/>
        <v>0</v>
      </c>
      <c r="S398" s="462"/>
      <c r="T398" s="460"/>
      <c r="U398" s="456">
        <v>0.5</v>
      </c>
      <c r="V398" s="461">
        <f t="shared" si="69"/>
        <v>0</v>
      </c>
      <c r="W398" s="280"/>
      <c r="X398" s="453">
        <v>0</v>
      </c>
      <c r="Y398" s="453">
        <f t="shared" si="70"/>
        <v>0</v>
      </c>
      <c r="Z398" s="462"/>
      <c r="AA398" s="460"/>
      <c r="AB398" s="456">
        <v>0.5</v>
      </c>
      <c r="AC398" s="461">
        <f t="shared" si="71"/>
        <v>0</v>
      </c>
      <c r="AD398" s="55"/>
      <c r="AE398" s="564">
        <v>0</v>
      </c>
      <c r="AF398" s="564">
        <f t="shared" si="72"/>
        <v>0</v>
      </c>
      <c r="AG398" s="569"/>
      <c r="AH398" s="567"/>
      <c r="AI398" s="568">
        <v>0.5</v>
      </c>
      <c r="AJ398" s="495">
        <f t="shared" si="73"/>
        <v>0</v>
      </c>
      <c r="AK398" s="55"/>
      <c r="AL398" s="564">
        <v>0</v>
      </c>
      <c r="AM398" s="564">
        <f t="shared" si="74"/>
        <v>0</v>
      </c>
      <c r="AN398" s="569"/>
      <c r="AO398" s="567"/>
      <c r="AP398" s="568">
        <v>0.5</v>
      </c>
      <c r="AQ398" s="495">
        <f t="shared" si="75"/>
        <v>0</v>
      </c>
    </row>
    <row r="399" spans="1:43" ht="15" hidden="1" x14ac:dyDescent="0.25">
      <c r="A399" s="563" t="s">
        <v>597</v>
      </c>
      <c r="B399" s="280"/>
      <c r="C399" s="453">
        <v>0</v>
      </c>
      <c r="D399" s="453">
        <f t="shared" si="76"/>
        <v>0</v>
      </c>
      <c r="E399" s="462"/>
      <c r="F399" s="460"/>
      <c r="G399" s="456">
        <v>0.5</v>
      </c>
      <c r="H399" s="457">
        <f t="shared" si="77"/>
        <v>0</v>
      </c>
      <c r="I399" s="280"/>
      <c r="J399" s="453">
        <v>0</v>
      </c>
      <c r="K399" s="453">
        <f t="shared" si="78"/>
        <v>0</v>
      </c>
      <c r="L399" s="462"/>
      <c r="M399" s="460"/>
      <c r="N399" s="456">
        <v>0.5</v>
      </c>
      <c r="O399" s="457">
        <f t="shared" si="79"/>
        <v>0</v>
      </c>
      <c r="P399" s="280"/>
      <c r="Q399" s="453">
        <v>0</v>
      </c>
      <c r="R399" s="453">
        <f t="shared" si="68"/>
        <v>0</v>
      </c>
      <c r="S399" s="462"/>
      <c r="T399" s="460"/>
      <c r="U399" s="456">
        <v>0.5</v>
      </c>
      <c r="V399" s="461">
        <f t="shared" si="69"/>
        <v>0</v>
      </c>
      <c r="W399" s="280"/>
      <c r="X399" s="453">
        <v>0</v>
      </c>
      <c r="Y399" s="453">
        <f t="shared" si="70"/>
        <v>0</v>
      </c>
      <c r="Z399" s="462"/>
      <c r="AA399" s="460"/>
      <c r="AB399" s="456">
        <v>0.5</v>
      </c>
      <c r="AC399" s="461">
        <f t="shared" si="71"/>
        <v>0</v>
      </c>
      <c r="AD399" s="55"/>
      <c r="AE399" s="564">
        <v>0</v>
      </c>
      <c r="AF399" s="564">
        <f t="shared" si="72"/>
        <v>0</v>
      </c>
      <c r="AG399" s="569"/>
      <c r="AH399" s="567"/>
      <c r="AI399" s="568">
        <v>0.5</v>
      </c>
      <c r="AJ399" s="495">
        <f t="shared" si="73"/>
        <v>0</v>
      </c>
      <c r="AK399" s="55"/>
      <c r="AL399" s="564">
        <v>0</v>
      </c>
      <c r="AM399" s="564">
        <f t="shared" si="74"/>
        <v>0</v>
      </c>
      <c r="AN399" s="569"/>
      <c r="AO399" s="567"/>
      <c r="AP399" s="568">
        <v>0.5</v>
      </c>
      <c r="AQ399" s="495">
        <f t="shared" si="75"/>
        <v>0</v>
      </c>
    </row>
    <row r="400" spans="1:43" ht="15" hidden="1" x14ac:dyDescent="0.25">
      <c r="A400" s="563" t="s">
        <v>598</v>
      </c>
      <c r="B400" s="280"/>
      <c r="C400" s="453">
        <v>0</v>
      </c>
      <c r="D400" s="453">
        <f t="shared" si="76"/>
        <v>0</v>
      </c>
      <c r="E400" s="462"/>
      <c r="F400" s="460"/>
      <c r="G400" s="456">
        <v>0.5</v>
      </c>
      <c r="H400" s="457">
        <f t="shared" si="77"/>
        <v>0</v>
      </c>
      <c r="I400" s="280"/>
      <c r="J400" s="453">
        <v>0</v>
      </c>
      <c r="K400" s="453">
        <f t="shared" si="78"/>
        <v>0</v>
      </c>
      <c r="L400" s="462"/>
      <c r="M400" s="460"/>
      <c r="N400" s="456">
        <v>0.5</v>
      </c>
      <c r="O400" s="457">
        <f t="shared" si="79"/>
        <v>0</v>
      </c>
      <c r="P400" s="280"/>
      <c r="Q400" s="453">
        <v>0</v>
      </c>
      <c r="R400" s="453">
        <f t="shared" si="68"/>
        <v>0</v>
      </c>
      <c r="S400" s="462"/>
      <c r="T400" s="460"/>
      <c r="U400" s="456">
        <v>0.5</v>
      </c>
      <c r="V400" s="461">
        <f t="shared" si="69"/>
        <v>0</v>
      </c>
      <c r="W400" s="280"/>
      <c r="X400" s="453">
        <v>0</v>
      </c>
      <c r="Y400" s="453">
        <f t="shared" si="70"/>
        <v>0</v>
      </c>
      <c r="Z400" s="462"/>
      <c r="AA400" s="460"/>
      <c r="AB400" s="456">
        <v>0.5</v>
      </c>
      <c r="AC400" s="461">
        <f t="shared" si="71"/>
        <v>0</v>
      </c>
      <c r="AD400" s="55"/>
      <c r="AE400" s="564">
        <v>0</v>
      </c>
      <c r="AF400" s="564">
        <f t="shared" si="72"/>
        <v>0</v>
      </c>
      <c r="AG400" s="569"/>
      <c r="AH400" s="567"/>
      <c r="AI400" s="568">
        <v>0.5</v>
      </c>
      <c r="AJ400" s="495">
        <f t="shared" si="73"/>
        <v>0</v>
      </c>
      <c r="AK400" s="55"/>
      <c r="AL400" s="564">
        <v>0</v>
      </c>
      <c r="AM400" s="564">
        <f t="shared" si="74"/>
        <v>0</v>
      </c>
      <c r="AN400" s="569"/>
      <c r="AO400" s="567"/>
      <c r="AP400" s="568">
        <v>0.5</v>
      </c>
      <c r="AQ400" s="495">
        <f t="shared" si="75"/>
        <v>0</v>
      </c>
    </row>
    <row r="401" spans="1:43" ht="15" hidden="1" x14ac:dyDescent="0.25">
      <c r="A401" s="563" t="s">
        <v>599</v>
      </c>
      <c r="B401" s="280"/>
      <c r="C401" s="453">
        <v>0</v>
      </c>
      <c r="D401" s="453">
        <f t="shared" si="76"/>
        <v>0</v>
      </c>
      <c r="E401" s="462"/>
      <c r="F401" s="460"/>
      <c r="G401" s="456">
        <v>0.5</v>
      </c>
      <c r="H401" s="457">
        <f t="shared" si="77"/>
        <v>0</v>
      </c>
      <c r="I401" s="280"/>
      <c r="J401" s="453">
        <v>0</v>
      </c>
      <c r="K401" s="453">
        <f t="shared" si="78"/>
        <v>0</v>
      </c>
      <c r="L401" s="462"/>
      <c r="M401" s="460"/>
      <c r="N401" s="456">
        <v>0.5</v>
      </c>
      <c r="O401" s="457">
        <f t="shared" si="79"/>
        <v>0</v>
      </c>
      <c r="P401" s="280"/>
      <c r="Q401" s="453">
        <v>0</v>
      </c>
      <c r="R401" s="453">
        <f t="shared" si="68"/>
        <v>0</v>
      </c>
      <c r="S401" s="462"/>
      <c r="T401" s="460"/>
      <c r="U401" s="456">
        <v>0.5</v>
      </c>
      <c r="V401" s="461">
        <f t="shared" si="69"/>
        <v>0</v>
      </c>
      <c r="W401" s="280"/>
      <c r="X401" s="453">
        <v>0</v>
      </c>
      <c r="Y401" s="453">
        <f t="shared" si="70"/>
        <v>0</v>
      </c>
      <c r="Z401" s="462"/>
      <c r="AA401" s="460"/>
      <c r="AB401" s="456">
        <v>0.5</v>
      </c>
      <c r="AC401" s="461">
        <f t="shared" si="71"/>
        <v>0</v>
      </c>
      <c r="AD401" s="55"/>
      <c r="AE401" s="564">
        <v>0</v>
      </c>
      <c r="AF401" s="564">
        <f t="shared" si="72"/>
        <v>0</v>
      </c>
      <c r="AG401" s="569"/>
      <c r="AH401" s="567"/>
      <c r="AI401" s="568">
        <v>0.5</v>
      </c>
      <c r="AJ401" s="495">
        <f t="shared" si="73"/>
        <v>0</v>
      </c>
      <c r="AK401" s="55"/>
      <c r="AL401" s="564">
        <v>0</v>
      </c>
      <c r="AM401" s="564">
        <f t="shared" si="74"/>
        <v>0</v>
      </c>
      <c r="AN401" s="569"/>
      <c r="AO401" s="567"/>
      <c r="AP401" s="568">
        <v>0.5</v>
      </c>
      <c r="AQ401" s="495">
        <f t="shared" si="75"/>
        <v>0</v>
      </c>
    </row>
    <row r="402" spans="1:43" ht="15" hidden="1" x14ac:dyDescent="0.25">
      <c r="A402" s="563" t="s">
        <v>600</v>
      </c>
      <c r="B402" s="280"/>
      <c r="C402" s="453">
        <v>0</v>
      </c>
      <c r="D402" s="453">
        <f t="shared" si="76"/>
        <v>0</v>
      </c>
      <c r="E402" s="462"/>
      <c r="F402" s="460"/>
      <c r="G402" s="456">
        <v>0.5</v>
      </c>
      <c r="H402" s="457">
        <f t="shared" si="77"/>
        <v>0</v>
      </c>
      <c r="I402" s="280"/>
      <c r="J402" s="453">
        <v>0</v>
      </c>
      <c r="K402" s="453">
        <f t="shared" si="78"/>
        <v>0</v>
      </c>
      <c r="L402" s="462"/>
      <c r="M402" s="460"/>
      <c r="N402" s="456">
        <v>0.5</v>
      </c>
      <c r="O402" s="457">
        <f t="shared" si="79"/>
        <v>0</v>
      </c>
      <c r="P402" s="280"/>
      <c r="Q402" s="453">
        <v>0</v>
      </c>
      <c r="R402" s="453">
        <f t="shared" si="68"/>
        <v>0</v>
      </c>
      <c r="S402" s="462"/>
      <c r="T402" s="460"/>
      <c r="U402" s="456">
        <v>0.5</v>
      </c>
      <c r="V402" s="461">
        <f t="shared" si="69"/>
        <v>0</v>
      </c>
      <c r="W402" s="280"/>
      <c r="X402" s="453">
        <v>0</v>
      </c>
      <c r="Y402" s="453">
        <f t="shared" si="70"/>
        <v>0</v>
      </c>
      <c r="Z402" s="462"/>
      <c r="AA402" s="460"/>
      <c r="AB402" s="456">
        <v>0.5</v>
      </c>
      <c r="AC402" s="461">
        <f t="shared" si="71"/>
        <v>0</v>
      </c>
      <c r="AD402" s="55"/>
      <c r="AE402" s="564">
        <v>0</v>
      </c>
      <c r="AF402" s="564">
        <f t="shared" si="72"/>
        <v>0</v>
      </c>
      <c r="AG402" s="569"/>
      <c r="AH402" s="567"/>
      <c r="AI402" s="568">
        <v>0.5</v>
      </c>
      <c r="AJ402" s="495">
        <f t="shared" si="73"/>
        <v>0</v>
      </c>
      <c r="AK402" s="55"/>
      <c r="AL402" s="564">
        <v>0</v>
      </c>
      <c r="AM402" s="564">
        <f t="shared" si="74"/>
        <v>0</v>
      </c>
      <c r="AN402" s="569"/>
      <c r="AO402" s="567"/>
      <c r="AP402" s="568">
        <v>0.5</v>
      </c>
      <c r="AQ402" s="495">
        <f t="shared" si="75"/>
        <v>0</v>
      </c>
    </row>
    <row r="403" spans="1:43" ht="15" hidden="1" x14ac:dyDescent="0.25">
      <c r="A403" s="563" t="s">
        <v>601</v>
      </c>
      <c r="B403" s="280"/>
      <c r="C403" s="453">
        <v>0</v>
      </c>
      <c r="D403" s="453">
        <f t="shared" si="76"/>
        <v>0</v>
      </c>
      <c r="E403" s="462"/>
      <c r="F403" s="460"/>
      <c r="G403" s="456">
        <v>0.5</v>
      </c>
      <c r="H403" s="457">
        <f t="shared" si="77"/>
        <v>0</v>
      </c>
      <c r="I403" s="280"/>
      <c r="J403" s="453">
        <v>0</v>
      </c>
      <c r="K403" s="453">
        <f t="shared" si="78"/>
        <v>0</v>
      </c>
      <c r="L403" s="462"/>
      <c r="M403" s="460"/>
      <c r="N403" s="456">
        <v>0.5</v>
      </c>
      <c r="O403" s="457">
        <f t="shared" si="79"/>
        <v>0</v>
      </c>
      <c r="P403" s="280"/>
      <c r="Q403" s="453">
        <v>0</v>
      </c>
      <c r="R403" s="453">
        <f t="shared" si="68"/>
        <v>0</v>
      </c>
      <c r="S403" s="462"/>
      <c r="T403" s="460"/>
      <c r="U403" s="456">
        <v>0.5</v>
      </c>
      <c r="V403" s="461">
        <f t="shared" si="69"/>
        <v>0</v>
      </c>
      <c r="W403" s="280"/>
      <c r="X403" s="453">
        <v>0</v>
      </c>
      <c r="Y403" s="453">
        <f t="shared" si="70"/>
        <v>0</v>
      </c>
      <c r="Z403" s="462"/>
      <c r="AA403" s="460"/>
      <c r="AB403" s="456">
        <v>0.5</v>
      </c>
      <c r="AC403" s="461">
        <f t="shared" si="71"/>
        <v>0</v>
      </c>
      <c r="AD403" s="55"/>
      <c r="AE403" s="564">
        <v>0</v>
      </c>
      <c r="AF403" s="564">
        <f t="shared" si="72"/>
        <v>0</v>
      </c>
      <c r="AG403" s="569"/>
      <c r="AH403" s="567"/>
      <c r="AI403" s="568">
        <v>0.5</v>
      </c>
      <c r="AJ403" s="495">
        <f t="shared" si="73"/>
        <v>0</v>
      </c>
      <c r="AK403" s="55"/>
      <c r="AL403" s="564">
        <v>0</v>
      </c>
      <c r="AM403" s="564">
        <f t="shared" si="74"/>
        <v>0</v>
      </c>
      <c r="AN403" s="569"/>
      <c r="AO403" s="567"/>
      <c r="AP403" s="568">
        <v>0.5</v>
      </c>
      <c r="AQ403" s="495">
        <f t="shared" si="75"/>
        <v>0</v>
      </c>
    </row>
    <row r="404" spans="1:43" ht="15" hidden="1" x14ac:dyDescent="0.25">
      <c r="A404" s="563" t="s">
        <v>602</v>
      </c>
      <c r="B404" s="280"/>
      <c r="C404" s="453">
        <v>0</v>
      </c>
      <c r="D404" s="453">
        <f t="shared" si="76"/>
        <v>0</v>
      </c>
      <c r="E404" s="462"/>
      <c r="F404" s="460"/>
      <c r="G404" s="456">
        <v>0.5</v>
      </c>
      <c r="H404" s="457">
        <f t="shared" si="77"/>
        <v>0</v>
      </c>
      <c r="I404" s="280"/>
      <c r="J404" s="453">
        <v>0</v>
      </c>
      <c r="K404" s="453">
        <f t="shared" si="78"/>
        <v>0</v>
      </c>
      <c r="L404" s="462"/>
      <c r="M404" s="460"/>
      <c r="N404" s="456">
        <v>0.5</v>
      </c>
      <c r="O404" s="457">
        <f t="shared" si="79"/>
        <v>0</v>
      </c>
      <c r="P404" s="280"/>
      <c r="Q404" s="453">
        <v>0</v>
      </c>
      <c r="R404" s="453">
        <f t="shared" si="68"/>
        <v>0</v>
      </c>
      <c r="S404" s="462"/>
      <c r="T404" s="460"/>
      <c r="U404" s="456">
        <v>0.5</v>
      </c>
      <c r="V404" s="461">
        <f t="shared" si="69"/>
        <v>0</v>
      </c>
      <c r="W404" s="280"/>
      <c r="X404" s="453">
        <v>0</v>
      </c>
      <c r="Y404" s="453">
        <f t="shared" si="70"/>
        <v>0</v>
      </c>
      <c r="Z404" s="462"/>
      <c r="AA404" s="460"/>
      <c r="AB404" s="456">
        <v>0.5</v>
      </c>
      <c r="AC404" s="461">
        <f t="shared" si="71"/>
        <v>0</v>
      </c>
      <c r="AD404" s="55"/>
      <c r="AE404" s="564">
        <v>0</v>
      </c>
      <c r="AF404" s="564">
        <f t="shared" si="72"/>
        <v>0</v>
      </c>
      <c r="AG404" s="569"/>
      <c r="AH404" s="567"/>
      <c r="AI404" s="568">
        <v>0.5</v>
      </c>
      <c r="AJ404" s="495">
        <f t="shared" si="73"/>
        <v>0</v>
      </c>
      <c r="AK404" s="55"/>
      <c r="AL404" s="564">
        <v>0</v>
      </c>
      <c r="AM404" s="564">
        <f t="shared" si="74"/>
        <v>0</v>
      </c>
      <c r="AN404" s="569"/>
      <c r="AO404" s="567"/>
      <c r="AP404" s="568">
        <v>0.5</v>
      </c>
      <c r="AQ404" s="495">
        <f t="shared" si="75"/>
        <v>0</v>
      </c>
    </row>
    <row r="405" spans="1:43" ht="15" hidden="1" x14ac:dyDescent="0.25">
      <c r="A405" s="563" t="s">
        <v>603</v>
      </c>
      <c r="B405" s="280"/>
      <c r="C405" s="453">
        <v>0</v>
      </c>
      <c r="D405" s="453">
        <f t="shared" si="76"/>
        <v>0</v>
      </c>
      <c r="E405" s="462"/>
      <c r="F405" s="460"/>
      <c r="G405" s="456">
        <v>0.5</v>
      </c>
      <c r="H405" s="457">
        <f t="shared" si="77"/>
        <v>0</v>
      </c>
      <c r="I405" s="280"/>
      <c r="J405" s="453">
        <v>0</v>
      </c>
      <c r="K405" s="453">
        <f t="shared" si="78"/>
        <v>0</v>
      </c>
      <c r="L405" s="462"/>
      <c r="M405" s="460"/>
      <c r="N405" s="456">
        <v>0.5</v>
      </c>
      <c r="O405" s="457">
        <f t="shared" si="79"/>
        <v>0</v>
      </c>
      <c r="P405" s="280"/>
      <c r="Q405" s="453">
        <v>0</v>
      </c>
      <c r="R405" s="453">
        <f t="shared" si="68"/>
        <v>0</v>
      </c>
      <c r="S405" s="462"/>
      <c r="T405" s="460"/>
      <c r="U405" s="456">
        <v>0.5</v>
      </c>
      <c r="V405" s="461">
        <f t="shared" si="69"/>
        <v>0</v>
      </c>
      <c r="W405" s="280"/>
      <c r="X405" s="453">
        <v>0</v>
      </c>
      <c r="Y405" s="453">
        <f t="shared" si="70"/>
        <v>0</v>
      </c>
      <c r="Z405" s="462"/>
      <c r="AA405" s="460"/>
      <c r="AB405" s="456">
        <v>0.5</v>
      </c>
      <c r="AC405" s="461">
        <f t="shared" si="71"/>
        <v>0</v>
      </c>
      <c r="AD405" s="55"/>
      <c r="AE405" s="564">
        <v>0</v>
      </c>
      <c r="AF405" s="564">
        <f t="shared" si="72"/>
        <v>0</v>
      </c>
      <c r="AG405" s="569"/>
      <c r="AH405" s="567"/>
      <c r="AI405" s="568">
        <v>0.5</v>
      </c>
      <c r="AJ405" s="495">
        <f t="shared" si="73"/>
        <v>0</v>
      </c>
      <c r="AK405" s="55"/>
      <c r="AL405" s="564">
        <v>0</v>
      </c>
      <c r="AM405" s="564">
        <f t="shared" si="74"/>
        <v>0</v>
      </c>
      <c r="AN405" s="569"/>
      <c r="AO405" s="567"/>
      <c r="AP405" s="568">
        <v>0.5</v>
      </c>
      <c r="AQ405" s="495">
        <f t="shared" si="75"/>
        <v>0</v>
      </c>
    </row>
    <row r="406" spans="1:43" ht="15" hidden="1" x14ac:dyDescent="0.25">
      <c r="A406" s="563" t="s">
        <v>604</v>
      </c>
      <c r="B406" s="280"/>
      <c r="C406" s="453">
        <v>0</v>
      </c>
      <c r="D406" s="453">
        <f t="shared" si="76"/>
        <v>0</v>
      </c>
      <c r="E406" s="462"/>
      <c r="F406" s="460"/>
      <c r="G406" s="456">
        <v>0.5</v>
      </c>
      <c r="H406" s="457">
        <f t="shared" si="77"/>
        <v>0</v>
      </c>
      <c r="I406" s="280"/>
      <c r="J406" s="453">
        <v>0</v>
      </c>
      <c r="K406" s="453">
        <f t="shared" si="78"/>
        <v>0</v>
      </c>
      <c r="L406" s="462"/>
      <c r="M406" s="460"/>
      <c r="N406" s="456">
        <v>0.5</v>
      </c>
      <c r="O406" s="457">
        <f t="shared" si="79"/>
        <v>0</v>
      </c>
      <c r="P406" s="280"/>
      <c r="Q406" s="453">
        <v>0</v>
      </c>
      <c r="R406" s="453">
        <f t="shared" si="68"/>
        <v>0</v>
      </c>
      <c r="S406" s="462"/>
      <c r="T406" s="460"/>
      <c r="U406" s="456">
        <v>0.5</v>
      </c>
      <c r="V406" s="461">
        <f t="shared" si="69"/>
        <v>0</v>
      </c>
      <c r="W406" s="280"/>
      <c r="X406" s="453">
        <v>0</v>
      </c>
      <c r="Y406" s="453">
        <f t="shared" si="70"/>
        <v>0</v>
      </c>
      <c r="Z406" s="462"/>
      <c r="AA406" s="460"/>
      <c r="AB406" s="456">
        <v>0.5</v>
      </c>
      <c r="AC406" s="461">
        <f t="shared" si="71"/>
        <v>0</v>
      </c>
      <c r="AD406" s="55"/>
      <c r="AE406" s="564">
        <v>0</v>
      </c>
      <c r="AF406" s="564">
        <f t="shared" si="72"/>
        <v>0</v>
      </c>
      <c r="AG406" s="569"/>
      <c r="AH406" s="567"/>
      <c r="AI406" s="568">
        <v>0.5</v>
      </c>
      <c r="AJ406" s="495">
        <f t="shared" si="73"/>
        <v>0</v>
      </c>
      <c r="AK406" s="55"/>
      <c r="AL406" s="564">
        <v>0</v>
      </c>
      <c r="AM406" s="564">
        <f t="shared" si="74"/>
        <v>0</v>
      </c>
      <c r="AN406" s="569"/>
      <c r="AO406" s="567"/>
      <c r="AP406" s="568">
        <v>0.5</v>
      </c>
      <c r="AQ406" s="495">
        <f t="shared" si="75"/>
        <v>0</v>
      </c>
    </row>
    <row r="407" spans="1:43" ht="15" hidden="1" x14ac:dyDescent="0.25">
      <c r="A407" s="563" t="s">
        <v>605</v>
      </c>
      <c r="B407" s="280"/>
      <c r="C407" s="453">
        <v>0</v>
      </c>
      <c r="D407" s="453">
        <f t="shared" si="76"/>
        <v>0</v>
      </c>
      <c r="E407" s="462"/>
      <c r="F407" s="460"/>
      <c r="G407" s="456">
        <v>0.5</v>
      </c>
      <c r="H407" s="457">
        <f t="shared" si="77"/>
        <v>0</v>
      </c>
      <c r="I407" s="280"/>
      <c r="J407" s="453">
        <v>0</v>
      </c>
      <c r="K407" s="453">
        <f t="shared" si="78"/>
        <v>0</v>
      </c>
      <c r="L407" s="462"/>
      <c r="M407" s="460"/>
      <c r="N407" s="456">
        <v>0.5</v>
      </c>
      <c r="O407" s="457">
        <f t="shared" si="79"/>
        <v>0</v>
      </c>
      <c r="P407" s="280"/>
      <c r="Q407" s="453">
        <v>0</v>
      </c>
      <c r="R407" s="453">
        <f t="shared" si="68"/>
        <v>0</v>
      </c>
      <c r="S407" s="462"/>
      <c r="T407" s="460"/>
      <c r="U407" s="456">
        <v>0.5</v>
      </c>
      <c r="V407" s="461">
        <f t="shared" si="69"/>
        <v>0</v>
      </c>
      <c r="W407" s="280"/>
      <c r="X407" s="453">
        <v>0</v>
      </c>
      <c r="Y407" s="453">
        <f t="shared" si="70"/>
        <v>0</v>
      </c>
      <c r="Z407" s="462"/>
      <c r="AA407" s="460"/>
      <c r="AB407" s="456">
        <v>0.5</v>
      </c>
      <c r="AC407" s="461">
        <f t="shared" si="71"/>
        <v>0</v>
      </c>
      <c r="AD407" s="55"/>
      <c r="AE407" s="564">
        <v>0</v>
      </c>
      <c r="AF407" s="564">
        <f t="shared" si="72"/>
        <v>0</v>
      </c>
      <c r="AG407" s="569"/>
      <c r="AH407" s="567"/>
      <c r="AI407" s="568">
        <v>0.5</v>
      </c>
      <c r="AJ407" s="495">
        <f t="shared" si="73"/>
        <v>0</v>
      </c>
      <c r="AK407" s="55"/>
      <c r="AL407" s="564">
        <v>0</v>
      </c>
      <c r="AM407" s="564">
        <f t="shared" si="74"/>
        <v>0</v>
      </c>
      <c r="AN407" s="569"/>
      <c r="AO407" s="567"/>
      <c r="AP407" s="568">
        <v>0.5</v>
      </c>
      <c r="AQ407" s="495">
        <f t="shared" si="75"/>
        <v>0</v>
      </c>
    </row>
    <row r="408" spans="1:43" ht="15" hidden="1" x14ac:dyDescent="0.25">
      <c r="A408" s="563" t="s">
        <v>606</v>
      </c>
      <c r="B408" s="280"/>
      <c r="C408" s="453">
        <v>0</v>
      </c>
      <c r="D408" s="453">
        <f t="shared" si="76"/>
        <v>0</v>
      </c>
      <c r="E408" s="462"/>
      <c r="F408" s="460"/>
      <c r="G408" s="456">
        <v>0.5</v>
      </c>
      <c r="H408" s="457">
        <f t="shared" si="77"/>
        <v>0</v>
      </c>
      <c r="I408" s="280"/>
      <c r="J408" s="453">
        <v>0</v>
      </c>
      <c r="K408" s="453">
        <f t="shared" si="78"/>
        <v>0</v>
      </c>
      <c r="L408" s="462"/>
      <c r="M408" s="460"/>
      <c r="N408" s="456">
        <v>0.5</v>
      </c>
      <c r="O408" s="457">
        <f t="shared" si="79"/>
        <v>0</v>
      </c>
      <c r="P408" s="280"/>
      <c r="Q408" s="453">
        <v>0</v>
      </c>
      <c r="R408" s="453">
        <f t="shared" si="68"/>
        <v>0</v>
      </c>
      <c r="S408" s="462"/>
      <c r="T408" s="460"/>
      <c r="U408" s="456">
        <v>0.5</v>
      </c>
      <c r="V408" s="461">
        <f t="shared" si="69"/>
        <v>0</v>
      </c>
      <c r="W408" s="280"/>
      <c r="X408" s="453">
        <v>0</v>
      </c>
      <c r="Y408" s="453">
        <f t="shared" si="70"/>
        <v>0</v>
      </c>
      <c r="Z408" s="462"/>
      <c r="AA408" s="460"/>
      <c r="AB408" s="456">
        <v>0.5</v>
      </c>
      <c r="AC408" s="461">
        <f t="shared" si="71"/>
        <v>0</v>
      </c>
      <c r="AD408" s="55"/>
      <c r="AE408" s="564">
        <v>0</v>
      </c>
      <c r="AF408" s="564">
        <f t="shared" si="72"/>
        <v>0</v>
      </c>
      <c r="AG408" s="569"/>
      <c r="AH408" s="567"/>
      <c r="AI408" s="568">
        <v>0.5</v>
      </c>
      <c r="AJ408" s="495">
        <f t="shared" si="73"/>
        <v>0</v>
      </c>
      <c r="AK408" s="55"/>
      <c r="AL408" s="564">
        <v>0</v>
      </c>
      <c r="AM408" s="564">
        <f t="shared" si="74"/>
        <v>0</v>
      </c>
      <c r="AN408" s="569"/>
      <c r="AO408" s="567"/>
      <c r="AP408" s="568">
        <v>0.5</v>
      </c>
      <c r="AQ408" s="495">
        <f t="shared" si="75"/>
        <v>0</v>
      </c>
    </row>
    <row r="409" spans="1:43" ht="15" hidden="1" x14ac:dyDescent="0.25">
      <c r="A409" s="563" t="s">
        <v>607</v>
      </c>
      <c r="B409" s="280"/>
      <c r="C409" s="453">
        <v>0</v>
      </c>
      <c r="D409" s="453">
        <f t="shared" si="76"/>
        <v>0</v>
      </c>
      <c r="E409" s="462"/>
      <c r="F409" s="460"/>
      <c r="G409" s="456">
        <v>0.5</v>
      </c>
      <c r="H409" s="457">
        <f t="shared" si="77"/>
        <v>0</v>
      </c>
      <c r="I409" s="280"/>
      <c r="J409" s="453">
        <v>0</v>
      </c>
      <c r="K409" s="453">
        <f t="shared" si="78"/>
        <v>0</v>
      </c>
      <c r="L409" s="462"/>
      <c r="M409" s="460"/>
      <c r="N409" s="456">
        <v>0.5</v>
      </c>
      <c r="O409" s="457">
        <f t="shared" si="79"/>
        <v>0</v>
      </c>
      <c r="P409" s="280"/>
      <c r="Q409" s="453">
        <v>0</v>
      </c>
      <c r="R409" s="453">
        <f t="shared" si="68"/>
        <v>0</v>
      </c>
      <c r="S409" s="462"/>
      <c r="T409" s="460"/>
      <c r="U409" s="456">
        <v>0.5</v>
      </c>
      <c r="V409" s="461">
        <f t="shared" si="69"/>
        <v>0</v>
      </c>
      <c r="W409" s="280"/>
      <c r="X409" s="453">
        <v>0</v>
      </c>
      <c r="Y409" s="453">
        <f t="shared" si="70"/>
        <v>0</v>
      </c>
      <c r="Z409" s="462"/>
      <c r="AA409" s="460"/>
      <c r="AB409" s="456">
        <v>0.5</v>
      </c>
      <c r="AC409" s="461">
        <f t="shared" si="71"/>
        <v>0</v>
      </c>
      <c r="AD409" s="55"/>
      <c r="AE409" s="564">
        <v>0</v>
      </c>
      <c r="AF409" s="564">
        <f t="shared" si="72"/>
        <v>0</v>
      </c>
      <c r="AG409" s="569"/>
      <c r="AH409" s="567"/>
      <c r="AI409" s="568">
        <v>0.5</v>
      </c>
      <c r="AJ409" s="495">
        <f t="shared" si="73"/>
        <v>0</v>
      </c>
      <c r="AK409" s="55"/>
      <c r="AL409" s="564">
        <v>0</v>
      </c>
      <c r="AM409" s="564">
        <f t="shared" si="74"/>
        <v>0</v>
      </c>
      <c r="AN409" s="569"/>
      <c r="AO409" s="567"/>
      <c r="AP409" s="568">
        <v>0.5</v>
      </c>
      <c r="AQ409" s="495">
        <f t="shared" si="75"/>
        <v>0</v>
      </c>
    </row>
    <row r="410" spans="1:43" ht="15" hidden="1" x14ac:dyDescent="0.25">
      <c r="A410" s="563" t="s">
        <v>608</v>
      </c>
      <c r="B410" s="280"/>
      <c r="C410" s="453">
        <v>0</v>
      </c>
      <c r="D410" s="453">
        <f t="shared" si="76"/>
        <v>0</v>
      </c>
      <c r="E410" s="462"/>
      <c r="F410" s="460"/>
      <c r="G410" s="456">
        <v>0.5</v>
      </c>
      <c r="H410" s="457">
        <f t="shared" si="77"/>
        <v>0</v>
      </c>
      <c r="I410" s="280"/>
      <c r="J410" s="453">
        <v>0</v>
      </c>
      <c r="K410" s="453">
        <f t="shared" si="78"/>
        <v>0</v>
      </c>
      <c r="L410" s="462"/>
      <c r="M410" s="460"/>
      <c r="N410" s="456">
        <v>0.5</v>
      </c>
      <c r="O410" s="457">
        <f t="shared" si="79"/>
        <v>0</v>
      </c>
      <c r="P410" s="280"/>
      <c r="Q410" s="453">
        <v>0</v>
      </c>
      <c r="R410" s="453">
        <f t="shared" si="68"/>
        <v>0</v>
      </c>
      <c r="S410" s="462"/>
      <c r="T410" s="460"/>
      <c r="U410" s="456">
        <v>0.5</v>
      </c>
      <c r="V410" s="461">
        <f t="shared" si="69"/>
        <v>0</v>
      </c>
      <c r="W410" s="280"/>
      <c r="X410" s="453">
        <v>0</v>
      </c>
      <c r="Y410" s="453">
        <f t="shared" si="70"/>
        <v>0</v>
      </c>
      <c r="Z410" s="462"/>
      <c r="AA410" s="460"/>
      <c r="AB410" s="456">
        <v>0.5</v>
      </c>
      <c r="AC410" s="461">
        <f t="shared" si="71"/>
        <v>0</v>
      </c>
      <c r="AD410" s="55"/>
      <c r="AE410" s="564">
        <v>0</v>
      </c>
      <c r="AF410" s="564">
        <f t="shared" si="72"/>
        <v>0</v>
      </c>
      <c r="AG410" s="569"/>
      <c r="AH410" s="567"/>
      <c r="AI410" s="568">
        <v>0.5</v>
      </c>
      <c r="AJ410" s="495">
        <f t="shared" si="73"/>
        <v>0</v>
      </c>
      <c r="AK410" s="55"/>
      <c r="AL410" s="564">
        <v>0</v>
      </c>
      <c r="AM410" s="564">
        <f t="shared" si="74"/>
        <v>0</v>
      </c>
      <c r="AN410" s="569"/>
      <c r="AO410" s="567"/>
      <c r="AP410" s="568">
        <v>0.5</v>
      </c>
      <c r="AQ410" s="495">
        <f t="shared" si="75"/>
        <v>0</v>
      </c>
    </row>
    <row r="411" spans="1:43" ht="15" hidden="1" x14ac:dyDescent="0.25">
      <c r="A411" s="563" t="s">
        <v>609</v>
      </c>
      <c r="B411" s="280"/>
      <c r="C411" s="453">
        <v>0</v>
      </c>
      <c r="D411" s="453">
        <f t="shared" si="76"/>
        <v>0</v>
      </c>
      <c r="E411" s="462"/>
      <c r="F411" s="460"/>
      <c r="G411" s="456">
        <v>0.5</v>
      </c>
      <c r="H411" s="457">
        <f t="shared" si="77"/>
        <v>0</v>
      </c>
      <c r="I411" s="280"/>
      <c r="J411" s="453">
        <v>0</v>
      </c>
      <c r="K411" s="453">
        <f t="shared" si="78"/>
        <v>0</v>
      </c>
      <c r="L411" s="462"/>
      <c r="M411" s="460"/>
      <c r="N411" s="456">
        <v>0.5</v>
      </c>
      <c r="O411" s="457">
        <f t="shared" si="79"/>
        <v>0</v>
      </c>
      <c r="P411" s="280"/>
      <c r="Q411" s="453">
        <v>0</v>
      </c>
      <c r="R411" s="453">
        <f t="shared" si="68"/>
        <v>0</v>
      </c>
      <c r="S411" s="462"/>
      <c r="T411" s="460"/>
      <c r="U411" s="456">
        <v>0.5</v>
      </c>
      <c r="V411" s="461">
        <f t="shared" si="69"/>
        <v>0</v>
      </c>
      <c r="W411" s="280"/>
      <c r="X411" s="453">
        <v>0</v>
      </c>
      <c r="Y411" s="453">
        <f t="shared" si="70"/>
        <v>0</v>
      </c>
      <c r="Z411" s="462"/>
      <c r="AA411" s="460"/>
      <c r="AB411" s="456">
        <v>0.5</v>
      </c>
      <c r="AC411" s="461">
        <f t="shared" si="71"/>
        <v>0</v>
      </c>
      <c r="AD411" s="55"/>
      <c r="AE411" s="564">
        <v>0</v>
      </c>
      <c r="AF411" s="564">
        <f t="shared" si="72"/>
        <v>0</v>
      </c>
      <c r="AG411" s="569"/>
      <c r="AH411" s="567"/>
      <c r="AI411" s="568">
        <v>0.5</v>
      </c>
      <c r="AJ411" s="495">
        <f t="shared" si="73"/>
        <v>0</v>
      </c>
      <c r="AK411" s="55"/>
      <c r="AL411" s="564">
        <v>0</v>
      </c>
      <c r="AM411" s="564">
        <f t="shared" si="74"/>
        <v>0</v>
      </c>
      <c r="AN411" s="569"/>
      <c r="AO411" s="567"/>
      <c r="AP411" s="568">
        <v>0.5</v>
      </c>
      <c r="AQ411" s="495">
        <f t="shared" si="75"/>
        <v>0</v>
      </c>
    </row>
    <row r="412" spans="1:43" ht="15" hidden="1" x14ac:dyDescent="0.25">
      <c r="A412" s="563" t="s">
        <v>610</v>
      </c>
      <c r="B412" s="280"/>
      <c r="C412" s="453">
        <v>0</v>
      </c>
      <c r="D412" s="453">
        <f t="shared" si="76"/>
        <v>0</v>
      </c>
      <c r="E412" s="462"/>
      <c r="F412" s="460"/>
      <c r="G412" s="456">
        <v>0.5</v>
      </c>
      <c r="H412" s="457">
        <f t="shared" si="77"/>
        <v>0</v>
      </c>
      <c r="I412" s="280"/>
      <c r="J412" s="453">
        <v>0</v>
      </c>
      <c r="K412" s="453">
        <f t="shared" si="78"/>
        <v>0</v>
      </c>
      <c r="L412" s="462"/>
      <c r="M412" s="460"/>
      <c r="N412" s="456">
        <v>0.5</v>
      </c>
      <c r="O412" s="457">
        <f t="shared" si="79"/>
        <v>0</v>
      </c>
      <c r="P412" s="280"/>
      <c r="Q412" s="453">
        <v>0</v>
      </c>
      <c r="R412" s="453">
        <f t="shared" si="68"/>
        <v>0</v>
      </c>
      <c r="S412" s="462"/>
      <c r="T412" s="460"/>
      <c r="U412" s="456">
        <v>0.5</v>
      </c>
      <c r="V412" s="461">
        <f t="shared" si="69"/>
        <v>0</v>
      </c>
      <c r="W412" s="280"/>
      <c r="X412" s="453">
        <v>0</v>
      </c>
      <c r="Y412" s="453">
        <f t="shared" si="70"/>
        <v>0</v>
      </c>
      <c r="Z412" s="462"/>
      <c r="AA412" s="460"/>
      <c r="AB412" s="456">
        <v>0.5</v>
      </c>
      <c r="AC412" s="461">
        <f t="shared" si="71"/>
        <v>0</v>
      </c>
      <c r="AD412" s="55"/>
      <c r="AE412" s="564">
        <v>0</v>
      </c>
      <c r="AF412" s="564">
        <f t="shared" si="72"/>
        <v>0</v>
      </c>
      <c r="AG412" s="569"/>
      <c r="AH412" s="567"/>
      <c r="AI412" s="568">
        <v>0.5</v>
      </c>
      <c r="AJ412" s="495">
        <f t="shared" si="73"/>
        <v>0</v>
      </c>
      <c r="AK412" s="55"/>
      <c r="AL412" s="564">
        <v>0</v>
      </c>
      <c r="AM412" s="564">
        <f t="shared" si="74"/>
        <v>0</v>
      </c>
      <c r="AN412" s="569"/>
      <c r="AO412" s="567"/>
      <c r="AP412" s="568">
        <v>0.5</v>
      </c>
      <c r="AQ412" s="495">
        <f t="shared" si="75"/>
        <v>0</v>
      </c>
    </row>
    <row r="413" spans="1:43" ht="15" hidden="1" x14ac:dyDescent="0.25">
      <c r="A413" s="563" t="s">
        <v>611</v>
      </c>
      <c r="B413" s="280"/>
      <c r="C413" s="453">
        <v>0</v>
      </c>
      <c r="D413" s="453">
        <f t="shared" si="76"/>
        <v>0</v>
      </c>
      <c r="E413" s="462"/>
      <c r="F413" s="460"/>
      <c r="G413" s="456">
        <v>0.5</v>
      </c>
      <c r="H413" s="457">
        <f t="shared" si="77"/>
        <v>0</v>
      </c>
      <c r="I413" s="280"/>
      <c r="J413" s="453">
        <v>0</v>
      </c>
      <c r="K413" s="453">
        <f t="shared" si="78"/>
        <v>0</v>
      </c>
      <c r="L413" s="462"/>
      <c r="M413" s="460"/>
      <c r="N413" s="456">
        <v>0.5</v>
      </c>
      <c r="O413" s="457">
        <f t="shared" si="79"/>
        <v>0</v>
      </c>
      <c r="P413" s="280"/>
      <c r="Q413" s="453">
        <v>0</v>
      </c>
      <c r="R413" s="453">
        <f t="shared" si="68"/>
        <v>0</v>
      </c>
      <c r="S413" s="462"/>
      <c r="T413" s="460"/>
      <c r="U413" s="456">
        <v>0.5</v>
      </c>
      <c r="V413" s="461">
        <f t="shared" si="69"/>
        <v>0</v>
      </c>
      <c r="W413" s="280"/>
      <c r="X413" s="453">
        <v>0</v>
      </c>
      <c r="Y413" s="453">
        <f t="shared" si="70"/>
        <v>0</v>
      </c>
      <c r="Z413" s="462"/>
      <c r="AA413" s="460"/>
      <c r="AB413" s="456">
        <v>0.5</v>
      </c>
      <c r="AC413" s="461">
        <f t="shared" si="71"/>
        <v>0</v>
      </c>
      <c r="AD413" s="55"/>
      <c r="AE413" s="564">
        <v>0</v>
      </c>
      <c r="AF413" s="564">
        <f t="shared" si="72"/>
        <v>0</v>
      </c>
      <c r="AG413" s="569"/>
      <c r="AH413" s="567"/>
      <c r="AI413" s="568">
        <v>0.5</v>
      </c>
      <c r="AJ413" s="495">
        <f t="shared" si="73"/>
        <v>0</v>
      </c>
      <c r="AK413" s="55"/>
      <c r="AL413" s="564">
        <v>0</v>
      </c>
      <c r="AM413" s="564">
        <f t="shared" si="74"/>
        <v>0</v>
      </c>
      <c r="AN413" s="569"/>
      <c r="AO413" s="567"/>
      <c r="AP413" s="568">
        <v>0.5</v>
      </c>
      <c r="AQ413" s="495">
        <f t="shared" si="75"/>
        <v>0</v>
      </c>
    </row>
    <row r="414" spans="1:43" ht="15" hidden="1" x14ac:dyDescent="0.25">
      <c r="A414" s="563" t="s">
        <v>612</v>
      </c>
      <c r="B414" s="280"/>
      <c r="C414" s="453">
        <v>0</v>
      </c>
      <c r="D414" s="453">
        <f t="shared" si="76"/>
        <v>0</v>
      </c>
      <c r="E414" s="462"/>
      <c r="F414" s="460"/>
      <c r="G414" s="456">
        <v>0.5</v>
      </c>
      <c r="H414" s="457">
        <f t="shared" si="77"/>
        <v>0</v>
      </c>
      <c r="I414" s="280"/>
      <c r="J414" s="453">
        <v>0</v>
      </c>
      <c r="K414" s="453">
        <f t="shared" si="78"/>
        <v>0</v>
      </c>
      <c r="L414" s="462"/>
      <c r="M414" s="460"/>
      <c r="N414" s="456">
        <v>0.5</v>
      </c>
      <c r="O414" s="457">
        <f t="shared" si="79"/>
        <v>0</v>
      </c>
      <c r="P414" s="280"/>
      <c r="Q414" s="453">
        <v>0</v>
      </c>
      <c r="R414" s="453">
        <f t="shared" si="68"/>
        <v>0</v>
      </c>
      <c r="S414" s="462"/>
      <c r="T414" s="460"/>
      <c r="U414" s="456">
        <v>0.5</v>
      </c>
      <c r="V414" s="461">
        <f t="shared" si="69"/>
        <v>0</v>
      </c>
      <c r="W414" s="280"/>
      <c r="X414" s="453">
        <v>0</v>
      </c>
      <c r="Y414" s="453">
        <f t="shared" si="70"/>
        <v>0</v>
      </c>
      <c r="Z414" s="462"/>
      <c r="AA414" s="460"/>
      <c r="AB414" s="456">
        <v>0.5</v>
      </c>
      <c r="AC414" s="461">
        <f t="shared" si="71"/>
        <v>0</v>
      </c>
      <c r="AD414" s="55"/>
      <c r="AE414" s="564">
        <v>0</v>
      </c>
      <c r="AF414" s="564">
        <f t="shared" si="72"/>
        <v>0</v>
      </c>
      <c r="AG414" s="569"/>
      <c r="AH414" s="567"/>
      <c r="AI414" s="568">
        <v>0.5</v>
      </c>
      <c r="AJ414" s="495">
        <f t="shared" si="73"/>
        <v>0</v>
      </c>
      <c r="AK414" s="55"/>
      <c r="AL414" s="564">
        <v>0</v>
      </c>
      <c r="AM414" s="564">
        <f t="shared" si="74"/>
        <v>0</v>
      </c>
      <c r="AN414" s="569"/>
      <c r="AO414" s="567"/>
      <c r="AP414" s="568">
        <v>0.5</v>
      </c>
      <c r="AQ414" s="495">
        <f t="shared" si="75"/>
        <v>0</v>
      </c>
    </row>
    <row r="415" spans="1:43" ht="15" hidden="1" x14ac:dyDescent="0.25">
      <c r="A415" s="563" t="s">
        <v>613</v>
      </c>
      <c r="B415" s="280"/>
      <c r="C415" s="453">
        <v>0</v>
      </c>
      <c r="D415" s="453">
        <f t="shared" si="76"/>
        <v>0</v>
      </c>
      <c r="E415" s="462"/>
      <c r="F415" s="460"/>
      <c r="G415" s="456">
        <v>0.5</v>
      </c>
      <c r="H415" s="457">
        <f t="shared" si="77"/>
        <v>0</v>
      </c>
      <c r="I415" s="280"/>
      <c r="J415" s="453">
        <v>0</v>
      </c>
      <c r="K415" s="453">
        <f t="shared" si="78"/>
        <v>0</v>
      </c>
      <c r="L415" s="462"/>
      <c r="M415" s="460"/>
      <c r="N415" s="456">
        <v>0.5</v>
      </c>
      <c r="O415" s="457">
        <f t="shared" si="79"/>
        <v>0</v>
      </c>
      <c r="P415" s="280"/>
      <c r="Q415" s="453">
        <v>0</v>
      </c>
      <c r="R415" s="453">
        <f t="shared" si="68"/>
        <v>0</v>
      </c>
      <c r="S415" s="462"/>
      <c r="T415" s="460"/>
      <c r="U415" s="456">
        <v>0.5</v>
      </c>
      <c r="V415" s="461">
        <f t="shared" si="69"/>
        <v>0</v>
      </c>
      <c r="W415" s="280"/>
      <c r="X415" s="453">
        <v>0</v>
      </c>
      <c r="Y415" s="453">
        <f t="shared" si="70"/>
        <v>0</v>
      </c>
      <c r="Z415" s="462"/>
      <c r="AA415" s="460"/>
      <c r="AB415" s="456">
        <v>0.5</v>
      </c>
      <c r="AC415" s="461">
        <f t="shared" si="71"/>
        <v>0</v>
      </c>
      <c r="AD415" s="55"/>
      <c r="AE415" s="564">
        <v>0</v>
      </c>
      <c r="AF415" s="564">
        <f t="shared" si="72"/>
        <v>0</v>
      </c>
      <c r="AG415" s="569"/>
      <c r="AH415" s="567"/>
      <c r="AI415" s="568">
        <v>0.5</v>
      </c>
      <c r="AJ415" s="495">
        <f t="shared" si="73"/>
        <v>0</v>
      </c>
      <c r="AK415" s="55"/>
      <c r="AL415" s="564">
        <v>0</v>
      </c>
      <c r="AM415" s="564">
        <f t="shared" si="74"/>
        <v>0</v>
      </c>
      <c r="AN415" s="569"/>
      <c r="AO415" s="567"/>
      <c r="AP415" s="568">
        <v>0.5</v>
      </c>
      <c r="AQ415" s="495">
        <f t="shared" si="75"/>
        <v>0</v>
      </c>
    </row>
    <row r="416" spans="1:43" ht="15" hidden="1" x14ac:dyDescent="0.25">
      <c r="A416" s="563" t="s">
        <v>614</v>
      </c>
      <c r="B416" s="280"/>
      <c r="C416" s="453">
        <v>0</v>
      </c>
      <c r="D416" s="453">
        <f t="shared" si="76"/>
        <v>0</v>
      </c>
      <c r="E416" s="462"/>
      <c r="F416" s="460"/>
      <c r="G416" s="456">
        <v>0.5</v>
      </c>
      <c r="H416" s="457">
        <f t="shared" si="77"/>
        <v>0</v>
      </c>
      <c r="I416" s="280"/>
      <c r="J416" s="453">
        <v>0</v>
      </c>
      <c r="K416" s="453">
        <f t="shared" si="78"/>
        <v>0</v>
      </c>
      <c r="L416" s="462"/>
      <c r="M416" s="460"/>
      <c r="N416" s="456">
        <v>0.5</v>
      </c>
      <c r="O416" s="457">
        <f t="shared" si="79"/>
        <v>0</v>
      </c>
      <c r="P416" s="280"/>
      <c r="Q416" s="453">
        <v>0</v>
      </c>
      <c r="R416" s="453">
        <f t="shared" si="68"/>
        <v>0</v>
      </c>
      <c r="S416" s="462"/>
      <c r="T416" s="460"/>
      <c r="U416" s="456">
        <v>0.5</v>
      </c>
      <c r="V416" s="461">
        <f t="shared" si="69"/>
        <v>0</v>
      </c>
      <c r="W416" s="280"/>
      <c r="X416" s="453">
        <v>0</v>
      </c>
      <c r="Y416" s="453">
        <f t="shared" si="70"/>
        <v>0</v>
      </c>
      <c r="Z416" s="462"/>
      <c r="AA416" s="460"/>
      <c r="AB416" s="456">
        <v>0.5</v>
      </c>
      <c r="AC416" s="461">
        <f t="shared" si="71"/>
        <v>0</v>
      </c>
      <c r="AD416" s="55"/>
      <c r="AE416" s="564">
        <v>0</v>
      </c>
      <c r="AF416" s="564">
        <f t="shared" si="72"/>
        <v>0</v>
      </c>
      <c r="AG416" s="569"/>
      <c r="AH416" s="567"/>
      <c r="AI416" s="568">
        <v>0.5</v>
      </c>
      <c r="AJ416" s="495">
        <f t="shared" si="73"/>
        <v>0</v>
      </c>
      <c r="AK416" s="55"/>
      <c r="AL416" s="564">
        <v>0</v>
      </c>
      <c r="AM416" s="564">
        <f t="shared" si="74"/>
        <v>0</v>
      </c>
      <c r="AN416" s="569"/>
      <c r="AO416" s="567"/>
      <c r="AP416" s="568">
        <v>0.5</v>
      </c>
      <c r="AQ416" s="495">
        <f t="shared" si="75"/>
        <v>0</v>
      </c>
    </row>
    <row r="417" spans="1:43" ht="15" hidden="1" x14ac:dyDescent="0.25">
      <c r="A417" s="563" t="s">
        <v>615</v>
      </c>
      <c r="B417" s="280"/>
      <c r="C417" s="453">
        <v>0</v>
      </c>
      <c r="D417" s="453">
        <f t="shared" si="76"/>
        <v>0</v>
      </c>
      <c r="E417" s="462"/>
      <c r="F417" s="460"/>
      <c r="G417" s="456">
        <v>0.5</v>
      </c>
      <c r="H417" s="457">
        <f t="shared" si="77"/>
        <v>0</v>
      </c>
      <c r="I417" s="280"/>
      <c r="J417" s="453">
        <v>0</v>
      </c>
      <c r="K417" s="453">
        <f t="shared" si="78"/>
        <v>0</v>
      </c>
      <c r="L417" s="462"/>
      <c r="M417" s="460"/>
      <c r="N417" s="456">
        <v>0.5</v>
      </c>
      <c r="O417" s="457">
        <f t="shared" si="79"/>
        <v>0</v>
      </c>
      <c r="P417" s="280"/>
      <c r="Q417" s="453">
        <v>0</v>
      </c>
      <c r="R417" s="453">
        <f t="shared" si="68"/>
        <v>0</v>
      </c>
      <c r="S417" s="462"/>
      <c r="T417" s="460"/>
      <c r="U417" s="456">
        <v>0.5</v>
      </c>
      <c r="V417" s="461">
        <f t="shared" si="69"/>
        <v>0</v>
      </c>
      <c r="W417" s="280"/>
      <c r="X417" s="453">
        <v>0</v>
      </c>
      <c r="Y417" s="453">
        <f t="shared" si="70"/>
        <v>0</v>
      </c>
      <c r="Z417" s="462"/>
      <c r="AA417" s="460"/>
      <c r="AB417" s="456">
        <v>0.5</v>
      </c>
      <c r="AC417" s="461">
        <f t="shared" si="71"/>
        <v>0</v>
      </c>
      <c r="AD417" s="55"/>
      <c r="AE417" s="564">
        <v>0</v>
      </c>
      <c r="AF417" s="564">
        <f t="shared" si="72"/>
        <v>0</v>
      </c>
      <c r="AG417" s="569"/>
      <c r="AH417" s="567"/>
      <c r="AI417" s="568">
        <v>0.5</v>
      </c>
      <c r="AJ417" s="495">
        <f t="shared" si="73"/>
        <v>0</v>
      </c>
      <c r="AK417" s="55"/>
      <c r="AL417" s="564">
        <v>0</v>
      </c>
      <c r="AM417" s="564">
        <f t="shared" si="74"/>
        <v>0</v>
      </c>
      <c r="AN417" s="569"/>
      <c r="AO417" s="567"/>
      <c r="AP417" s="568">
        <v>0.5</v>
      </c>
      <c r="AQ417" s="495">
        <f t="shared" si="75"/>
        <v>0</v>
      </c>
    </row>
    <row r="418" spans="1:43" ht="15" hidden="1" x14ac:dyDescent="0.25">
      <c r="A418" s="563" t="s">
        <v>616</v>
      </c>
      <c r="B418" s="280"/>
      <c r="C418" s="453">
        <v>0</v>
      </c>
      <c r="D418" s="453">
        <f t="shared" si="76"/>
        <v>0</v>
      </c>
      <c r="E418" s="462"/>
      <c r="F418" s="460"/>
      <c r="G418" s="456">
        <v>0.5</v>
      </c>
      <c r="H418" s="457">
        <f t="shared" si="77"/>
        <v>0</v>
      </c>
      <c r="I418" s="280"/>
      <c r="J418" s="453">
        <v>0</v>
      </c>
      <c r="K418" s="453">
        <f t="shared" si="78"/>
        <v>0</v>
      </c>
      <c r="L418" s="462"/>
      <c r="M418" s="460"/>
      <c r="N418" s="456">
        <v>0.5</v>
      </c>
      <c r="O418" s="457">
        <f t="shared" si="79"/>
        <v>0</v>
      </c>
      <c r="P418" s="280"/>
      <c r="Q418" s="453">
        <v>0</v>
      </c>
      <c r="R418" s="453">
        <f t="shared" si="68"/>
        <v>0</v>
      </c>
      <c r="S418" s="462"/>
      <c r="T418" s="460"/>
      <c r="U418" s="456">
        <v>0.5</v>
      </c>
      <c r="V418" s="461">
        <f t="shared" si="69"/>
        <v>0</v>
      </c>
      <c r="W418" s="280"/>
      <c r="X418" s="453">
        <v>0</v>
      </c>
      <c r="Y418" s="453">
        <f t="shared" si="70"/>
        <v>0</v>
      </c>
      <c r="Z418" s="462"/>
      <c r="AA418" s="460"/>
      <c r="AB418" s="456">
        <v>0.5</v>
      </c>
      <c r="AC418" s="461">
        <f t="shared" si="71"/>
        <v>0</v>
      </c>
      <c r="AD418" s="55"/>
      <c r="AE418" s="564">
        <v>0</v>
      </c>
      <c r="AF418" s="564">
        <f t="shared" si="72"/>
        <v>0</v>
      </c>
      <c r="AG418" s="569"/>
      <c r="AH418" s="567"/>
      <c r="AI418" s="568">
        <v>0.5</v>
      </c>
      <c r="AJ418" s="495">
        <f t="shared" si="73"/>
        <v>0</v>
      </c>
      <c r="AK418" s="55"/>
      <c r="AL418" s="564">
        <v>0</v>
      </c>
      <c r="AM418" s="564">
        <f t="shared" si="74"/>
        <v>0</v>
      </c>
      <c r="AN418" s="569"/>
      <c r="AO418" s="567"/>
      <c r="AP418" s="568">
        <v>0.5</v>
      </c>
      <c r="AQ418" s="495">
        <f t="shared" si="75"/>
        <v>0</v>
      </c>
    </row>
    <row r="419" spans="1:43" ht="15.75" hidden="1" thickBot="1" x14ac:dyDescent="0.3">
      <c r="A419" s="570" t="s">
        <v>617</v>
      </c>
      <c r="B419" s="281"/>
      <c r="C419" s="444">
        <v>0</v>
      </c>
      <c r="D419" s="444">
        <f t="shared" si="76"/>
        <v>0</v>
      </c>
      <c r="E419" s="464"/>
      <c r="F419" s="465"/>
      <c r="G419" s="466">
        <v>0.5</v>
      </c>
      <c r="H419" s="467">
        <f t="shared" si="77"/>
        <v>0</v>
      </c>
      <c r="I419" s="281"/>
      <c r="J419" s="444">
        <v>0</v>
      </c>
      <c r="K419" s="444">
        <f t="shared" si="78"/>
        <v>0</v>
      </c>
      <c r="L419" s="464"/>
      <c r="M419" s="465"/>
      <c r="N419" s="466">
        <v>0.5</v>
      </c>
      <c r="O419" s="467">
        <f t="shared" si="79"/>
        <v>0</v>
      </c>
      <c r="P419" s="281"/>
      <c r="Q419" s="444">
        <v>0</v>
      </c>
      <c r="R419" s="444">
        <f t="shared" si="68"/>
        <v>0</v>
      </c>
      <c r="S419" s="464"/>
      <c r="T419" s="465"/>
      <c r="U419" s="466">
        <v>0.5</v>
      </c>
      <c r="V419" s="468">
        <f t="shared" si="69"/>
        <v>0</v>
      </c>
      <c r="W419" s="281"/>
      <c r="X419" s="444">
        <v>0</v>
      </c>
      <c r="Y419" s="444">
        <f t="shared" si="70"/>
        <v>0</v>
      </c>
      <c r="Z419" s="464"/>
      <c r="AA419" s="465"/>
      <c r="AB419" s="466">
        <v>0.5</v>
      </c>
      <c r="AC419" s="468">
        <f t="shared" si="71"/>
        <v>0</v>
      </c>
      <c r="AD419" s="57"/>
      <c r="AE419" s="58">
        <v>0</v>
      </c>
      <c r="AF419" s="58">
        <f t="shared" si="72"/>
        <v>0</v>
      </c>
      <c r="AG419" s="59"/>
      <c r="AH419" s="60"/>
      <c r="AI419" s="61">
        <v>0.5</v>
      </c>
      <c r="AJ419" s="496">
        <f t="shared" si="73"/>
        <v>0</v>
      </c>
      <c r="AK419" s="57"/>
      <c r="AL419" s="58">
        <v>0</v>
      </c>
      <c r="AM419" s="58">
        <f t="shared" si="74"/>
        <v>0</v>
      </c>
      <c r="AN419" s="59"/>
      <c r="AO419" s="60"/>
      <c r="AP419" s="61">
        <v>0.5</v>
      </c>
      <c r="AQ419" s="496">
        <f t="shared" si="75"/>
        <v>0</v>
      </c>
    </row>
    <row r="420" spans="1:43" ht="15.75" hidden="1" thickTop="1" x14ac:dyDescent="0.25">
      <c r="A420" s="559" t="s">
        <v>572</v>
      </c>
      <c r="B420" s="469">
        <f>SUM(B378:B419)</f>
        <v>0</v>
      </c>
      <c r="C420" s="470"/>
      <c r="D420" s="471">
        <f>SUM(D378:D419)</f>
        <v>0</v>
      </c>
      <c r="E420" s="472"/>
      <c r="F420" s="473"/>
      <c r="G420" s="473"/>
      <c r="H420" s="452">
        <f>SUM(H378:H419)</f>
        <v>0</v>
      </c>
      <c r="I420" s="469">
        <f>SUM(I378:I419)</f>
        <v>0</v>
      </c>
      <c r="J420" s="470"/>
      <c r="K420" s="471">
        <f>SUM(K378:K419)</f>
        <v>0</v>
      </c>
      <c r="L420" s="472"/>
      <c r="M420" s="473"/>
      <c r="N420" s="473"/>
      <c r="O420" s="452">
        <f>SUM(O378:O419)</f>
        <v>0</v>
      </c>
      <c r="P420" s="469">
        <f>SUM(P378:P419)</f>
        <v>0</v>
      </c>
      <c r="Q420" s="470"/>
      <c r="R420" s="471">
        <f>SUM(R378:R419)</f>
        <v>0</v>
      </c>
      <c r="S420" s="472"/>
      <c r="T420" s="473"/>
      <c r="U420" s="473"/>
      <c r="V420" s="452">
        <f>SUM(V378:V419)</f>
        <v>0</v>
      </c>
      <c r="W420" s="469">
        <f>SUM(W378:W419)</f>
        <v>0</v>
      </c>
      <c r="X420" s="470"/>
      <c r="Y420" s="471">
        <f>SUM(Y378:Y419)</f>
        <v>0</v>
      </c>
      <c r="Z420" s="472"/>
      <c r="AA420" s="473"/>
      <c r="AB420" s="473"/>
      <c r="AC420" s="452">
        <f>SUM(AC378:AC419)</f>
        <v>0</v>
      </c>
      <c r="AD420" s="62">
        <f>SUM(AD378:AD419)</f>
        <v>0</v>
      </c>
      <c r="AE420" s="571"/>
      <c r="AF420" s="572">
        <f>SUM(AF378:AF419)</f>
        <v>0</v>
      </c>
      <c r="AG420" s="573"/>
      <c r="AH420" s="574"/>
      <c r="AI420" s="574"/>
      <c r="AJ420" s="54">
        <f>SUM(AJ378:AJ419)</f>
        <v>0</v>
      </c>
      <c r="AK420" s="62">
        <f>SUM(AK378:AK419)</f>
        <v>0</v>
      </c>
      <c r="AL420" s="571"/>
      <c r="AM420" s="572">
        <f>SUM(AM378:AM419)</f>
        <v>0</v>
      </c>
      <c r="AN420" s="573"/>
      <c r="AO420" s="574"/>
      <c r="AP420" s="574"/>
      <c r="AQ420" s="54">
        <f>SUM(AQ378:AQ419)</f>
        <v>0</v>
      </c>
    </row>
    <row r="421" spans="1:43" ht="15" hidden="1" x14ac:dyDescent="0.25">
      <c r="A421" s="563"/>
      <c r="B421" s="474"/>
      <c r="C421" s="470"/>
      <c r="D421" s="470"/>
      <c r="E421" s="475"/>
      <c r="F421" s="476"/>
      <c r="G421" s="476"/>
      <c r="H421" s="477"/>
      <c r="I421" s="474"/>
      <c r="J421" s="470"/>
      <c r="K421" s="470"/>
      <c r="L421" s="475"/>
      <c r="M421" s="476"/>
      <c r="N421" s="476"/>
      <c r="O421" s="477"/>
      <c r="P421" s="448"/>
      <c r="Q421" s="449"/>
      <c r="R421" s="449"/>
      <c r="S421" s="450"/>
      <c r="T421" s="451"/>
      <c r="U421" s="451"/>
      <c r="V421" s="452"/>
      <c r="W421" s="448"/>
      <c r="X421" s="449"/>
      <c r="Y421" s="449"/>
      <c r="Z421" s="450"/>
      <c r="AA421" s="451"/>
      <c r="AB421" s="451"/>
      <c r="AC421" s="452"/>
      <c r="AD421" s="53"/>
      <c r="AE421" s="560"/>
      <c r="AF421" s="560"/>
      <c r="AG421" s="561"/>
      <c r="AH421" s="562"/>
      <c r="AI421" s="562"/>
      <c r="AJ421" s="54"/>
      <c r="AK421" s="53"/>
      <c r="AL421" s="560"/>
      <c r="AM421" s="560"/>
      <c r="AN421" s="561"/>
      <c r="AO421" s="562"/>
      <c r="AP421" s="562"/>
      <c r="AQ421" s="54"/>
    </row>
    <row r="422" spans="1:43" ht="15" hidden="1" x14ac:dyDescent="0.25">
      <c r="A422" s="559" t="s">
        <v>573</v>
      </c>
      <c r="B422" s="448"/>
      <c r="C422" s="449"/>
      <c r="D422" s="449"/>
      <c r="E422" s="450"/>
      <c r="F422" s="451"/>
      <c r="G422" s="451"/>
      <c r="H422" s="452"/>
      <c r="I422" s="448"/>
      <c r="J422" s="449"/>
      <c r="K422" s="449"/>
      <c r="L422" s="450"/>
      <c r="M422" s="451"/>
      <c r="N422" s="451"/>
      <c r="O422" s="452"/>
      <c r="P422" s="448"/>
      <c r="Q422" s="449"/>
      <c r="R422" s="449"/>
      <c r="S422" s="450"/>
      <c r="T422" s="451"/>
      <c r="U422" s="451"/>
      <c r="V422" s="452"/>
      <c r="W422" s="448"/>
      <c r="X422" s="449"/>
      <c r="Y422" s="449"/>
      <c r="Z422" s="450"/>
      <c r="AA422" s="451"/>
      <c r="AB422" s="451"/>
      <c r="AC422" s="452"/>
      <c r="AD422" s="53"/>
      <c r="AE422" s="560"/>
      <c r="AF422" s="560"/>
      <c r="AG422" s="561"/>
      <c r="AH422" s="562"/>
      <c r="AI422" s="562"/>
      <c r="AJ422" s="54"/>
      <c r="AK422" s="53"/>
      <c r="AL422" s="560"/>
      <c r="AM422" s="560"/>
      <c r="AN422" s="561"/>
      <c r="AO422" s="562"/>
      <c r="AP422" s="562"/>
      <c r="AQ422" s="54"/>
    </row>
    <row r="423" spans="1:43" ht="15" hidden="1" x14ac:dyDescent="0.25">
      <c r="A423" s="563" t="s">
        <v>618</v>
      </c>
      <c r="B423" s="478"/>
      <c r="E423" s="864"/>
      <c r="F423" s="479"/>
      <c r="G423" s="479"/>
      <c r="H423" s="447"/>
      <c r="I423" s="478"/>
      <c r="L423" s="864"/>
      <c r="M423" s="479"/>
      <c r="N423" s="479"/>
      <c r="O423" s="447"/>
      <c r="P423" s="478"/>
      <c r="S423" s="864"/>
      <c r="T423" s="479"/>
      <c r="U423" s="479"/>
      <c r="V423" s="447"/>
      <c r="W423" s="478"/>
      <c r="Z423" s="864"/>
      <c r="AA423" s="479"/>
      <c r="AB423" s="479"/>
      <c r="AC423" s="447"/>
      <c r="AD423" s="497"/>
      <c r="AE423" s="854"/>
      <c r="AF423" s="854"/>
      <c r="AG423" s="855"/>
      <c r="AH423" s="575"/>
      <c r="AI423" s="575"/>
      <c r="AJ423" s="52"/>
      <c r="AK423" s="497"/>
      <c r="AL423" s="854"/>
      <c r="AM423" s="854"/>
      <c r="AN423" s="855"/>
      <c r="AO423" s="575"/>
      <c r="AP423" s="575"/>
      <c r="AQ423" s="52"/>
    </row>
    <row r="424" spans="1:43" ht="15" hidden="1" x14ac:dyDescent="0.25">
      <c r="A424" s="563" t="s">
        <v>619</v>
      </c>
      <c r="B424" s="478"/>
      <c r="E424" s="864"/>
      <c r="F424" s="479"/>
      <c r="G424" s="479"/>
      <c r="H424" s="447"/>
      <c r="I424" s="478"/>
      <c r="L424" s="864"/>
      <c r="M424" s="479"/>
      <c r="N424" s="479"/>
      <c r="O424" s="447"/>
      <c r="P424" s="478"/>
      <c r="S424" s="864"/>
      <c r="T424" s="479"/>
      <c r="U424" s="479"/>
      <c r="V424" s="447"/>
      <c r="W424" s="478"/>
      <c r="Z424" s="864"/>
      <c r="AA424" s="479"/>
      <c r="AB424" s="479"/>
      <c r="AC424" s="447"/>
      <c r="AD424" s="497"/>
      <c r="AE424" s="854"/>
      <c r="AF424" s="854"/>
      <c r="AG424" s="855"/>
      <c r="AH424" s="575"/>
      <c r="AI424" s="575"/>
      <c r="AJ424" s="52"/>
      <c r="AK424" s="497"/>
      <c r="AL424" s="854"/>
      <c r="AM424" s="854"/>
      <c r="AN424" s="855"/>
      <c r="AO424" s="575"/>
      <c r="AP424" s="575"/>
      <c r="AQ424" s="52"/>
    </row>
    <row r="425" spans="1:43" ht="15" hidden="1" x14ac:dyDescent="0.25">
      <c r="A425" s="563" t="s">
        <v>620</v>
      </c>
      <c r="B425" s="478"/>
      <c r="E425" s="864"/>
      <c r="F425" s="479"/>
      <c r="G425" s="479"/>
      <c r="H425" s="447"/>
      <c r="I425" s="478"/>
      <c r="L425" s="864"/>
      <c r="M425" s="479"/>
      <c r="N425" s="479"/>
      <c r="O425" s="447"/>
      <c r="P425" s="478"/>
      <c r="S425" s="864"/>
      <c r="T425" s="479"/>
      <c r="U425" s="479"/>
      <c r="V425" s="447"/>
      <c r="W425" s="478"/>
      <c r="Z425" s="864"/>
      <c r="AA425" s="479"/>
      <c r="AB425" s="479"/>
      <c r="AC425" s="447"/>
      <c r="AD425" s="497"/>
      <c r="AE425" s="854"/>
      <c r="AF425" s="854"/>
      <c r="AG425" s="855"/>
      <c r="AH425" s="575"/>
      <c r="AI425" s="575"/>
      <c r="AJ425" s="52"/>
      <c r="AK425" s="497"/>
      <c r="AL425" s="854"/>
      <c r="AM425" s="854"/>
      <c r="AN425" s="855"/>
      <c r="AO425" s="575"/>
      <c r="AP425" s="575"/>
      <c r="AQ425" s="52"/>
    </row>
    <row r="426" spans="1:43" ht="15" hidden="1" x14ac:dyDescent="0.25">
      <c r="A426" s="563" t="s">
        <v>621</v>
      </c>
      <c r="B426" s="478"/>
      <c r="E426" s="864"/>
      <c r="F426" s="479"/>
      <c r="G426" s="479"/>
      <c r="H426" s="447"/>
      <c r="I426" s="478"/>
      <c r="L426" s="864"/>
      <c r="M426" s="479"/>
      <c r="N426" s="479"/>
      <c r="O426" s="447"/>
      <c r="P426" s="478"/>
      <c r="S426" s="864"/>
      <c r="T426" s="479"/>
      <c r="U426" s="479"/>
      <c r="V426" s="447"/>
      <c r="W426" s="478"/>
      <c r="Z426" s="864"/>
      <c r="AA426" s="479"/>
      <c r="AB426" s="479"/>
      <c r="AC426" s="447"/>
      <c r="AD426" s="497"/>
      <c r="AE426" s="854"/>
      <c r="AF426" s="854"/>
      <c r="AG426" s="855"/>
      <c r="AH426" s="575"/>
      <c r="AI426" s="575"/>
      <c r="AJ426" s="52"/>
      <c r="AK426" s="497"/>
      <c r="AL426" s="854"/>
      <c r="AM426" s="854"/>
      <c r="AN426" s="855"/>
      <c r="AO426" s="575"/>
      <c r="AP426" s="575"/>
      <c r="AQ426" s="52"/>
    </row>
    <row r="427" spans="1:43" ht="15.75" hidden="1" thickBot="1" x14ac:dyDescent="0.3">
      <c r="A427" s="570" t="s">
        <v>622</v>
      </c>
      <c r="B427" s="480"/>
      <c r="C427" s="481"/>
      <c r="D427" s="481"/>
      <c r="E427" s="484"/>
      <c r="F427" s="482"/>
      <c r="G427" s="482"/>
      <c r="H427" s="483"/>
      <c r="I427" s="480"/>
      <c r="J427" s="481"/>
      <c r="K427" s="481"/>
      <c r="L427" s="484"/>
      <c r="M427" s="482"/>
      <c r="N427" s="482"/>
      <c r="O427" s="483"/>
      <c r="P427" s="480"/>
      <c r="Q427" s="481"/>
      <c r="R427" s="481"/>
      <c r="S427" s="484"/>
      <c r="T427" s="482"/>
      <c r="U427" s="482"/>
      <c r="V427" s="483"/>
      <c r="W427" s="480"/>
      <c r="X427" s="481"/>
      <c r="Y427" s="481"/>
      <c r="Z427" s="484"/>
      <c r="AA427" s="482"/>
      <c r="AB427" s="482"/>
      <c r="AC427" s="483"/>
      <c r="AD427" s="498"/>
      <c r="AE427" s="63"/>
      <c r="AF427" s="63"/>
      <c r="AG427" s="499"/>
      <c r="AH427" s="500"/>
      <c r="AI427" s="500"/>
      <c r="AJ427" s="64"/>
      <c r="AK427" s="498"/>
      <c r="AL427" s="63"/>
      <c r="AM427" s="63"/>
      <c r="AN427" s="499"/>
      <c r="AO427" s="500"/>
      <c r="AP427" s="500"/>
      <c r="AQ427" s="64"/>
    </row>
    <row r="428" spans="1:43" ht="15.75" hidden="1" thickTop="1" x14ac:dyDescent="0.25">
      <c r="A428" s="559" t="s">
        <v>574</v>
      </c>
      <c r="B428" s="474"/>
      <c r="C428" s="470"/>
      <c r="D428" s="470"/>
      <c r="E428" s="475"/>
      <c r="F428" s="476"/>
      <c r="G428" s="476"/>
      <c r="H428" s="477">
        <f>SUM(H423:H427)</f>
        <v>0</v>
      </c>
      <c r="I428" s="474"/>
      <c r="J428" s="470"/>
      <c r="K428" s="470"/>
      <c r="L428" s="475"/>
      <c r="M428" s="476"/>
      <c r="N428" s="476"/>
      <c r="O428" s="477">
        <f>SUM(O423:O427)</f>
        <v>0</v>
      </c>
      <c r="P428" s="448"/>
      <c r="Q428" s="449"/>
      <c r="R428" s="449"/>
      <c r="S428" s="450"/>
      <c r="T428" s="451"/>
      <c r="U428" s="451"/>
      <c r="V428" s="452">
        <f>SUM(V423:V427)</f>
        <v>0</v>
      </c>
      <c r="W428" s="448"/>
      <c r="X428" s="449"/>
      <c r="Y428" s="449"/>
      <c r="Z428" s="450"/>
      <c r="AA428" s="451"/>
      <c r="AB428" s="451"/>
      <c r="AC428" s="452">
        <f>SUM(AC423:AC427)</f>
        <v>0</v>
      </c>
      <c r="AD428" s="53"/>
      <c r="AE428" s="560"/>
      <c r="AF428" s="560"/>
      <c r="AG428" s="561"/>
      <c r="AH428" s="562"/>
      <c r="AI428" s="562"/>
      <c r="AJ428" s="54">
        <f>SUM(AJ423:AJ427)</f>
        <v>0</v>
      </c>
      <c r="AK428" s="53"/>
      <c r="AL428" s="560"/>
      <c r="AM428" s="560"/>
      <c r="AN428" s="561"/>
      <c r="AO428" s="562"/>
      <c r="AP428" s="562"/>
      <c r="AQ428" s="54">
        <f>SUM(AQ423:AQ427)</f>
        <v>0</v>
      </c>
    </row>
    <row r="429" spans="1:43" ht="15" hidden="1" x14ac:dyDescent="0.25">
      <c r="A429" s="563"/>
      <c r="B429" s="485"/>
      <c r="C429" s="486"/>
      <c r="D429" s="486"/>
      <c r="E429" s="487"/>
      <c r="H429" s="489"/>
      <c r="I429" s="485"/>
      <c r="J429" s="486"/>
      <c r="K429" s="486"/>
      <c r="L429" s="487"/>
      <c r="M429" s="488"/>
      <c r="N429" s="488"/>
      <c r="O429" s="489"/>
      <c r="P429" s="485"/>
      <c r="Q429" s="486"/>
      <c r="R429" s="486"/>
      <c r="S429" s="487"/>
      <c r="T429" s="488"/>
      <c r="U429" s="488"/>
      <c r="V429" s="489"/>
      <c r="W429" s="485"/>
      <c r="X429" s="486"/>
      <c r="Y429" s="486"/>
      <c r="Z429" s="487"/>
      <c r="AA429" s="488"/>
      <c r="AB429" s="488"/>
      <c r="AC429" s="489"/>
      <c r="AD429" s="501"/>
      <c r="AE429" s="576"/>
      <c r="AF429" s="576"/>
      <c r="AG429" s="577"/>
      <c r="AH429" s="578"/>
      <c r="AI429" s="578"/>
      <c r="AJ429" s="502"/>
      <c r="AK429" s="501"/>
      <c r="AL429" s="576"/>
      <c r="AM429" s="576"/>
      <c r="AN429" s="577"/>
      <c r="AO429" s="578"/>
      <c r="AP429" s="578"/>
      <c r="AQ429" s="502"/>
    </row>
    <row r="430" spans="1:43" ht="15" hidden="1" x14ac:dyDescent="0.25">
      <c r="A430" s="559" t="s">
        <v>575</v>
      </c>
      <c r="B430" s="474"/>
      <c r="C430" s="470"/>
      <c r="D430" s="470"/>
      <c r="E430" s="475"/>
      <c r="F430" s="476"/>
      <c r="G430" s="476"/>
      <c r="H430" s="477"/>
      <c r="I430" s="474"/>
      <c r="J430" s="470"/>
      <c r="K430" s="470"/>
      <c r="L430" s="475"/>
      <c r="M430" s="476"/>
      <c r="N430" s="476"/>
      <c r="O430" s="477"/>
      <c r="P430" s="448"/>
      <c r="Q430" s="449"/>
      <c r="R430" s="449"/>
      <c r="S430" s="450"/>
      <c r="T430" s="451"/>
      <c r="U430" s="451"/>
      <c r="V430" s="477"/>
      <c r="W430" s="448"/>
      <c r="X430" s="449"/>
      <c r="Y430" s="449"/>
      <c r="Z430" s="450"/>
      <c r="AA430" s="451"/>
      <c r="AB430" s="451"/>
      <c r="AC430" s="477"/>
      <c r="AD430" s="53"/>
      <c r="AE430" s="560"/>
      <c r="AF430" s="560"/>
      <c r="AG430" s="561"/>
      <c r="AH430" s="562"/>
      <c r="AI430" s="562"/>
      <c r="AJ430" s="65"/>
      <c r="AK430" s="53"/>
      <c r="AL430" s="560"/>
      <c r="AM430" s="560"/>
      <c r="AN430" s="561"/>
      <c r="AO430" s="562"/>
      <c r="AP430" s="562"/>
      <c r="AQ430" s="65"/>
    </row>
    <row r="431" spans="1:43" ht="15.75" hidden="1" thickBot="1" x14ac:dyDescent="0.3">
      <c r="A431" s="570"/>
      <c r="B431" s="490"/>
      <c r="C431" s="491"/>
      <c r="D431" s="491"/>
      <c r="E431" s="492"/>
      <c r="F431" s="493"/>
      <c r="G431" s="493"/>
      <c r="H431" s="494"/>
      <c r="I431" s="490"/>
      <c r="J431" s="491"/>
      <c r="K431" s="491"/>
      <c r="L431" s="492"/>
      <c r="M431" s="493"/>
      <c r="N431" s="493"/>
      <c r="O431" s="494"/>
      <c r="P431" s="490"/>
      <c r="Q431" s="491"/>
      <c r="R431" s="491"/>
      <c r="S431" s="492"/>
      <c r="T431" s="493"/>
      <c r="U431" s="493"/>
      <c r="V431" s="494"/>
      <c r="W431" s="490"/>
      <c r="X431" s="491"/>
      <c r="Y431" s="491"/>
      <c r="Z431" s="492"/>
      <c r="AA431" s="493"/>
      <c r="AB431" s="493"/>
      <c r="AC431" s="494"/>
      <c r="AD431" s="503"/>
      <c r="AE431" s="504"/>
      <c r="AF431" s="504"/>
      <c r="AG431" s="505"/>
      <c r="AH431" s="506"/>
      <c r="AI431" s="506"/>
      <c r="AJ431" s="507"/>
      <c r="AK431" s="503"/>
      <c r="AL431" s="504"/>
      <c r="AM431" s="504"/>
      <c r="AN431" s="505"/>
      <c r="AO431" s="506"/>
      <c r="AP431" s="506"/>
      <c r="AQ431" s="507"/>
    </row>
    <row r="432" spans="1:43" ht="15.75" hidden="1" thickTop="1" x14ac:dyDescent="0.25">
      <c r="A432" s="579" t="s">
        <v>145</v>
      </c>
      <c r="B432" s="580"/>
      <c r="C432" s="581"/>
      <c r="D432" s="581"/>
      <c r="E432" s="582"/>
      <c r="F432" s="583"/>
      <c r="G432" s="583"/>
      <c r="H432" s="584">
        <f>SUM(H420,H428,H430)</f>
        <v>0</v>
      </c>
      <c r="I432" s="580"/>
      <c r="J432" s="581"/>
      <c r="K432" s="581"/>
      <c r="L432" s="582"/>
      <c r="M432" s="583"/>
      <c r="N432" s="583"/>
      <c r="O432" s="584">
        <f>SUM(O420,O428,O430)</f>
        <v>0</v>
      </c>
      <c r="P432" s="580"/>
      <c r="Q432" s="581"/>
      <c r="R432" s="581"/>
      <c r="S432" s="582"/>
      <c r="T432" s="583"/>
      <c r="U432" s="583"/>
      <c r="V432" s="584">
        <f>SUM(V420,V428,V430)</f>
        <v>0</v>
      </c>
      <c r="W432" s="580"/>
      <c r="X432" s="581"/>
      <c r="Y432" s="581"/>
      <c r="Z432" s="582"/>
      <c r="AA432" s="583"/>
      <c r="AB432" s="583"/>
      <c r="AC432" s="584">
        <f>SUM(AC420,AC428,AC430)</f>
        <v>0</v>
      </c>
      <c r="AD432" s="585"/>
      <c r="AE432" s="586"/>
      <c r="AF432" s="586"/>
      <c r="AG432" s="587"/>
      <c r="AH432" s="588"/>
      <c r="AI432" s="588"/>
      <c r="AJ432" s="589">
        <f>SUM(AJ420,AJ428,AJ430)</f>
        <v>0</v>
      </c>
      <c r="AK432" s="585"/>
      <c r="AL432" s="586"/>
      <c r="AM432" s="586"/>
      <c r="AN432" s="587"/>
      <c r="AO432" s="588"/>
      <c r="AP432" s="588"/>
      <c r="AQ432" s="589">
        <f>SUM(AQ420,AQ428,AQ430)</f>
        <v>0</v>
      </c>
    </row>
    <row r="433" spans="1:43" hidden="1" x14ac:dyDescent="0.2">
      <c r="A433" s="867" t="s">
        <v>171</v>
      </c>
      <c r="B433" s="868"/>
      <c r="C433" s="869"/>
      <c r="D433" s="870"/>
      <c r="E433" s="871"/>
      <c r="F433" s="872"/>
      <c r="G433" s="872"/>
      <c r="H433" s="873"/>
      <c r="I433" s="868"/>
      <c r="J433" s="869"/>
      <c r="K433" s="870"/>
      <c r="L433" s="871"/>
      <c r="M433" s="872"/>
      <c r="N433" s="872"/>
      <c r="O433" s="873"/>
      <c r="P433" s="868"/>
      <c r="Q433" s="869"/>
      <c r="R433" s="870"/>
      <c r="S433" s="871"/>
      <c r="T433" s="872"/>
      <c r="U433" s="872"/>
      <c r="V433" s="873"/>
      <c r="W433" s="874"/>
      <c r="X433" s="869"/>
      <c r="Y433" s="870"/>
      <c r="Z433" s="871"/>
      <c r="AA433" s="872"/>
      <c r="AB433" s="872"/>
      <c r="AC433" s="870"/>
      <c r="AD433" s="868"/>
      <c r="AE433" s="869"/>
      <c r="AF433" s="870"/>
      <c r="AG433" s="871"/>
      <c r="AH433" s="872"/>
      <c r="AI433" s="872"/>
      <c r="AJ433" s="873"/>
      <c r="AK433" s="868"/>
      <c r="AL433" s="869"/>
      <c r="AM433" s="870"/>
      <c r="AN433" s="871"/>
      <c r="AO433" s="872"/>
      <c r="AP433" s="872"/>
      <c r="AQ433" s="873"/>
    </row>
    <row r="434" spans="1:43" ht="15" hidden="1" x14ac:dyDescent="0.25">
      <c r="A434" s="559" t="s">
        <v>571</v>
      </c>
      <c r="B434" s="448"/>
      <c r="C434" s="449"/>
      <c r="D434" s="449"/>
      <c r="E434" s="450"/>
      <c r="F434" s="451"/>
      <c r="G434" s="451"/>
      <c r="H434" s="452"/>
      <c r="I434" s="448"/>
      <c r="J434" s="449"/>
      <c r="K434" s="449"/>
      <c r="L434" s="450"/>
      <c r="M434" s="451"/>
      <c r="N434" s="451"/>
      <c r="O434" s="452"/>
      <c r="P434" s="448"/>
      <c r="Q434" s="449"/>
      <c r="R434" s="449"/>
      <c r="S434" s="450"/>
      <c r="T434" s="451"/>
      <c r="U434" s="451"/>
      <c r="V434" s="452"/>
      <c r="W434" s="448"/>
      <c r="X434" s="449"/>
      <c r="Y434" s="449"/>
      <c r="Z434" s="450"/>
      <c r="AA434" s="451"/>
      <c r="AB434" s="451"/>
      <c r="AC434" s="452"/>
      <c r="AD434" s="53"/>
      <c r="AE434" s="560"/>
      <c r="AF434" s="560"/>
      <c r="AG434" s="561"/>
      <c r="AH434" s="562"/>
      <c r="AI434" s="562"/>
      <c r="AJ434" s="54"/>
      <c r="AK434" s="53"/>
      <c r="AL434" s="560"/>
      <c r="AM434" s="560"/>
      <c r="AN434" s="561"/>
      <c r="AO434" s="562"/>
      <c r="AP434" s="562"/>
      <c r="AQ434" s="54"/>
    </row>
    <row r="435" spans="1:43" ht="15" hidden="1" x14ac:dyDescent="0.25">
      <c r="A435" s="563" t="s">
        <v>577</v>
      </c>
      <c r="B435" s="280"/>
      <c r="C435" s="453">
        <v>0</v>
      </c>
      <c r="D435" s="454">
        <f>+B435*C435</f>
        <v>0</v>
      </c>
      <c r="E435" s="455"/>
      <c r="F435" s="456"/>
      <c r="G435" s="456">
        <v>0.5</v>
      </c>
      <c r="H435" s="457">
        <f>D435*F435*G435</f>
        <v>0</v>
      </c>
      <c r="I435" s="280"/>
      <c r="J435" s="453">
        <v>0</v>
      </c>
      <c r="K435" s="454">
        <f>+I435*J435</f>
        <v>0</v>
      </c>
      <c r="L435" s="455"/>
      <c r="M435" s="456"/>
      <c r="N435" s="456">
        <v>0.5</v>
      </c>
      <c r="O435" s="457">
        <f>K435*M435*N435</f>
        <v>0</v>
      </c>
      <c r="P435" s="280"/>
      <c r="Q435" s="453">
        <v>0</v>
      </c>
      <c r="R435" s="458">
        <f t="shared" ref="R435:R476" si="80">+P435*Q435</f>
        <v>0</v>
      </c>
      <c r="S435" s="459"/>
      <c r="T435" s="460"/>
      <c r="U435" s="456">
        <v>0.5</v>
      </c>
      <c r="V435" s="461">
        <f t="shared" ref="V435:V476" si="81">R435*T435*U435</f>
        <v>0</v>
      </c>
      <c r="W435" s="280"/>
      <c r="X435" s="453">
        <v>0</v>
      </c>
      <c r="Y435" s="458">
        <f t="shared" ref="Y435:Y476" si="82">+W435*X435</f>
        <v>0</v>
      </c>
      <c r="Z435" s="459"/>
      <c r="AA435" s="460"/>
      <c r="AB435" s="456">
        <v>0.5</v>
      </c>
      <c r="AC435" s="461">
        <f t="shared" ref="AC435:AC476" si="83">Y435*AA435*AB435</f>
        <v>0</v>
      </c>
      <c r="AD435" s="55"/>
      <c r="AE435" s="564">
        <v>0</v>
      </c>
      <c r="AF435" s="565">
        <f t="shared" ref="AF435:AF476" si="84">+AD435*AE435</f>
        <v>0</v>
      </c>
      <c r="AG435" s="566"/>
      <c r="AH435" s="567"/>
      <c r="AI435" s="568">
        <v>0.5</v>
      </c>
      <c r="AJ435" s="495">
        <f t="shared" ref="AJ435:AJ476" si="85">AF435*AH435*AI435</f>
        <v>0</v>
      </c>
      <c r="AK435" s="55"/>
      <c r="AL435" s="564">
        <v>0</v>
      </c>
      <c r="AM435" s="565">
        <f t="shared" ref="AM435:AM476" si="86">+AK435*AL435</f>
        <v>0</v>
      </c>
      <c r="AN435" s="566"/>
      <c r="AO435" s="567"/>
      <c r="AP435" s="568">
        <v>0.5</v>
      </c>
      <c r="AQ435" s="495">
        <f t="shared" ref="AQ435:AQ476" si="87">AM435*AO435*AP435</f>
        <v>0</v>
      </c>
    </row>
    <row r="436" spans="1:43" ht="15" hidden="1" x14ac:dyDescent="0.25">
      <c r="A436" s="563" t="s">
        <v>578</v>
      </c>
      <c r="B436" s="280"/>
      <c r="C436" s="453">
        <v>0</v>
      </c>
      <c r="D436" s="453">
        <f t="shared" ref="D436:D476" si="88">+B436*C436</f>
        <v>0</v>
      </c>
      <c r="E436" s="462"/>
      <c r="F436" s="460"/>
      <c r="G436" s="456">
        <v>0.5</v>
      </c>
      <c r="H436" s="457">
        <f t="shared" ref="H436:H476" si="89">D436*F436*G436</f>
        <v>0</v>
      </c>
      <c r="I436" s="280"/>
      <c r="J436" s="453">
        <v>0</v>
      </c>
      <c r="K436" s="453">
        <f t="shared" ref="K436:K476" si="90">+I436*J436</f>
        <v>0</v>
      </c>
      <c r="L436" s="462"/>
      <c r="M436" s="460"/>
      <c r="N436" s="456">
        <v>0.5</v>
      </c>
      <c r="O436" s="457">
        <f t="shared" ref="O436:O476" si="91">K436*M436*N436</f>
        <v>0</v>
      </c>
      <c r="P436" s="280"/>
      <c r="Q436" s="453">
        <v>0</v>
      </c>
      <c r="R436" s="453">
        <f t="shared" si="80"/>
        <v>0</v>
      </c>
      <c r="S436" s="462"/>
      <c r="T436" s="460"/>
      <c r="U436" s="456">
        <v>0.5</v>
      </c>
      <c r="V436" s="461">
        <f t="shared" si="81"/>
        <v>0</v>
      </c>
      <c r="W436" s="280"/>
      <c r="X436" s="453">
        <v>0</v>
      </c>
      <c r="Y436" s="453">
        <f t="shared" si="82"/>
        <v>0</v>
      </c>
      <c r="Z436" s="462"/>
      <c r="AA436" s="460"/>
      <c r="AB436" s="456">
        <v>0.5</v>
      </c>
      <c r="AC436" s="461">
        <f t="shared" si="83"/>
        <v>0</v>
      </c>
      <c r="AD436" s="55"/>
      <c r="AE436" s="564">
        <v>0</v>
      </c>
      <c r="AF436" s="564">
        <f t="shared" si="84"/>
        <v>0</v>
      </c>
      <c r="AG436" s="569"/>
      <c r="AH436" s="567"/>
      <c r="AI436" s="568">
        <v>0.5</v>
      </c>
      <c r="AJ436" s="495">
        <f t="shared" si="85"/>
        <v>0</v>
      </c>
      <c r="AK436" s="55"/>
      <c r="AL436" s="564">
        <v>0</v>
      </c>
      <c r="AM436" s="564">
        <f t="shared" si="86"/>
        <v>0</v>
      </c>
      <c r="AN436" s="569"/>
      <c r="AO436" s="567"/>
      <c r="AP436" s="568">
        <v>0.5</v>
      </c>
      <c r="AQ436" s="495">
        <f t="shared" si="87"/>
        <v>0</v>
      </c>
    </row>
    <row r="437" spans="1:43" ht="15" hidden="1" x14ac:dyDescent="0.25">
      <c r="A437" s="563" t="s">
        <v>579</v>
      </c>
      <c r="B437" s="280"/>
      <c r="C437" s="453">
        <v>0</v>
      </c>
      <c r="D437" s="453">
        <f t="shared" si="88"/>
        <v>0</v>
      </c>
      <c r="E437" s="462"/>
      <c r="F437" s="460"/>
      <c r="G437" s="456">
        <v>0.5</v>
      </c>
      <c r="H437" s="457">
        <f t="shared" si="89"/>
        <v>0</v>
      </c>
      <c r="I437" s="280"/>
      <c r="J437" s="453">
        <v>0</v>
      </c>
      <c r="K437" s="453">
        <f t="shared" si="90"/>
        <v>0</v>
      </c>
      <c r="L437" s="462"/>
      <c r="M437" s="460"/>
      <c r="N437" s="456">
        <v>0.5</v>
      </c>
      <c r="O437" s="457">
        <f t="shared" si="91"/>
        <v>0</v>
      </c>
      <c r="P437" s="280"/>
      <c r="Q437" s="453">
        <v>0</v>
      </c>
      <c r="R437" s="453">
        <f t="shared" si="80"/>
        <v>0</v>
      </c>
      <c r="S437" s="462"/>
      <c r="T437" s="460"/>
      <c r="U437" s="456">
        <v>0.5</v>
      </c>
      <c r="V437" s="461">
        <f t="shared" si="81"/>
        <v>0</v>
      </c>
      <c r="W437" s="280"/>
      <c r="X437" s="453">
        <v>0</v>
      </c>
      <c r="Y437" s="453">
        <f t="shared" si="82"/>
        <v>0</v>
      </c>
      <c r="Z437" s="462"/>
      <c r="AA437" s="460"/>
      <c r="AB437" s="456">
        <v>0.5</v>
      </c>
      <c r="AC437" s="461">
        <f t="shared" si="83"/>
        <v>0</v>
      </c>
      <c r="AD437" s="55"/>
      <c r="AE437" s="564">
        <v>0</v>
      </c>
      <c r="AF437" s="564">
        <f t="shared" si="84"/>
        <v>0</v>
      </c>
      <c r="AG437" s="569"/>
      <c r="AH437" s="567"/>
      <c r="AI437" s="568">
        <v>0.5</v>
      </c>
      <c r="AJ437" s="495">
        <f t="shared" si="85"/>
        <v>0</v>
      </c>
      <c r="AK437" s="55"/>
      <c r="AL437" s="564">
        <v>0</v>
      </c>
      <c r="AM437" s="564">
        <f t="shared" si="86"/>
        <v>0</v>
      </c>
      <c r="AN437" s="569"/>
      <c r="AO437" s="567"/>
      <c r="AP437" s="568">
        <v>0.5</v>
      </c>
      <c r="AQ437" s="495">
        <f t="shared" si="87"/>
        <v>0</v>
      </c>
    </row>
    <row r="438" spans="1:43" ht="15" hidden="1" x14ac:dyDescent="0.25">
      <c r="A438" s="563" t="s">
        <v>294</v>
      </c>
      <c r="B438" s="280"/>
      <c r="C438" s="453">
        <v>0</v>
      </c>
      <c r="D438" s="453">
        <f t="shared" si="88"/>
        <v>0</v>
      </c>
      <c r="E438" s="462"/>
      <c r="F438" s="460"/>
      <c r="G438" s="456">
        <v>0.5</v>
      </c>
      <c r="H438" s="457">
        <f t="shared" si="89"/>
        <v>0</v>
      </c>
      <c r="I438" s="280"/>
      <c r="J438" s="453">
        <v>0</v>
      </c>
      <c r="K438" s="453">
        <f t="shared" si="90"/>
        <v>0</v>
      </c>
      <c r="L438" s="462"/>
      <c r="M438" s="460"/>
      <c r="N438" s="456">
        <v>0.5</v>
      </c>
      <c r="O438" s="457">
        <f t="shared" si="91"/>
        <v>0</v>
      </c>
      <c r="P438" s="280"/>
      <c r="Q438" s="453">
        <v>0</v>
      </c>
      <c r="R438" s="453">
        <f t="shared" si="80"/>
        <v>0</v>
      </c>
      <c r="S438" s="462"/>
      <c r="T438" s="460"/>
      <c r="U438" s="456">
        <v>0.5</v>
      </c>
      <c r="V438" s="461">
        <f t="shared" si="81"/>
        <v>0</v>
      </c>
      <c r="W438" s="280"/>
      <c r="X438" s="453">
        <v>0</v>
      </c>
      <c r="Y438" s="453">
        <f t="shared" si="82"/>
        <v>0</v>
      </c>
      <c r="Z438" s="462"/>
      <c r="AA438" s="460"/>
      <c r="AB438" s="456">
        <v>0.5</v>
      </c>
      <c r="AC438" s="461">
        <f t="shared" si="83"/>
        <v>0</v>
      </c>
      <c r="AD438" s="55"/>
      <c r="AE438" s="564">
        <v>0</v>
      </c>
      <c r="AF438" s="564">
        <f t="shared" si="84"/>
        <v>0</v>
      </c>
      <c r="AG438" s="569"/>
      <c r="AH438" s="567"/>
      <c r="AI438" s="568">
        <v>0.5</v>
      </c>
      <c r="AJ438" s="495">
        <f t="shared" si="85"/>
        <v>0</v>
      </c>
      <c r="AK438" s="55"/>
      <c r="AL438" s="564">
        <v>0</v>
      </c>
      <c r="AM438" s="564">
        <f t="shared" si="86"/>
        <v>0</v>
      </c>
      <c r="AN438" s="569"/>
      <c r="AO438" s="567"/>
      <c r="AP438" s="568">
        <v>0.5</v>
      </c>
      <c r="AQ438" s="495">
        <f t="shared" si="87"/>
        <v>0</v>
      </c>
    </row>
    <row r="439" spans="1:43" ht="15" hidden="1" x14ac:dyDescent="0.25">
      <c r="A439" s="563" t="s">
        <v>580</v>
      </c>
      <c r="B439" s="280"/>
      <c r="C439" s="453">
        <v>0</v>
      </c>
      <c r="D439" s="453">
        <f t="shared" si="88"/>
        <v>0</v>
      </c>
      <c r="E439" s="462"/>
      <c r="F439" s="460"/>
      <c r="G439" s="456">
        <v>0.5</v>
      </c>
      <c r="H439" s="457">
        <f t="shared" si="89"/>
        <v>0</v>
      </c>
      <c r="I439" s="280"/>
      <c r="J439" s="453">
        <v>0</v>
      </c>
      <c r="K439" s="453">
        <f t="shared" si="90"/>
        <v>0</v>
      </c>
      <c r="L439" s="462"/>
      <c r="M439" s="460"/>
      <c r="N439" s="456">
        <v>0.5</v>
      </c>
      <c r="O439" s="457">
        <f t="shared" si="91"/>
        <v>0</v>
      </c>
      <c r="P439" s="280"/>
      <c r="Q439" s="453">
        <v>0</v>
      </c>
      <c r="R439" s="453">
        <f t="shared" si="80"/>
        <v>0</v>
      </c>
      <c r="S439" s="462"/>
      <c r="T439" s="460"/>
      <c r="U439" s="456">
        <v>0.5</v>
      </c>
      <c r="V439" s="461">
        <f t="shared" si="81"/>
        <v>0</v>
      </c>
      <c r="W439" s="280"/>
      <c r="X439" s="453">
        <v>0</v>
      </c>
      <c r="Y439" s="453">
        <f t="shared" si="82"/>
        <v>0</v>
      </c>
      <c r="Z439" s="462"/>
      <c r="AA439" s="460"/>
      <c r="AB439" s="456">
        <v>0.5</v>
      </c>
      <c r="AC439" s="461">
        <f t="shared" si="83"/>
        <v>0</v>
      </c>
      <c r="AD439" s="55"/>
      <c r="AE439" s="564">
        <v>0</v>
      </c>
      <c r="AF439" s="564">
        <f t="shared" si="84"/>
        <v>0</v>
      </c>
      <c r="AG439" s="569"/>
      <c r="AH439" s="567"/>
      <c r="AI439" s="568">
        <v>0.5</v>
      </c>
      <c r="AJ439" s="495">
        <f t="shared" si="85"/>
        <v>0</v>
      </c>
      <c r="AK439" s="55"/>
      <c r="AL439" s="564">
        <v>0</v>
      </c>
      <c r="AM439" s="564">
        <f t="shared" si="86"/>
        <v>0</v>
      </c>
      <c r="AN439" s="569"/>
      <c r="AO439" s="567"/>
      <c r="AP439" s="568">
        <v>0.5</v>
      </c>
      <c r="AQ439" s="495">
        <f t="shared" si="87"/>
        <v>0</v>
      </c>
    </row>
    <row r="440" spans="1:43" ht="15" hidden="1" x14ac:dyDescent="0.25">
      <c r="A440" s="563" t="s">
        <v>581</v>
      </c>
      <c r="B440" s="280"/>
      <c r="C440" s="453">
        <v>0</v>
      </c>
      <c r="D440" s="453">
        <f t="shared" si="88"/>
        <v>0</v>
      </c>
      <c r="E440" s="462"/>
      <c r="F440" s="460"/>
      <c r="G440" s="456">
        <v>0.5</v>
      </c>
      <c r="H440" s="457">
        <f t="shared" si="89"/>
        <v>0</v>
      </c>
      <c r="I440" s="280"/>
      <c r="J440" s="453">
        <v>0</v>
      </c>
      <c r="K440" s="453">
        <f t="shared" si="90"/>
        <v>0</v>
      </c>
      <c r="L440" s="462"/>
      <c r="M440" s="460"/>
      <c r="N440" s="456">
        <v>0.5</v>
      </c>
      <c r="O440" s="457">
        <f t="shared" si="91"/>
        <v>0</v>
      </c>
      <c r="P440" s="280"/>
      <c r="Q440" s="453">
        <v>0</v>
      </c>
      <c r="R440" s="453">
        <f t="shared" si="80"/>
        <v>0</v>
      </c>
      <c r="S440" s="462"/>
      <c r="T440" s="460"/>
      <c r="U440" s="456">
        <v>0.5</v>
      </c>
      <c r="V440" s="461">
        <f t="shared" si="81"/>
        <v>0</v>
      </c>
      <c r="W440" s="280"/>
      <c r="X440" s="453">
        <v>0</v>
      </c>
      <c r="Y440" s="453">
        <f t="shared" si="82"/>
        <v>0</v>
      </c>
      <c r="Z440" s="462"/>
      <c r="AA440" s="460"/>
      <c r="AB440" s="456">
        <v>0.5</v>
      </c>
      <c r="AC440" s="461">
        <f t="shared" si="83"/>
        <v>0</v>
      </c>
      <c r="AD440" s="55"/>
      <c r="AE440" s="564">
        <v>0</v>
      </c>
      <c r="AF440" s="564">
        <f t="shared" si="84"/>
        <v>0</v>
      </c>
      <c r="AG440" s="569"/>
      <c r="AH440" s="567"/>
      <c r="AI440" s="568">
        <v>0.5</v>
      </c>
      <c r="AJ440" s="495">
        <f t="shared" si="85"/>
        <v>0</v>
      </c>
      <c r="AK440" s="55"/>
      <c r="AL440" s="564">
        <v>0</v>
      </c>
      <c r="AM440" s="564">
        <f t="shared" si="86"/>
        <v>0</v>
      </c>
      <c r="AN440" s="569"/>
      <c r="AO440" s="567"/>
      <c r="AP440" s="568">
        <v>0.5</v>
      </c>
      <c r="AQ440" s="495">
        <f t="shared" si="87"/>
        <v>0</v>
      </c>
    </row>
    <row r="441" spans="1:43" ht="15" hidden="1" x14ac:dyDescent="0.25">
      <c r="A441" s="563" t="s">
        <v>582</v>
      </c>
      <c r="B441" s="280"/>
      <c r="C441" s="453">
        <v>0</v>
      </c>
      <c r="D441" s="453">
        <f t="shared" si="88"/>
        <v>0</v>
      </c>
      <c r="E441" s="462"/>
      <c r="F441" s="460"/>
      <c r="G441" s="456">
        <v>0.5</v>
      </c>
      <c r="H441" s="457">
        <f t="shared" si="89"/>
        <v>0</v>
      </c>
      <c r="I441" s="280"/>
      <c r="J441" s="453">
        <v>0</v>
      </c>
      <c r="K441" s="453">
        <f t="shared" si="90"/>
        <v>0</v>
      </c>
      <c r="L441" s="462"/>
      <c r="M441" s="460"/>
      <c r="N441" s="456">
        <v>0.5</v>
      </c>
      <c r="O441" s="457">
        <f t="shared" si="91"/>
        <v>0</v>
      </c>
      <c r="P441" s="280"/>
      <c r="Q441" s="453">
        <v>0</v>
      </c>
      <c r="R441" s="453">
        <f t="shared" si="80"/>
        <v>0</v>
      </c>
      <c r="S441" s="462"/>
      <c r="T441" s="460"/>
      <c r="U441" s="456">
        <v>0.5</v>
      </c>
      <c r="V441" s="461">
        <f t="shared" si="81"/>
        <v>0</v>
      </c>
      <c r="W441" s="280"/>
      <c r="X441" s="453">
        <v>0</v>
      </c>
      <c r="Y441" s="453">
        <f t="shared" si="82"/>
        <v>0</v>
      </c>
      <c r="Z441" s="462"/>
      <c r="AA441" s="460"/>
      <c r="AB441" s="456">
        <v>0.5</v>
      </c>
      <c r="AC441" s="461">
        <f t="shared" si="83"/>
        <v>0</v>
      </c>
      <c r="AD441" s="55"/>
      <c r="AE441" s="564">
        <v>0</v>
      </c>
      <c r="AF441" s="564">
        <f t="shared" si="84"/>
        <v>0</v>
      </c>
      <c r="AG441" s="569"/>
      <c r="AH441" s="567"/>
      <c r="AI441" s="568">
        <v>0.5</v>
      </c>
      <c r="AJ441" s="495">
        <f t="shared" si="85"/>
        <v>0</v>
      </c>
      <c r="AK441" s="55"/>
      <c r="AL441" s="564">
        <v>0</v>
      </c>
      <c r="AM441" s="564">
        <f t="shared" si="86"/>
        <v>0</v>
      </c>
      <c r="AN441" s="569"/>
      <c r="AO441" s="567"/>
      <c r="AP441" s="568">
        <v>0.5</v>
      </c>
      <c r="AQ441" s="495">
        <f t="shared" si="87"/>
        <v>0</v>
      </c>
    </row>
    <row r="442" spans="1:43" ht="15" hidden="1" x14ac:dyDescent="0.25">
      <c r="A442" s="563" t="s">
        <v>583</v>
      </c>
      <c r="B442" s="280"/>
      <c r="C442" s="453">
        <v>0</v>
      </c>
      <c r="D442" s="453">
        <f t="shared" si="88"/>
        <v>0</v>
      </c>
      <c r="E442" s="462"/>
      <c r="F442" s="460"/>
      <c r="G442" s="456">
        <v>0.5</v>
      </c>
      <c r="H442" s="457">
        <f t="shared" si="89"/>
        <v>0</v>
      </c>
      <c r="I442" s="280"/>
      <c r="J442" s="453">
        <v>0</v>
      </c>
      <c r="K442" s="453">
        <f t="shared" si="90"/>
        <v>0</v>
      </c>
      <c r="L442" s="462"/>
      <c r="M442" s="460"/>
      <c r="N442" s="456">
        <v>0.5</v>
      </c>
      <c r="O442" s="457">
        <f t="shared" si="91"/>
        <v>0</v>
      </c>
      <c r="P442" s="280"/>
      <c r="Q442" s="453">
        <v>0</v>
      </c>
      <c r="R442" s="453">
        <f t="shared" si="80"/>
        <v>0</v>
      </c>
      <c r="S442" s="462"/>
      <c r="T442" s="460"/>
      <c r="U442" s="456">
        <v>0.5</v>
      </c>
      <c r="V442" s="461">
        <f t="shared" si="81"/>
        <v>0</v>
      </c>
      <c r="W442" s="280"/>
      <c r="X442" s="453">
        <v>0</v>
      </c>
      <c r="Y442" s="453">
        <f t="shared" si="82"/>
        <v>0</v>
      </c>
      <c r="Z442" s="462"/>
      <c r="AA442" s="460"/>
      <c r="AB442" s="456">
        <v>0.5</v>
      </c>
      <c r="AC442" s="461">
        <f t="shared" si="83"/>
        <v>0</v>
      </c>
      <c r="AD442" s="55"/>
      <c r="AE442" s="564">
        <v>0</v>
      </c>
      <c r="AF442" s="564">
        <f t="shared" si="84"/>
        <v>0</v>
      </c>
      <c r="AG442" s="569"/>
      <c r="AH442" s="567"/>
      <c r="AI442" s="568">
        <v>0.5</v>
      </c>
      <c r="AJ442" s="495">
        <f t="shared" si="85"/>
        <v>0</v>
      </c>
      <c r="AK442" s="55"/>
      <c r="AL442" s="564">
        <v>0</v>
      </c>
      <c r="AM442" s="564">
        <f t="shared" si="86"/>
        <v>0</v>
      </c>
      <c r="AN442" s="569"/>
      <c r="AO442" s="567"/>
      <c r="AP442" s="568">
        <v>0.5</v>
      </c>
      <c r="AQ442" s="495">
        <f t="shared" si="87"/>
        <v>0</v>
      </c>
    </row>
    <row r="443" spans="1:43" ht="15" hidden="1" x14ac:dyDescent="0.25">
      <c r="A443" s="563" t="s">
        <v>584</v>
      </c>
      <c r="B443" s="280"/>
      <c r="C443" s="453">
        <v>0</v>
      </c>
      <c r="D443" s="453">
        <f t="shared" si="88"/>
        <v>0</v>
      </c>
      <c r="E443" s="462"/>
      <c r="F443" s="460"/>
      <c r="G443" s="456">
        <v>0.5</v>
      </c>
      <c r="H443" s="457">
        <f t="shared" si="89"/>
        <v>0</v>
      </c>
      <c r="I443" s="280"/>
      <c r="J443" s="453">
        <v>0</v>
      </c>
      <c r="K443" s="453">
        <f t="shared" si="90"/>
        <v>0</v>
      </c>
      <c r="L443" s="462"/>
      <c r="M443" s="460"/>
      <c r="N443" s="456">
        <v>0.5</v>
      </c>
      <c r="O443" s="457">
        <f t="shared" si="91"/>
        <v>0</v>
      </c>
      <c r="P443" s="280"/>
      <c r="Q443" s="453">
        <v>0</v>
      </c>
      <c r="R443" s="453">
        <f t="shared" si="80"/>
        <v>0</v>
      </c>
      <c r="S443" s="462"/>
      <c r="T443" s="460"/>
      <c r="U443" s="456">
        <v>0.5</v>
      </c>
      <c r="V443" s="461">
        <f t="shared" si="81"/>
        <v>0</v>
      </c>
      <c r="W443" s="280"/>
      <c r="X443" s="453">
        <v>0</v>
      </c>
      <c r="Y443" s="453">
        <f t="shared" si="82"/>
        <v>0</v>
      </c>
      <c r="Z443" s="462"/>
      <c r="AA443" s="460"/>
      <c r="AB443" s="456">
        <v>0.5</v>
      </c>
      <c r="AC443" s="461">
        <f t="shared" si="83"/>
        <v>0</v>
      </c>
      <c r="AD443" s="55"/>
      <c r="AE443" s="564">
        <v>0</v>
      </c>
      <c r="AF443" s="564">
        <f t="shared" si="84"/>
        <v>0</v>
      </c>
      <c r="AG443" s="569"/>
      <c r="AH443" s="567"/>
      <c r="AI443" s="568">
        <v>0.5</v>
      </c>
      <c r="AJ443" s="495">
        <f t="shared" si="85"/>
        <v>0</v>
      </c>
      <c r="AK443" s="55"/>
      <c r="AL443" s="564">
        <v>0</v>
      </c>
      <c r="AM443" s="564">
        <f t="shared" si="86"/>
        <v>0</v>
      </c>
      <c r="AN443" s="569"/>
      <c r="AO443" s="567"/>
      <c r="AP443" s="568">
        <v>0.5</v>
      </c>
      <c r="AQ443" s="495">
        <f t="shared" si="87"/>
        <v>0</v>
      </c>
    </row>
    <row r="444" spans="1:43" ht="15" hidden="1" x14ac:dyDescent="0.25">
      <c r="A444" s="563" t="s">
        <v>585</v>
      </c>
      <c r="B444" s="280"/>
      <c r="C444" s="453">
        <v>0</v>
      </c>
      <c r="D444" s="453">
        <f t="shared" si="88"/>
        <v>0</v>
      </c>
      <c r="E444" s="462"/>
      <c r="F444" s="460"/>
      <c r="G444" s="456">
        <v>0.5</v>
      </c>
      <c r="H444" s="457">
        <f t="shared" si="89"/>
        <v>0</v>
      </c>
      <c r="I444" s="280"/>
      <c r="J444" s="453">
        <v>0</v>
      </c>
      <c r="K444" s="453">
        <f t="shared" si="90"/>
        <v>0</v>
      </c>
      <c r="L444" s="462"/>
      <c r="M444" s="460"/>
      <c r="N444" s="456">
        <v>0.5</v>
      </c>
      <c r="O444" s="457">
        <f t="shared" si="91"/>
        <v>0</v>
      </c>
      <c r="P444" s="280"/>
      <c r="Q444" s="453">
        <v>0</v>
      </c>
      <c r="R444" s="453">
        <f t="shared" si="80"/>
        <v>0</v>
      </c>
      <c r="S444" s="462"/>
      <c r="T444" s="460"/>
      <c r="U444" s="456">
        <v>0.5</v>
      </c>
      <c r="V444" s="461">
        <f t="shared" si="81"/>
        <v>0</v>
      </c>
      <c r="W444" s="280"/>
      <c r="X444" s="453">
        <v>0</v>
      </c>
      <c r="Y444" s="453">
        <f t="shared" si="82"/>
        <v>0</v>
      </c>
      <c r="Z444" s="462"/>
      <c r="AA444" s="460"/>
      <c r="AB444" s="456">
        <v>0.5</v>
      </c>
      <c r="AC444" s="461">
        <f t="shared" si="83"/>
        <v>0</v>
      </c>
      <c r="AD444" s="55"/>
      <c r="AE444" s="564">
        <v>0</v>
      </c>
      <c r="AF444" s="564">
        <f t="shared" si="84"/>
        <v>0</v>
      </c>
      <c r="AG444" s="569"/>
      <c r="AH444" s="567"/>
      <c r="AI444" s="568">
        <v>0.5</v>
      </c>
      <c r="AJ444" s="495">
        <f t="shared" si="85"/>
        <v>0</v>
      </c>
      <c r="AK444" s="55"/>
      <c r="AL444" s="564">
        <v>0</v>
      </c>
      <c r="AM444" s="564">
        <f t="shared" si="86"/>
        <v>0</v>
      </c>
      <c r="AN444" s="569"/>
      <c r="AO444" s="567"/>
      <c r="AP444" s="568">
        <v>0.5</v>
      </c>
      <c r="AQ444" s="495">
        <f t="shared" si="87"/>
        <v>0</v>
      </c>
    </row>
    <row r="445" spans="1:43" ht="15" hidden="1" x14ac:dyDescent="0.25">
      <c r="A445" s="563" t="s">
        <v>586</v>
      </c>
      <c r="B445" s="280"/>
      <c r="C445" s="453">
        <v>0</v>
      </c>
      <c r="D445" s="453">
        <f t="shared" si="88"/>
        <v>0</v>
      </c>
      <c r="E445" s="462"/>
      <c r="F445" s="460"/>
      <c r="G445" s="456">
        <v>0.5</v>
      </c>
      <c r="H445" s="457">
        <f t="shared" si="89"/>
        <v>0</v>
      </c>
      <c r="I445" s="280"/>
      <c r="J445" s="453">
        <v>0</v>
      </c>
      <c r="K445" s="453">
        <f t="shared" si="90"/>
        <v>0</v>
      </c>
      <c r="L445" s="462"/>
      <c r="M445" s="460"/>
      <c r="N445" s="456">
        <v>0.5</v>
      </c>
      <c r="O445" s="457">
        <f t="shared" si="91"/>
        <v>0</v>
      </c>
      <c r="P445" s="280"/>
      <c r="Q445" s="453">
        <v>0</v>
      </c>
      <c r="R445" s="453">
        <f t="shared" si="80"/>
        <v>0</v>
      </c>
      <c r="S445" s="462"/>
      <c r="T445" s="460"/>
      <c r="U445" s="456">
        <v>0.5</v>
      </c>
      <c r="V445" s="461">
        <f t="shared" si="81"/>
        <v>0</v>
      </c>
      <c r="W445" s="280"/>
      <c r="X445" s="453">
        <v>0</v>
      </c>
      <c r="Y445" s="453">
        <f t="shared" si="82"/>
        <v>0</v>
      </c>
      <c r="Z445" s="462"/>
      <c r="AA445" s="460"/>
      <c r="AB445" s="456">
        <v>0.5</v>
      </c>
      <c r="AC445" s="461">
        <f t="shared" si="83"/>
        <v>0</v>
      </c>
      <c r="AD445" s="55"/>
      <c r="AE445" s="564">
        <v>0</v>
      </c>
      <c r="AF445" s="564">
        <f t="shared" si="84"/>
        <v>0</v>
      </c>
      <c r="AG445" s="569"/>
      <c r="AH445" s="567"/>
      <c r="AI445" s="568">
        <v>0.5</v>
      </c>
      <c r="AJ445" s="495">
        <f t="shared" si="85"/>
        <v>0</v>
      </c>
      <c r="AK445" s="55"/>
      <c r="AL445" s="564">
        <v>0</v>
      </c>
      <c r="AM445" s="564">
        <f t="shared" si="86"/>
        <v>0</v>
      </c>
      <c r="AN445" s="569"/>
      <c r="AO445" s="567"/>
      <c r="AP445" s="568">
        <v>0.5</v>
      </c>
      <c r="AQ445" s="495">
        <f t="shared" si="87"/>
        <v>0</v>
      </c>
    </row>
    <row r="446" spans="1:43" ht="15" hidden="1" x14ac:dyDescent="0.25">
      <c r="A446" s="563" t="s">
        <v>587</v>
      </c>
      <c r="B446" s="280"/>
      <c r="C446" s="453">
        <v>0</v>
      </c>
      <c r="D446" s="453">
        <f t="shared" si="88"/>
        <v>0</v>
      </c>
      <c r="E446" s="462"/>
      <c r="F446" s="460"/>
      <c r="G446" s="456">
        <v>0.5</v>
      </c>
      <c r="H446" s="457">
        <f t="shared" si="89"/>
        <v>0</v>
      </c>
      <c r="I446" s="280"/>
      <c r="J446" s="453">
        <v>0</v>
      </c>
      <c r="K446" s="453">
        <f t="shared" si="90"/>
        <v>0</v>
      </c>
      <c r="L446" s="462"/>
      <c r="M446" s="460"/>
      <c r="N446" s="456">
        <v>0.5</v>
      </c>
      <c r="O446" s="457">
        <f t="shared" si="91"/>
        <v>0</v>
      </c>
      <c r="P446" s="280"/>
      <c r="Q446" s="453">
        <v>0</v>
      </c>
      <c r="R446" s="453">
        <f t="shared" si="80"/>
        <v>0</v>
      </c>
      <c r="S446" s="462"/>
      <c r="T446" s="460"/>
      <c r="U446" s="456">
        <v>0.5</v>
      </c>
      <c r="V446" s="461">
        <f t="shared" si="81"/>
        <v>0</v>
      </c>
      <c r="W446" s="280"/>
      <c r="X446" s="453">
        <v>0</v>
      </c>
      <c r="Y446" s="453">
        <f t="shared" si="82"/>
        <v>0</v>
      </c>
      <c r="Z446" s="462"/>
      <c r="AA446" s="460"/>
      <c r="AB446" s="456">
        <v>0.5</v>
      </c>
      <c r="AC446" s="461">
        <f t="shared" si="83"/>
        <v>0</v>
      </c>
      <c r="AD446" s="55"/>
      <c r="AE446" s="564">
        <v>0</v>
      </c>
      <c r="AF446" s="564">
        <f t="shared" si="84"/>
        <v>0</v>
      </c>
      <c r="AG446" s="569"/>
      <c r="AH446" s="567"/>
      <c r="AI446" s="568">
        <v>0.5</v>
      </c>
      <c r="AJ446" s="495">
        <f t="shared" si="85"/>
        <v>0</v>
      </c>
      <c r="AK446" s="55"/>
      <c r="AL446" s="564">
        <v>0</v>
      </c>
      <c r="AM446" s="564">
        <f t="shared" si="86"/>
        <v>0</v>
      </c>
      <c r="AN446" s="569"/>
      <c r="AO446" s="567"/>
      <c r="AP446" s="568">
        <v>0.5</v>
      </c>
      <c r="AQ446" s="495">
        <f t="shared" si="87"/>
        <v>0</v>
      </c>
    </row>
    <row r="447" spans="1:43" ht="15" hidden="1" x14ac:dyDescent="0.25">
      <c r="A447" s="563" t="s">
        <v>588</v>
      </c>
      <c r="B447" s="463"/>
      <c r="C447" s="453">
        <v>0</v>
      </c>
      <c r="D447" s="453">
        <f t="shared" si="88"/>
        <v>0</v>
      </c>
      <c r="E447" s="462"/>
      <c r="F447" s="460"/>
      <c r="G447" s="456">
        <v>0.5</v>
      </c>
      <c r="H447" s="457">
        <f t="shared" si="89"/>
        <v>0</v>
      </c>
      <c r="I447" s="463"/>
      <c r="J447" s="453">
        <v>0</v>
      </c>
      <c r="K447" s="453">
        <f t="shared" si="90"/>
        <v>0</v>
      </c>
      <c r="L447" s="462"/>
      <c r="M447" s="460"/>
      <c r="N447" s="456">
        <v>0.5</v>
      </c>
      <c r="O447" s="457">
        <f t="shared" si="91"/>
        <v>0</v>
      </c>
      <c r="P447" s="463"/>
      <c r="Q447" s="453">
        <v>0</v>
      </c>
      <c r="R447" s="453">
        <f t="shared" si="80"/>
        <v>0</v>
      </c>
      <c r="S447" s="462"/>
      <c r="T447" s="460"/>
      <c r="U447" s="456">
        <v>0.5</v>
      </c>
      <c r="V447" s="461">
        <f t="shared" si="81"/>
        <v>0</v>
      </c>
      <c r="W447" s="463"/>
      <c r="X447" s="453">
        <v>0</v>
      </c>
      <c r="Y447" s="453">
        <f t="shared" si="82"/>
        <v>0</v>
      </c>
      <c r="Z447" s="462"/>
      <c r="AA447" s="460"/>
      <c r="AB447" s="456">
        <v>0.5</v>
      </c>
      <c r="AC447" s="461">
        <f t="shared" si="83"/>
        <v>0</v>
      </c>
      <c r="AD447" s="56"/>
      <c r="AE447" s="564">
        <v>0</v>
      </c>
      <c r="AF447" s="564">
        <f t="shared" si="84"/>
        <v>0</v>
      </c>
      <c r="AG447" s="569"/>
      <c r="AH447" s="567"/>
      <c r="AI447" s="568">
        <v>0.5</v>
      </c>
      <c r="AJ447" s="495">
        <f t="shared" si="85"/>
        <v>0</v>
      </c>
      <c r="AK447" s="56"/>
      <c r="AL447" s="564">
        <v>0</v>
      </c>
      <c r="AM447" s="564">
        <f t="shared" si="86"/>
        <v>0</v>
      </c>
      <c r="AN447" s="569"/>
      <c r="AO447" s="567"/>
      <c r="AP447" s="568">
        <v>0.5</v>
      </c>
      <c r="AQ447" s="495">
        <f t="shared" si="87"/>
        <v>0</v>
      </c>
    </row>
    <row r="448" spans="1:43" ht="15" hidden="1" x14ac:dyDescent="0.25">
      <c r="A448" s="563" t="s">
        <v>589</v>
      </c>
      <c r="B448" s="280"/>
      <c r="C448" s="453">
        <v>0</v>
      </c>
      <c r="D448" s="453">
        <f t="shared" si="88"/>
        <v>0</v>
      </c>
      <c r="E448" s="462"/>
      <c r="F448" s="460"/>
      <c r="G448" s="456">
        <v>0.5</v>
      </c>
      <c r="H448" s="457">
        <f t="shared" si="89"/>
        <v>0</v>
      </c>
      <c r="I448" s="280"/>
      <c r="J448" s="453">
        <v>0</v>
      </c>
      <c r="K448" s="453">
        <f t="shared" si="90"/>
        <v>0</v>
      </c>
      <c r="L448" s="462"/>
      <c r="M448" s="460"/>
      <c r="N448" s="456">
        <v>0.5</v>
      </c>
      <c r="O448" s="457">
        <f t="shared" si="91"/>
        <v>0</v>
      </c>
      <c r="P448" s="280"/>
      <c r="Q448" s="453">
        <v>0</v>
      </c>
      <c r="R448" s="453">
        <f t="shared" si="80"/>
        <v>0</v>
      </c>
      <c r="S448" s="462"/>
      <c r="T448" s="460"/>
      <c r="U448" s="456">
        <v>0.5</v>
      </c>
      <c r="V448" s="461">
        <f t="shared" si="81"/>
        <v>0</v>
      </c>
      <c r="W448" s="280"/>
      <c r="X448" s="453">
        <v>0</v>
      </c>
      <c r="Y448" s="453">
        <f t="shared" si="82"/>
        <v>0</v>
      </c>
      <c r="Z448" s="462"/>
      <c r="AA448" s="460"/>
      <c r="AB448" s="456">
        <v>0.5</v>
      </c>
      <c r="AC448" s="461">
        <f t="shared" si="83"/>
        <v>0</v>
      </c>
      <c r="AD448" s="55"/>
      <c r="AE448" s="564">
        <v>0</v>
      </c>
      <c r="AF448" s="564">
        <f t="shared" si="84"/>
        <v>0</v>
      </c>
      <c r="AG448" s="569"/>
      <c r="AH448" s="567"/>
      <c r="AI448" s="568">
        <v>0.5</v>
      </c>
      <c r="AJ448" s="495">
        <f t="shared" si="85"/>
        <v>0</v>
      </c>
      <c r="AK448" s="55"/>
      <c r="AL448" s="564">
        <v>0</v>
      </c>
      <c r="AM448" s="564">
        <f t="shared" si="86"/>
        <v>0</v>
      </c>
      <c r="AN448" s="569"/>
      <c r="AO448" s="567"/>
      <c r="AP448" s="568">
        <v>0.5</v>
      </c>
      <c r="AQ448" s="495">
        <f t="shared" si="87"/>
        <v>0</v>
      </c>
    </row>
    <row r="449" spans="1:43" ht="15" hidden="1" x14ac:dyDescent="0.25">
      <c r="A449" s="563" t="s">
        <v>590</v>
      </c>
      <c r="B449" s="280"/>
      <c r="C449" s="453">
        <v>0</v>
      </c>
      <c r="D449" s="453">
        <f t="shared" si="88"/>
        <v>0</v>
      </c>
      <c r="E449" s="462"/>
      <c r="F449" s="460"/>
      <c r="G449" s="456">
        <v>0.5</v>
      </c>
      <c r="H449" s="457">
        <f t="shared" si="89"/>
        <v>0</v>
      </c>
      <c r="I449" s="280"/>
      <c r="J449" s="453">
        <v>0</v>
      </c>
      <c r="K449" s="453">
        <f t="shared" si="90"/>
        <v>0</v>
      </c>
      <c r="L449" s="462"/>
      <c r="M449" s="460"/>
      <c r="N449" s="456">
        <v>0.5</v>
      </c>
      <c r="O449" s="457">
        <f t="shared" si="91"/>
        <v>0</v>
      </c>
      <c r="P449" s="280"/>
      <c r="Q449" s="453">
        <v>0</v>
      </c>
      <c r="R449" s="453">
        <f t="shared" si="80"/>
        <v>0</v>
      </c>
      <c r="S449" s="462"/>
      <c r="T449" s="460"/>
      <c r="U449" s="456">
        <v>0.5</v>
      </c>
      <c r="V449" s="461">
        <f t="shared" si="81"/>
        <v>0</v>
      </c>
      <c r="W449" s="280"/>
      <c r="X449" s="453">
        <v>0</v>
      </c>
      <c r="Y449" s="453">
        <f t="shared" si="82"/>
        <v>0</v>
      </c>
      <c r="Z449" s="462"/>
      <c r="AA449" s="460"/>
      <c r="AB449" s="456">
        <v>0.5</v>
      </c>
      <c r="AC449" s="461">
        <f t="shared" si="83"/>
        <v>0</v>
      </c>
      <c r="AD449" s="55"/>
      <c r="AE449" s="564">
        <v>0</v>
      </c>
      <c r="AF449" s="564">
        <f t="shared" si="84"/>
        <v>0</v>
      </c>
      <c r="AG449" s="569"/>
      <c r="AH449" s="567"/>
      <c r="AI449" s="568">
        <v>0.5</v>
      </c>
      <c r="AJ449" s="495">
        <f t="shared" si="85"/>
        <v>0</v>
      </c>
      <c r="AK449" s="55"/>
      <c r="AL449" s="564">
        <v>0</v>
      </c>
      <c r="AM449" s="564">
        <f t="shared" si="86"/>
        <v>0</v>
      </c>
      <c r="AN449" s="569"/>
      <c r="AO449" s="567"/>
      <c r="AP449" s="568">
        <v>0.5</v>
      </c>
      <c r="AQ449" s="495">
        <f t="shared" si="87"/>
        <v>0</v>
      </c>
    </row>
    <row r="450" spans="1:43" ht="15" hidden="1" x14ac:dyDescent="0.25">
      <c r="A450" s="563" t="s">
        <v>591</v>
      </c>
      <c r="B450" s="280"/>
      <c r="C450" s="453">
        <v>0</v>
      </c>
      <c r="D450" s="453">
        <f t="shared" si="88"/>
        <v>0</v>
      </c>
      <c r="E450" s="462"/>
      <c r="F450" s="460"/>
      <c r="G450" s="456">
        <v>0.5</v>
      </c>
      <c r="H450" s="457">
        <f t="shared" si="89"/>
        <v>0</v>
      </c>
      <c r="I450" s="280"/>
      <c r="J450" s="453">
        <v>0</v>
      </c>
      <c r="K450" s="453">
        <f t="shared" si="90"/>
        <v>0</v>
      </c>
      <c r="L450" s="462"/>
      <c r="M450" s="460"/>
      <c r="N450" s="456">
        <v>0.5</v>
      </c>
      <c r="O450" s="457">
        <f t="shared" si="91"/>
        <v>0</v>
      </c>
      <c r="P450" s="280"/>
      <c r="Q450" s="453">
        <v>0</v>
      </c>
      <c r="R450" s="453">
        <f t="shared" si="80"/>
        <v>0</v>
      </c>
      <c r="S450" s="462"/>
      <c r="T450" s="460"/>
      <c r="U450" s="456">
        <v>0.5</v>
      </c>
      <c r="V450" s="461">
        <f t="shared" si="81"/>
        <v>0</v>
      </c>
      <c r="W450" s="280"/>
      <c r="X450" s="453">
        <v>0</v>
      </c>
      <c r="Y450" s="453">
        <f t="shared" si="82"/>
        <v>0</v>
      </c>
      <c r="Z450" s="462"/>
      <c r="AA450" s="460"/>
      <c r="AB450" s="456">
        <v>0.5</v>
      </c>
      <c r="AC450" s="461">
        <f t="shared" si="83"/>
        <v>0</v>
      </c>
      <c r="AD450" s="55"/>
      <c r="AE450" s="564">
        <v>0</v>
      </c>
      <c r="AF450" s="564">
        <f t="shared" si="84"/>
        <v>0</v>
      </c>
      <c r="AG450" s="569"/>
      <c r="AH450" s="567"/>
      <c r="AI450" s="568">
        <v>0.5</v>
      </c>
      <c r="AJ450" s="495">
        <f t="shared" si="85"/>
        <v>0</v>
      </c>
      <c r="AK450" s="55"/>
      <c r="AL450" s="564">
        <v>0</v>
      </c>
      <c r="AM450" s="564">
        <f t="shared" si="86"/>
        <v>0</v>
      </c>
      <c r="AN450" s="569"/>
      <c r="AO450" s="567"/>
      <c r="AP450" s="568">
        <v>0.5</v>
      </c>
      <c r="AQ450" s="495">
        <f t="shared" si="87"/>
        <v>0</v>
      </c>
    </row>
    <row r="451" spans="1:43" ht="15" hidden="1" x14ac:dyDescent="0.25">
      <c r="A451" s="563" t="s">
        <v>592</v>
      </c>
      <c r="B451" s="280"/>
      <c r="C451" s="453">
        <v>0</v>
      </c>
      <c r="D451" s="453">
        <f t="shared" si="88"/>
        <v>0</v>
      </c>
      <c r="E451" s="462"/>
      <c r="F451" s="460"/>
      <c r="G451" s="456">
        <v>0.5</v>
      </c>
      <c r="H451" s="457">
        <f t="shared" si="89"/>
        <v>0</v>
      </c>
      <c r="I451" s="280"/>
      <c r="J451" s="453">
        <v>0</v>
      </c>
      <c r="K451" s="453">
        <f t="shared" si="90"/>
        <v>0</v>
      </c>
      <c r="L451" s="462"/>
      <c r="M451" s="460"/>
      <c r="N451" s="456">
        <v>0.5</v>
      </c>
      <c r="O451" s="457">
        <f t="shared" si="91"/>
        <v>0</v>
      </c>
      <c r="P451" s="280"/>
      <c r="Q451" s="453">
        <v>0</v>
      </c>
      <c r="R451" s="453">
        <f t="shared" si="80"/>
        <v>0</v>
      </c>
      <c r="S451" s="462"/>
      <c r="T451" s="460"/>
      <c r="U451" s="456">
        <v>0.5</v>
      </c>
      <c r="V451" s="461">
        <f t="shared" si="81"/>
        <v>0</v>
      </c>
      <c r="W451" s="280"/>
      <c r="X451" s="453">
        <v>0</v>
      </c>
      <c r="Y451" s="453">
        <f t="shared" si="82"/>
        <v>0</v>
      </c>
      <c r="Z451" s="462"/>
      <c r="AA451" s="460"/>
      <c r="AB451" s="456">
        <v>0.5</v>
      </c>
      <c r="AC451" s="461">
        <f t="shared" si="83"/>
        <v>0</v>
      </c>
      <c r="AD451" s="55"/>
      <c r="AE451" s="564">
        <v>0</v>
      </c>
      <c r="AF451" s="564">
        <f t="shared" si="84"/>
        <v>0</v>
      </c>
      <c r="AG451" s="569"/>
      <c r="AH451" s="567"/>
      <c r="AI451" s="568">
        <v>0.5</v>
      </c>
      <c r="AJ451" s="495">
        <f t="shared" si="85"/>
        <v>0</v>
      </c>
      <c r="AK451" s="55"/>
      <c r="AL451" s="564">
        <v>0</v>
      </c>
      <c r="AM451" s="564">
        <f t="shared" si="86"/>
        <v>0</v>
      </c>
      <c r="AN451" s="569"/>
      <c r="AO451" s="567"/>
      <c r="AP451" s="568">
        <v>0.5</v>
      </c>
      <c r="AQ451" s="495">
        <f t="shared" si="87"/>
        <v>0</v>
      </c>
    </row>
    <row r="452" spans="1:43" ht="15" hidden="1" x14ac:dyDescent="0.25">
      <c r="A452" s="563" t="s">
        <v>593</v>
      </c>
      <c r="B452" s="280"/>
      <c r="C452" s="453">
        <v>0</v>
      </c>
      <c r="D452" s="453">
        <f t="shared" si="88"/>
        <v>0</v>
      </c>
      <c r="E452" s="462"/>
      <c r="F452" s="460"/>
      <c r="G452" s="456">
        <v>0.5</v>
      </c>
      <c r="H452" s="457">
        <f t="shared" si="89"/>
        <v>0</v>
      </c>
      <c r="I452" s="280"/>
      <c r="J452" s="453">
        <v>0</v>
      </c>
      <c r="K452" s="453">
        <f t="shared" si="90"/>
        <v>0</v>
      </c>
      <c r="L452" s="462"/>
      <c r="M452" s="460"/>
      <c r="N452" s="456">
        <v>0.5</v>
      </c>
      <c r="O452" s="457">
        <f t="shared" si="91"/>
        <v>0</v>
      </c>
      <c r="P452" s="280"/>
      <c r="Q452" s="453">
        <v>0</v>
      </c>
      <c r="R452" s="453">
        <f t="shared" si="80"/>
        <v>0</v>
      </c>
      <c r="S452" s="462"/>
      <c r="T452" s="460"/>
      <c r="U452" s="456">
        <v>0.5</v>
      </c>
      <c r="V452" s="461">
        <f t="shared" si="81"/>
        <v>0</v>
      </c>
      <c r="W452" s="280"/>
      <c r="X452" s="453">
        <v>0</v>
      </c>
      <c r="Y452" s="453">
        <f t="shared" si="82"/>
        <v>0</v>
      </c>
      <c r="Z452" s="462"/>
      <c r="AA452" s="460"/>
      <c r="AB452" s="456">
        <v>0.5</v>
      </c>
      <c r="AC452" s="461">
        <f t="shared" si="83"/>
        <v>0</v>
      </c>
      <c r="AD452" s="55"/>
      <c r="AE452" s="564">
        <v>0</v>
      </c>
      <c r="AF452" s="564">
        <f t="shared" si="84"/>
        <v>0</v>
      </c>
      <c r="AG452" s="569"/>
      <c r="AH452" s="567"/>
      <c r="AI452" s="568">
        <v>0.5</v>
      </c>
      <c r="AJ452" s="495">
        <f t="shared" si="85"/>
        <v>0</v>
      </c>
      <c r="AK452" s="55"/>
      <c r="AL452" s="564">
        <v>0</v>
      </c>
      <c r="AM452" s="564">
        <f t="shared" si="86"/>
        <v>0</v>
      </c>
      <c r="AN452" s="569"/>
      <c r="AO452" s="567"/>
      <c r="AP452" s="568">
        <v>0.5</v>
      </c>
      <c r="AQ452" s="495">
        <f t="shared" si="87"/>
        <v>0</v>
      </c>
    </row>
    <row r="453" spans="1:43" ht="15" hidden="1" x14ac:dyDescent="0.25">
      <c r="A453" s="563" t="s">
        <v>594</v>
      </c>
      <c r="B453" s="280"/>
      <c r="C453" s="453">
        <v>0</v>
      </c>
      <c r="D453" s="453">
        <f t="shared" si="88"/>
        <v>0</v>
      </c>
      <c r="E453" s="462"/>
      <c r="F453" s="460"/>
      <c r="G453" s="456">
        <v>0.5</v>
      </c>
      <c r="H453" s="457">
        <f t="shared" si="89"/>
        <v>0</v>
      </c>
      <c r="I453" s="280"/>
      <c r="J453" s="453">
        <v>0</v>
      </c>
      <c r="K453" s="453">
        <f t="shared" si="90"/>
        <v>0</v>
      </c>
      <c r="L453" s="462"/>
      <c r="M453" s="460"/>
      <c r="N453" s="456">
        <v>0.5</v>
      </c>
      <c r="O453" s="457">
        <f t="shared" si="91"/>
        <v>0</v>
      </c>
      <c r="P453" s="280"/>
      <c r="Q453" s="453">
        <v>0</v>
      </c>
      <c r="R453" s="453">
        <f t="shared" si="80"/>
        <v>0</v>
      </c>
      <c r="S453" s="462"/>
      <c r="T453" s="460"/>
      <c r="U453" s="456">
        <v>0.5</v>
      </c>
      <c r="V453" s="461">
        <f t="shared" si="81"/>
        <v>0</v>
      </c>
      <c r="W453" s="280"/>
      <c r="X453" s="453">
        <v>0</v>
      </c>
      <c r="Y453" s="453">
        <f t="shared" si="82"/>
        <v>0</v>
      </c>
      <c r="Z453" s="462"/>
      <c r="AA453" s="460"/>
      <c r="AB453" s="456">
        <v>0.5</v>
      </c>
      <c r="AC453" s="461">
        <f t="shared" si="83"/>
        <v>0</v>
      </c>
      <c r="AD453" s="55"/>
      <c r="AE453" s="564">
        <v>0</v>
      </c>
      <c r="AF453" s="564">
        <f t="shared" si="84"/>
        <v>0</v>
      </c>
      <c r="AG453" s="569"/>
      <c r="AH453" s="567"/>
      <c r="AI453" s="568">
        <v>0.5</v>
      </c>
      <c r="AJ453" s="495">
        <f t="shared" si="85"/>
        <v>0</v>
      </c>
      <c r="AK453" s="55"/>
      <c r="AL453" s="564">
        <v>0</v>
      </c>
      <c r="AM453" s="564">
        <f t="shared" si="86"/>
        <v>0</v>
      </c>
      <c r="AN453" s="569"/>
      <c r="AO453" s="567"/>
      <c r="AP453" s="568">
        <v>0.5</v>
      </c>
      <c r="AQ453" s="495">
        <f t="shared" si="87"/>
        <v>0</v>
      </c>
    </row>
    <row r="454" spans="1:43" ht="15" hidden="1" x14ac:dyDescent="0.25">
      <c r="A454" s="563" t="s">
        <v>595</v>
      </c>
      <c r="B454" s="280"/>
      <c r="C454" s="453">
        <v>0</v>
      </c>
      <c r="D454" s="453">
        <f t="shared" si="88"/>
        <v>0</v>
      </c>
      <c r="E454" s="462"/>
      <c r="F454" s="460"/>
      <c r="G454" s="456">
        <v>0.5</v>
      </c>
      <c r="H454" s="457">
        <f t="shared" si="89"/>
        <v>0</v>
      </c>
      <c r="I454" s="280"/>
      <c r="J454" s="453">
        <v>0</v>
      </c>
      <c r="K454" s="453">
        <f t="shared" si="90"/>
        <v>0</v>
      </c>
      <c r="L454" s="462"/>
      <c r="M454" s="460"/>
      <c r="N454" s="456">
        <v>0.5</v>
      </c>
      <c r="O454" s="457">
        <f t="shared" si="91"/>
        <v>0</v>
      </c>
      <c r="P454" s="280"/>
      <c r="Q454" s="453">
        <v>0</v>
      </c>
      <c r="R454" s="453">
        <f t="shared" si="80"/>
        <v>0</v>
      </c>
      <c r="S454" s="462"/>
      <c r="T454" s="460"/>
      <c r="U454" s="456">
        <v>0.5</v>
      </c>
      <c r="V454" s="461">
        <f t="shared" si="81"/>
        <v>0</v>
      </c>
      <c r="W454" s="280"/>
      <c r="X454" s="453">
        <v>0</v>
      </c>
      <c r="Y454" s="453">
        <f t="shared" si="82"/>
        <v>0</v>
      </c>
      <c r="Z454" s="462"/>
      <c r="AA454" s="460"/>
      <c r="AB454" s="456">
        <v>0.5</v>
      </c>
      <c r="AC454" s="461">
        <f t="shared" si="83"/>
        <v>0</v>
      </c>
      <c r="AD454" s="55"/>
      <c r="AE454" s="564">
        <v>0</v>
      </c>
      <c r="AF454" s="564">
        <f t="shared" si="84"/>
        <v>0</v>
      </c>
      <c r="AG454" s="569"/>
      <c r="AH454" s="567"/>
      <c r="AI454" s="568">
        <v>0.5</v>
      </c>
      <c r="AJ454" s="495">
        <f t="shared" si="85"/>
        <v>0</v>
      </c>
      <c r="AK454" s="55"/>
      <c r="AL454" s="564">
        <v>0</v>
      </c>
      <c r="AM454" s="564">
        <f t="shared" si="86"/>
        <v>0</v>
      </c>
      <c r="AN454" s="569"/>
      <c r="AO454" s="567"/>
      <c r="AP454" s="568">
        <v>0.5</v>
      </c>
      <c r="AQ454" s="495">
        <f t="shared" si="87"/>
        <v>0</v>
      </c>
    </row>
    <row r="455" spans="1:43" ht="15" hidden="1" x14ac:dyDescent="0.25">
      <c r="A455" s="563" t="s">
        <v>596</v>
      </c>
      <c r="B455" s="280"/>
      <c r="C455" s="453">
        <v>0</v>
      </c>
      <c r="D455" s="453">
        <f t="shared" si="88"/>
        <v>0</v>
      </c>
      <c r="E455" s="462"/>
      <c r="F455" s="460"/>
      <c r="G455" s="456">
        <v>0.5</v>
      </c>
      <c r="H455" s="457">
        <f t="shared" si="89"/>
        <v>0</v>
      </c>
      <c r="I455" s="280"/>
      <c r="J455" s="453">
        <v>0</v>
      </c>
      <c r="K455" s="453">
        <f t="shared" si="90"/>
        <v>0</v>
      </c>
      <c r="L455" s="462"/>
      <c r="M455" s="460"/>
      <c r="N455" s="456">
        <v>0.5</v>
      </c>
      <c r="O455" s="457">
        <f t="shared" si="91"/>
        <v>0</v>
      </c>
      <c r="P455" s="280"/>
      <c r="Q455" s="453">
        <v>0</v>
      </c>
      <c r="R455" s="453">
        <f t="shared" si="80"/>
        <v>0</v>
      </c>
      <c r="S455" s="462"/>
      <c r="T455" s="460"/>
      <c r="U455" s="456">
        <v>0.5</v>
      </c>
      <c r="V455" s="461">
        <f t="shared" si="81"/>
        <v>0</v>
      </c>
      <c r="W455" s="280"/>
      <c r="X455" s="453">
        <v>0</v>
      </c>
      <c r="Y455" s="453">
        <f t="shared" si="82"/>
        <v>0</v>
      </c>
      <c r="Z455" s="462"/>
      <c r="AA455" s="460"/>
      <c r="AB455" s="456">
        <v>0.5</v>
      </c>
      <c r="AC455" s="461">
        <f t="shared" si="83"/>
        <v>0</v>
      </c>
      <c r="AD455" s="55"/>
      <c r="AE455" s="564">
        <v>0</v>
      </c>
      <c r="AF455" s="564">
        <f t="shared" si="84"/>
        <v>0</v>
      </c>
      <c r="AG455" s="569"/>
      <c r="AH455" s="567"/>
      <c r="AI455" s="568">
        <v>0.5</v>
      </c>
      <c r="AJ455" s="495">
        <f t="shared" si="85"/>
        <v>0</v>
      </c>
      <c r="AK455" s="55"/>
      <c r="AL455" s="564">
        <v>0</v>
      </c>
      <c r="AM455" s="564">
        <f t="shared" si="86"/>
        <v>0</v>
      </c>
      <c r="AN455" s="569"/>
      <c r="AO455" s="567"/>
      <c r="AP455" s="568">
        <v>0.5</v>
      </c>
      <c r="AQ455" s="495">
        <f t="shared" si="87"/>
        <v>0</v>
      </c>
    </row>
    <row r="456" spans="1:43" ht="15" hidden="1" x14ac:dyDescent="0.25">
      <c r="A456" s="563" t="s">
        <v>597</v>
      </c>
      <c r="B456" s="280"/>
      <c r="C456" s="453">
        <v>0</v>
      </c>
      <c r="D456" s="453">
        <f t="shared" si="88"/>
        <v>0</v>
      </c>
      <c r="E456" s="462"/>
      <c r="F456" s="460"/>
      <c r="G456" s="456">
        <v>0.5</v>
      </c>
      <c r="H456" s="457">
        <f t="shared" si="89"/>
        <v>0</v>
      </c>
      <c r="I456" s="280"/>
      <c r="J456" s="453">
        <v>0</v>
      </c>
      <c r="K456" s="453">
        <f t="shared" si="90"/>
        <v>0</v>
      </c>
      <c r="L456" s="462"/>
      <c r="M456" s="460"/>
      <c r="N456" s="456">
        <v>0.5</v>
      </c>
      <c r="O456" s="457">
        <f t="shared" si="91"/>
        <v>0</v>
      </c>
      <c r="P456" s="280"/>
      <c r="Q456" s="453">
        <v>0</v>
      </c>
      <c r="R456" s="453">
        <f t="shared" si="80"/>
        <v>0</v>
      </c>
      <c r="S456" s="462"/>
      <c r="T456" s="460"/>
      <c r="U456" s="456">
        <v>0.5</v>
      </c>
      <c r="V456" s="461">
        <f t="shared" si="81"/>
        <v>0</v>
      </c>
      <c r="W456" s="280"/>
      <c r="X456" s="453">
        <v>0</v>
      </c>
      <c r="Y456" s="453">
        <f t="shared" si="82"/>
        <v>0</v>
      </c>
      <c r="Z456" s="462"/>
      <c r="AA456" s="460"/>
      <c r="AB456" s="456">
        <v>0.5</v>
      </c>
      <c r="AC456" s="461">
        <f t="shared" si="83"/>
        <v>0</v>
      </c>
      <c r="AD456" s="55"/>
      <c r="AE456" s="564">
        <v>0</v>
      </c>
      <c r="AF456" s="564">
        <f t="shared" si="84"/>
        <v>0</v>
      </c>
      <c r="AG456" s="569"/>
      <c r="AH456" s="567"/>
      <c r="AI456" s="568">
        <v>0.5</v>
      </c>
      <c r="AJ456" s="495">
        <f t="shared" si="85"/>
        <v>0</v>
      </c>
      <c r="AK456" s="55"/>
      <c r="AL456" s="564">
        <v>0</v>
      </c>
      <c r="AM456" s="564">
        <f t="shared" si="86"/>
        <v>0</v>
      </c>
      <c r="AN456" s="569"/>
      <c r="AO456" s="567"/>
      <c r="AP456" s="568">
        <v>0.5</v>
      </c>
      <c r="AQ456" s="495">
        <f t="shared" si="87"/>
        <v>0</v>
      </c>
    </row>
    <row r="457" spans="1:43" ht="15" hidden="1" x14ac:dyDescent="0.25">
      <c r="A457" s="563" t="s">
        <v>598</v>
      </c>
      <c r="B457" s="280"/>
      <c r="C457" s="453">
        <v>0</v>
      </c>
      <c r="D457" s="453">
        <f t="shared" si="88"/>
        <v>0</v>
      </c>
      <c r="E457" s="462"/>
      <c r="F457" s="460"/>
      <c r="G457" s="456">
        <v>0.5</v>
      </c>
      <c r="H457" s="457">
        <f t="shared" si="89"/>
        <v>0</v>
      </c>
      <c r="I457" s="280"/>
      <c r="J457" s="453">
        <v>0</v>
      </c>
      <c r="K457" s="453">
        <f t="shared" si="90"/>
        <v>0</v>
      </c>
      <c r="L457" s="462"/>
      <c r="M457" s="460"/>
      <c r="N457" s="456">
        <v>0.5</v>
      </c>
      <c r="O457" s="457">
        <f t="shared" si="91"/>
        <v>0</v>
      </c>
      <c r="P457" s="280"/>
      <c r="Q457" s="453">
        <v>0</v>
      </c>
      <c r="R457" s="453">
        <f t="shared" si="80"/>
        <v>0</v>
      </c>
      <c r="S457" s="462"/>
      <c r="T457" s="460"/>
      <c r="U457" s="456">
        <v>0.5</v>
      </c>
      <c r="V457" s="461">
        <f t="shared" si="81"/>
        <v>0</v>
      </c>
      <c r="W457" s="280"/>
      <c r="X457" s="453">
        <v>0</v>
      </c>
      <c r="Y457" s="453">
        <f t="shared" si="82"/>
        <v>0</v>
      </c>
      <c r="Z457" s="462"/>
      <c r="AA457" s="460"/>
      <c r="AB457" s="456">
        <v>0.5</v>
      </c>
      <c r="AC457" s="461">
        <f t="shared" si="83"/>
        <v>0</v>
      </c>
      <c r="AD457" s="55"/>
      <c r="AE457" s="564">
        <v>0</v>
      </c>
      <c r="AF457" s="564">
        <f t="shared" si="84"/>
        <v>0</v>
      </c>
      <c r="AG457" s="569"/>
      <c r="AH457" s="567"/>
      <c r="AI457" s="568">
        <v>0.5</v>
      </c>
      <c r="AJ457" s="495">
        <f t="shared" si="85"/>
        <v>0</v>
      </c>
      <c r="AK457" s="55"/>
      <c r="AL457" s="564">
        <v>0</v>
      </c>
      <c r="AM457" s="564">
        <f t="shared" si="86"/>
        <v>0</v>
      </c>
      <c r="AN457" s="569"/>
      <c r="AO457" s="567"/>
      <c r="AP457" s="568">
        <v>0.5</v>
      </c>
      <c r="AQ457" s="495">
        <f t="shared" si="87"/>
        <v>0</v>
      </c>
    </row>
    <row r="458" spans="1:43" ht="15" hidden="1" x14ac:dyDescent="0.25">
      <c r="A458" s="563" t="s">
        <v>599</v>
      </c>
      <c r="B458" s="280"/>
      <c r="C458" s="453">
        <v>0</v>
      </c>
      <c r="D458" s="453">
        <f t="shared" si="88"/>
        <v>0</v>
      </c>
      <c r="E458" s="462"/>
      <c r="F458" s="460"/>
      <c r="G458" s="456">
        <v>0.5</v>
      </c>
      <c r="H458" s="457">
        <f t="shared" si="89"/>
        <v>0</v>
      </c>
      <c r="I458" s="280"/>
      <c r="J458" s="453">
        <v>0</v>
      </c>
      <c r="K458" s="453">
        <f t="shared" si="90"/>
        <v>0</v>
      </c>
      <c r="L458" s="462"/>
      <c r="M458" s="460"/>
      <c r="N458" s="456">
        <v>0.5</v>
      </c>
      <c r="O458" s="457">
        <f t="shared" si="91"/>
        <v>0</v>
      </c>
      <c r="P458" s="280"/>
      <c r="Q458" s="453">
        <v>0</v>
      </c>
      <c r="R458" s="453">
        <f t="shared" si="80"/>
        <v>0</v>
      </c>
      <c r="S458" s="462"/>
      <c r="T458" s="460"/>
      <c r="U458" s="456">
        <v>0.5</v>
      </c>
      <c r="V458" s="461">
        <f t="shared" si="81"/>
        <v>0</v>
      </c>
      <c r="W458" s="280"/>
      <c r="X458" s="453">
        <v>0</v>
      </c>
      <c r="Y458" s="453">
        <f t="shared" si="82"/>
        <v>0</v>
      </c>
      <c r="Z458" s="462"/>
      <c r="AA458" s="460"/>
      <c r="AB458" s="456">
        <v>0.5</v>
      </c>
      <c r="AC458" s="461">
        <f t="shared" si="83"/>
        <v>0</v>
      </c>
      <c r="AD458" s="55"/>
      <c r="AE458" s="564">
        <v>0</v>
      </c>
      <c r="AF458" s="564">
        <f t="shared" si="84"/>
        <v>0</v>
      </c>
      <c r="AG458" s="569"/>
      <c r="AH458" s="567"/>
      <c r="AI458" s="568">
        <v>0.5</v>
      </c>
      <c r="AJ458" s="495">
        <f t="shared" si="85"/>
        <v>0</v>
      </c>
      <c r="AK458" s="55"/>
      <c r="AL458" s="564">
        <v>0</v>
      </c>
      <c r="AM458" s="564">
        <f t="shared" si="86"/>
        <v>0</v>
      </c>
      <c r="AN458" s="569"/>
      <c r="AO458" s="567"/>
      <c r="AP458" s="568">
        <v>0.5</v>
      </c>
      <c r="AQ458" s="495">
        <f t="shared" si="87"/>
        <v>0</v>
      </c>
    </row>
    <row r="459" spans="1:43" ht="15" hidden="1" x14ac:dyDescent="0.25">
      <c r="A459" s="563" t="s">
        <v>600</v>
      </c>
      <c r="B459" s="280"/>
      <c r="C459" s="453">
        <v>0</v>
      </c>
      <c r="D459" s="453">
        <f t="shared" si="88"/>
        <v>0</v>
      </c>
      <c r="E459" s="462"/>
      <c r="F459" s="460"/>
      <c r="G459" s="456">
        <v>0.5</v>
      </c>
      <c r="H459" s="457">
        <f t="shared" si="89"/>
        <v>0</v>
      </c>
      <c r="I459" s="280"/>
      <c r="J459" s="453">
        <v>0</v>
      </c>
      <c r="K459" s="453">
        <f t="shared" si="90"/>
        <v>0</v>
      </c>
      <c r="L459" s="462"/>
      <c r="M459" s="460"/>
      <c r="N459" s="456">
        <v>0.5</v>
      </c>
      <c r="O459" s="457">
        <f t="shared" si="91"/>
        <v>0</v>
      </c>
      <c r="P459" s="280"/>
      <c r="Q459" s="453">
        <v>0</v>
      </c>
      <c r="R459" s="453">
        <f t="shared" si="80"/>
        <v>0</v>
      </c>
      <c r="S459" s="462"/>
      <c r="T459" s="460"/>
      <c r="U459" s="456">
        <v>0.5</v>
      </c>
      <c r="V459" s="461">
        <f t="shared" si="81"/>
        <v>0</v>
      </c>
      <c r="W459" s="280"/>
      <c r="X459" s="453">
        <v>0</v>
      </c>
      <c r="Y459" s="453">
        <f t="shared" si="82"/>
        <v>0</v>
      </c>
      <c r="Z459" s="462"/>
      <c r="AA459" s="460"/>
      <c r="AB459" s="456">
        <v>0.5</v>
      </c>
      <c r="AC459" s="461">
        <f t="shared" si="83"/>
        <v>0</v>
      </c>
      <c r="AD459" s="55"/>
      <c r="AE459" s="564">
        <v>0</v>
      </c>
      <c r="AF459" s="564">
        <f t="shared" si="84"/>
        <v>0</v>
      </c>
      <c r="AG459" s="569"/>
      <c r="AH459" s="567"/>
      <c r="AI459" s="568">
        <v>0.5</v>
      </c>
      <c r="AJ459" s="495">
        <f t="shared" si="85"/>
        <v>0</v>
      </c>
      <c r="AK459" s="55"/>
      <c r="AL459" s="564">
        <v>0</v>
      </c>
      <c r="AM459" s="564">
        <f t="shared" si="86"/>
        <v>0</v>
      </c>
      <c r="AN459" s="569"/>
      <c r="AO459" s="567"/>
      <c r="AP459" s="568">
        <v>0.5</v>
      </c>
      <c r="AQ459" s="495">
        <f t="shared" si="87"/>
        <v>0</v>
      </c>
    </row>
    <row r="460" spans="1:43" ht="15" hidden="1" x14ac:dyDescent="0.25">
      <c r="A460" s="563" t="s">
        <v>601</v>
      </c>
      <c r="B460" s="280"/>
      <c r="C460" s="453">
        <v>0</v>
      </c>
      <c r="D460" s="453">
        <f t="shared" si="88"/>
        <v>0</v>
      </c>
      <c r="E460" s="462"/>
      <c r="F460" s="460"/>
      <c r="G460" s="456">
        <v>0.5</v>
      </c>
      <c r="H460" s="457">
        <f t="shared" si="89"/>
        <v>0</v>
      </c>
      <c r="I460" s="280"/>
      <c r="J460" s="453">
        <v>0</v>
      </c>
      <c r="K460" s="453">
        <f t="shared" si="90"/>
        <v>0</v>
      </c>
      <c r="L460" s="462"/>
      <c r="M460" s="460"/>
      <c r="N460" s="456">
        <v>0.5</v>
      </c>
      <c r="O460" s="457">
        <f t="shared" si="91"/>
        <v>0</v>
      </c>
      <c r="P460" s="280"/>
      <c r="Q460" s="453">
        <v>0</v>
      </c>
      <c r="R460" s="453">
        <f t="shared" si="80"/>
        <v>0</v>
      </c>
      <c r="S460" s="462"/>
      <c r="T460" s="460"/>
      <c r="U460" s="456">
        <v>0.5</v>
      </c>
      <c r="V460" s="461">
        <f t="shared" si="81"/>
        <v>0</v>
      </c>
      <c r="W460" s="280"/>
      <c r="X460" s="453">
        <v>0</v>
      </c>
      <c r="Y460" s="453">
        <f t="shared" si="82"/>
        <v>0</v>
      </c>
      <c r="Z460" s="462"/>
      <c r="AA460" s="460"/>
      <c r="AB460" s="456">
        <v>0.5</v>
      </c>
      <c r="AC460" s="461">
        <f t="shared" si="83"/>
        <v>0</v>
      </c>
      <c r="AD460" s="55"/>
      <c r="AE460" s="564">
        <v>0</v>
      </c>
      <c r="AF460" s="564">
        <f t="shared" si="84"/>
        <v>0</v>
      </c>
      <c r="AG460" s="569"/>
      <c r="AH460" s="567"/>
      <c r="AI460" s="568">
        <v>0.5</v>
      </c>
      <c r="AJ460" s="495">
        <f t="shared" si="85"/>
        <v>0</v>
      </c>
      <c r="AK460" s="55"/>
      <c r="AL460" s="564">
        <v>0</v>
      </c>
      <c r="AM460" s="564">
        <f t="shared" si="86"/>
        <v>0</v>
      </c>
      <c r="AN460" s="569"/>
      <c r="AO460" s="567"/>
      <c r="AP460" s="568">
        <v>0.5</v>
      </c>
      <c r="AQ460" s="495">
        <f t="shared" si="87"/>
        <v>0</v>
      </c>
    </row>
    <row r="461" spans="1:43" ht="15" hidden="1" x14ac:dyDescent="0.25">
      <c r="A461" s="563" t="s">
        <v>602</v>
      </c>
      <c r="B461" s="280"/>
      <c r="C461" s="453">
        <v>0</v>
      </c>
      <c r="D461" s="453">
        <f t="shared" si="88"/>
        <v>0</v>
      </c>
      <c r="E461" s="462"/>
      <c r="F461" s="460"/>
      <c r="G461" s="456">
        <v>0.5</v>
      </c>
      <c r="H461" s="457">
        <f t="shared" si="89"/>
        <v>0</v>
      </c>
      <c r="I461" s="280"/>
      <c r="J461" s="453">
        <v>0</v>
      </c>
      <c r="K461" s="453">
        <f t="shared" si="90"/>
        <v>0</v>
      </c>
      <c r="L461" s="462"/>
      <c r="M461" s="460"/>
      <c r="N461" s="456">
        <v>0.5</v>
      </c>
      <c r="O461" s="457">
        <f t="shared" si="91"/>
        <v>0</v>
      </c>
      <c r="P461" s="280"/>
      <c r="Q461" s="453">
        <v>0</v>
      </c>
      <c r="R461" s="453">
        <f t="shared" si="80"/>
        <v>0</v>
      </c>
      <c r="S461" s="462"/>
      <c r="T461" s="460"/>
      <c r="U461" s="456">
        <v>0.5</v>
      </c>
      <c r="V461" s="461">
        <f t="shared" si="81"/>
        <v>0</v>
      </c>
      <c r="W461" s="280"/>
      <c r="X461" s="453">
        <v>0</v>
      </c>
      <c r="Y461" s="453">
        <f t="shared" si="82"/>
        <v>0</v>
      </c>
      <c r="Z461" s="462"/>
      <c r="AA461" s="460"/>
      <c r="AB461" s="456">
        <v>0.5</v>
      </c>
      <c r="AC461" s="461">
        <f t="shared" si="83"/>
        <v>0</v>
      </c>
      <c r="AD461" s="55"/>
      <c r="AE461" s="564">
        <v>0</v>
      </c>
      <c r="AF461" s="564">
        <f t="shared" si="84"/>
        <v>0</v>
      </c>
      <c r="AG461" s="569"/>
      <c r="AH461" s="567"/>
      <c r="AI461" s="568">
        <v>0.5</v>
      </c>
      <c r="AJ461" s="495">
        <f t="shared" si="85"/>
        <v>0</v>
      </c>
      <c r="AK461" s="55"/>
      <c r="AL461" s="564">
        <v>0</v>
      </c>
      <c r="AM461" s="564">
        <f t="shared" si="86"/>
        <v>0</v>
      </c>
      <c r="AN461" s="569"/>
      <c r="AO461" s="567"/>
      <c r="AP461" s="568">
        <v>0.5</v>
      </c>
      <c r="AQ461" s="495">
        <f t="shared" si="87"/>
        <v>0</v>
      </c>
    </row>
    <row r="462" spans="1:43" ht="15" hidden="1" x14ac:dyDescent="0.25">
      <c r="A462" s="563" t="s">
        <v>603</v>
      </c>
      <c r="B462" s="280"/>
      <c r="C462" s="453">
        <v>0</v>
      </c>
      <c r="D462" s="453">
        <f t="shared" si="88"/>
        <v>0</v>
      </c>
      <c r="E462" s="462"/>
      <c r="F462" s="460"/>
      <c r="G462" s="456">
        <v>0.5</v>
      </c>
      <c r="H462" s="457">
        <f t="shared" si="89"/>
        <v>0</v>
      </c>
      <c r="I462" s="280"/>
      <c r="J462" s="453">
        <v>0</v>
      </c>
      <c r="K462" s="453">
        <f t="shared" si="90"/>
        <v>0</v>
      </c>
      <c r="L462" s="462"/>
      <c r="M462" s="460"/>
      <c r="N462" s="456">
        <v>0.5</v>
      </c>
      <c r="O462" s="457">
        <f t="shared" si="91"/>
        <v>0</v>
      </c>
      <c r="P462" s="280"/>
      <c r="Q462" s="453">
        <v>0</v>
      </c>
      <c r="R462" s="453">
        <f t="shared" si="80"/>
        <v>0</v>
      </c>
      <c r="S462" s="462"/>
      <c r="T462" s="460"/>
      <c r="U462" s="456">
        <v>0.5</v>
      </c>
      <c r="V462" s="461">
        <f t="shared" si="81"/>
        <v>0</v>
      </c>
      <c r="W462" s="280"/>
      <c r="X462" s="453">
        <v>0</v>
      </c>
      <c r="Y462" s="453">
        <f t="shared" si="82"/>
        <v>0</v>
      </c>
      <c r="Z462" s="462"/>
      <c r="AA462" s="460"/>
      <c r="AB462" s="456">
        <v>0.5</v>
      </c>
      <c r="AC462" s="461">
        <f t="shared" si="83"/>
        <v>0</v>
      </c>
      <c r="AD462" s="55"/>
      <c r="AE462" s="564">
        <v>0</v>
      </c>
      <c r="AF462" s="564">
        <f t="shared" si="84"/>
        <v>0</v>
      </c>
      <c r="AG462" s="569"/>
      <c r="AH462" s="567"/>
      <c r="AI462" s="568">
        <v>0.5</v>
      </c>
      <c r="AJ462" s="495">
        <f t="shared" si="85"/>
        <v>0</v>
      </c>
      <c r="AK462" s="55"/>
      <c r="AL462" s="564">
        <v>0</v>
      </c>
      <c r="AM462" s="564">
        <f t="shared" si="86"/>
        <v>0</v>
      </c>
      <c r="AN462" s="569"/>
      <c r="AO462" s="567"/>
      <c r="AP462" s="568">
        <v>0.5</v>
      </c>
      <c r="AQ462" s="495">
        <f t="shared" si="87"/>
        <v>0</v>
      </c>
    </row>
    <row r="463" spans="1:43" ht="15" hidden="1" x14ac:dyDescent="0.25">
      <c r="A463" s="563" t="s">
        <v>604</v>
      </c>
      <c r="B463" s="280"/>
      <c r="C463" s="453">
        <v>0</v>
      </c>
      <c r="D463" s="453">
        <f t="shared" si="88"/>
        <v>0</v>
      </c>
      <c r="E463" s="462"/>
      <c r="F463" s="460"/>
      <c r="G463" s="456">
        <v>0.5</v>
      </c>
      <c r="H463" s="457">
        <f t="shared" si="89"/>
        <v>0</v>
      </c>
      <c r="I463" s="280"/>
      <c r="J463" s="453">
        <v>0</v>
      </c>
      <c r="K463" s="453">
        <f t="shared" si="90"/>
        <v>0</v>
      </c>
      <c r="L463" s="462"/>
      <c r="M463" s="460"/>
      <c r="N463" s="456">
        <v>0.5</v>
      </c>
      <c r="O463" s="457">
        <f t="shared" si="91"/>
        <v>0</v>
      </c>
      <c r="P463" s="280"/>
      <c r="Q463" s="453">
        <v>0</v>
      </c>
      <c r="R463" s="453">
        <f t="shared" si="80"/>
        <v>0</v>
      </c>
      <c r="S463" s="462"/>
      <c r="T463" s="460"/>
      <c r="U463" s="456">
        <v>0.5</v>
      </c>
      <c r="V463" s="461">
        <f t="shared" si="81"/>
        <v>0</v>
      </c>
      <c r="W463" s="280"/>
      <c r="X463" s="453">
        <v>0</v>
      </c>
      <c r="Y463" s="453">
        <f t="shared" si="82"/>
        <v>0</v>
      </c>
      <c r="Z463" s="462"/>
      <c r="AA463" s="460"/>
      <c r="AB463" s="456">
        <v>0.5</v>
      </c>
      <c r="AC463" s="461">
        <f t="shared" si="83"/>
        <v>0</v>
      </c>
      <c r="AD463" s="55"/>
      <c r="AE463" s="564">
        <v>0</v>
      </c>
      <c r="AF463" s="564">
        <f t="shared" si="84"/>
        <v>0</v>
      </c>
      <c r="AG463" s="569"/>
      <c r="AH463" s="567"/>
      <c r="AI463" s="568">
        <v>0.5</v>
      </c>
      <c r="AJ463" s="495">
        <f t="shared" si="85"/>
        <v>0</v>
      </c>
      <c r="AK463" s="55"/>
      <c r="AL463" s="564">
        <v>0</v>
      </c>
      <c r="AM463" s="564">
        <f t="shared" si="86"/>
        <v>0</v>
      </c>
      <c r="AN463" s="569"/>
      <c r="AO463" s="567"/>
      <c r="AP463" s="568">
        <v>0.5</v>
      </c>
      <c r="AQ463" s="495">
        <f t="shared" si="87"/>
        <v>0</v>
      </c>
    </row>
    <row r="464" spans="1:43" ht="15" hidden="1" x14ac:dyDescent="0.25">
      <c r="A464" s="563" t="s">
        <v>605</v>
      </c>
      <c r="B464" s="280"/>
      <c r="C464" s="453">
        <v>0</v>
      </c>
      <c r="D464" s="453">
        <f t="shared" si="88"/>
        <v>0</v>
      </c>
      <c r="E464" s="462"/>
      <c r="F464" s="460"/>
      <c r="G464" s="456">
        <v>0.5</v>
      </c>
      <c r="H464" s="457">
        <f t="shared" si="89"/>
        <v>0</v>
      </c>
      <c r="I464" s="280"/>
      <c r="J464" s="453">
        <v>0</v>
      </c>
      <c r="K464" s="453">
        <f t="shared" si="90"/>
        <v>0</v>
      </c>
      <c r="L464" s="462"/>
      <c r="M464" s="460"/>
      <c r="N464" s="456">
        <v>0.5</v>
      </c>
      <c r="O464" s="457">
        <f t="shared" si="91"/>
        <v>0</v>
      </c>
      <c r="P464" s="280"/>
      <c r="Q464" s="453">
        <v>0</v>
      </c>
      <c r="R464" s="453">
        <f t="shared" si="80"/>
        <v>0</v>
      </c>
      <c r="S464" s="462"/>
      <c r="T464" s="460"/>
      <c r="U464" s="456">
        <v>0.5</v>
      </c>
      <c r="V464" s="461">
        <f t="shared" si="81"/>
        <v>0</v>
      </c>
      <c r="W464" s="280"/>
      <c r="X464" s="453">
        <v>0</v>
      </c>
      <c r="Y464" s="453">
        <f t="shared" si="82"/>
        <v>0</v>
      </c>
      <c r="Z464" s="462"/>
      <c r="AA464" s="460"/>
      <c r="AB464" s="456">
        <v>0.5</v>
      </c>
      <c r="AC464" s="461">
        <f t="shared" si="83"/>
        <v>0</v>
      </c>
      <c r="AD464" s="55"/>
      <c r="AE464" s="564">
        <v>0</v>
      </c>
      <c r="AF464" s="564">
        <f t="shared" si="84"/>
        <v>0</v>
      </c>
      <c r="AG464" s="569"/>
      <c r="AH464" s="567"/>
      <c r="AI464" s="568">
        <v>0.5</v>
      </c>
      <c r="AJ464" s="495">
        <f t="shared" si="85"/>
        <v>0</v>
      </c>
      <c r="AK464" s="55"/>
      <c r="AL464" s="564">
        <v>0</v>
      </c>
      <c r="AM464" s="564">
        <f t="shared" si="86"/>
        <v>0</v>
      </c>
      <c r="AN464" s="569"/>
      <c r="AO464" s="567"/>
      <c r="AP464" s="568">
        <v>0.5</v>
      </c>
      <c r="AQ464" s="495">
        <f t="shared" si="87"/>
        <v>0</v>
      </c>
    </row>
    <row r="465" spans="1:43" ht="15" hidden="1" x14ac:dyDescent="0.25">
      <c r="A465" s="563" t="s">
        <v>606</v>
      </c>
      <c r="B465" s="280"/>
      <c r="C465" s="453">
        <v>0</v>
      </c>
      <c r="D465" s="453">
        <f t="shared" si="88"/>
        <v>0</v>
      </c>
      <c r="E465" s="462"/>
      <c r="F465" s="460"/>
      <c r="G465" s="456">
        <v>0.5</v>
      </c>
      <c r="H465" s="457">
        <f t="shared" si="89"/>
        <v>0</v>
      </c>
      <c r="I465" s="280"/>
      <c r="J465" s="453">
        <v>0</v>
      </c>
      <c r="K465" s="453">
        <f t="shared" si="90"/>
        <v>0</v>
      </c>
      <c r="L465" s="462"/>
      <c r="M465" s="460"/>
      <c r="N465" s="456">
        <v>0.5</v>
      </c>
      <c r="O465" s="457">
        <f t="shared" si="91"/>
        <v>0</v>
      </c>
      <c r="P465" s="280"/>
      <c r="Q465" s="453">
        <v>0</v>
      </c>
      <c r="R465" s="453">
        <f t="shared" si="80"/>
        <v>0</v>
      </c>
      <c r="S465" s="462"/>
      <c r="T465" s="460"/>
      <c r="U465" s="456">
        <v>0.5</v>
      </c>
      <c r="V465" s="461">
        <f t="shared" si="81"/>
        <v>0</v>
      </c>
      <c r="W465" s="280"/>
      <c r="X465" s="453">
        <v>0</v>
      </c>
      <c r="Y465" s="453">
        <f t="shared" si="82"/>
        <v>0</v>
      </c>
      <c r="Z465" s="462"/>
      <c r="AA465" s="460"/>
      <c r="AB465" s="456">
        <v>0.5</v>
      </c>
      <c r="AC465" s="461">
        <f t="shared" si="83"/>
        <v>0</v>
      </c>
      <c r="AD465" s="55"/>
      <c r="AE465" s="564">
        <v>0</v>
      </c>
      <c r="AF465" s="564">
        <f t="shared" si="84"/>
        <v>0</v>
      </c>
      <c r="AG465" s="569"/>
      <c r="AH465" s="567"/>
      <c r="AI465" s="568">
        <v>0.5</v>
      </c>
      <c r="AJ465" s="495">
        <f t="shared" si="85"/>
        <v>0</v>
      </c>
      <c r="AK465" s="55"/>
      <c r="AL465" s="564">
        <v>0</v>
      </c>
      <c r="AM465" s="564">
        <f t="shared" si="86"/>
        <v>0</v>
      </c>
      <c r="AN465" s="569"/>
      <c r="AO465" s="567"/>
      <c r="AP465" s="568">
        <v>0.5</v>
      </c>
      <c r="AQ465" s="495">
        <f t="shared" si="87"/>
        <v>0</v>
      </c>
    </row>
    <row r="466" spans="1:43" ht="15" hidden="1" x14ac:dyDescent="0.25">
      <c r="A466" s="563" t="s">
        <v>607</v>
      </c>
      <c r="B466" s="280"/>
      <c r="C466" s="453">
        <v>0</v>
      </c>
      <c r="D466" s="453">
        <f t="shared" si="88"/>
        <v>0</v>
      </c>
      <c r="E466" s="462"/>
      <c r="F466" s="460"/>
      <c r="G466" s="456">
        <v>0.5</v>
      </c>
      <c r="H466" s="457">
        <f t="shared" si="89"/>
        <v>0</v>
      </c>
      <c r="I466" s="280"/>
      <c r="J466" s="453">
        <v>0</v>
      </c>
      <c r="K466" s="453">
        <f t="shared" si="90"/>
        <v>0</v>
      </c>
      <c r="L466" s="462"/>
      <c r="M466" s="460"/>
      <c r="N466" s="456">
        <v>0.5</v>
      </c>
      <c r="O466" s="457">
        <f t="shared" si="91"/>
        <v>0</v>
      </c>
      <c r="P466" s="280"/>
      <c r="Q466" s="453">
        <v>0</v>
      </c>
      <c r="R466" s="453">
        <f t="shared" si="80"/>
        <v>0</v>
      </c>
      <c r="S466" s="462"/>
      <c r="T466" s="460"/>
      <c r="U466" s="456">
        <v>0.5</v>
      </c>
      <c r="V466" s="461">
        <f t="shared" si="81"/>
        <v>0</v>
      </c>
      <c r="W466" s="280"/>
      <c r="X466" s="453">
        <v>0</v>
      </c>
      <c r="Y466" s="453">
        <f t="shared" si="82"/>
        <v>0</v>
      </c>
      <c r="Z466" s="462"/>
      <c r="AA466" s="460"/>
      <c r="AB466" s="456">
        <v>0.5</v>
      </c>
      <c r="AC466" s="461">
        <f t="shared" si="83"/>
        <v>0</v>
      </c>
      <c r="AD466" s="55"/>
      <c r="AE466" s="564">
        <v>0</v>
      </c>
      <c r="AF466" s="564">
        <f t="shared" si="84"/>
        <v>0</v>
      </c>
      <c r="AG466" s="569"/>
      <c r="AH466" s="567"/>
      <c r="AI466" s="568">
        <v>0.5</v>
      </c>
      <c r="AJ466" s="495">
        <f t="shared" si="85"/>
        <v>0</v>
      </c>
      <c r="AK466" s="55"/>
      <c r="AL466" s="564">
        <v>0</v>
      </c>
      <c r="AM466" s="564">
        <f t="shared" si="86"/>
        <v>0</v>
      </c>
      <c r="AN466" s="569"/>
      <c r="AO466" s="567"/>
      <c r="AP466" s="568">
        <v>0.5</v>
      </c>
      <c r="AQ466" s="495">
        <f t="shared" si="87"/>
        <v>0</v>
      </c>
    </row>
    <row r="467" spans="1:43" ht="15" hidden="1" x14ac:dyDescent="0.25">
      <c r="A467" s="563" t="s">
        <v>608</v>
      </c>
      <c r="B467" s="280"/>
      <c r="C467" s="453">
        <v>0</v>
      </c>
      <c r="D467" s="453">
        <f t="shared" si="88"/>
        <v>0</v>
      </c>
      <c r="E467" s="462"/>
      <c r="F467" s="460"/>
      <c r="G467" s="456">
        <v>0.5</v>
      </c>
      <c r="H467" s="457">
        <f t="shared" si="89"/>
        <v>0</v>
      </c>
      <c r="I467" s="280"/>
      <c r="J467" s="453">
        <v>0</v>
      </c>
      <c r="K467" s="453">
        <f t="shared" si="90"/>
        <v>0</v>
      </c>
      <c r="L467" s="462"/>
      <c r="M467" s="460"/>
      <c r="N467" s="456">
        <v>0.5</v>
      </c>
      <c r="O467" s="457">
        <f t="shared" si="91"/>
        <v>0</v>
      </c>
      <c r="P467" s="280"/>
      <c r="Q467" s="453">
        <v>0</v>
      </c>
      <c r="R467" s="453">
        <f t="shared" si="80"/>
        <v>0</v>
      </c>
      <c r="S467" s="462"/>
      <c r="T467" s="460"/>
      <c r="U467" s="456">
        <v>0.5</v>
      </c>
      <c r="V467" s="461">
        <f t="shared" si="81"/>
        <v>0</v>
      </c>
      <c r="W467" s="280"/>
      <c r="X467" s="453">
        <v>0</v>
      </c>
      <c r="Y467" s="453">
        <f t="shared" si="82"/>
        <v>0</v>
      </c>
      <c r="Z467" s="462"/>
      <c r="AA467" s="460"/>
      <c r="AB467" s="456">
        <v>0.5</v>
      </c>
      <c r="AC467" s="461">
        <f t="shared" si="83"/>
        <v>0</v>
      </c>
      <c r="AD467" s="55"/>
      <c r="AE467" s="564">
        <v>0</v>
      </c>
      <c r="AF467" s="564">
        <f t="shared" si="84"/>
        <v>0</v>
      </c>
      <c r="AG467" s="569"/>
      <c r="AH467" s="567"/>
      <c r="AI467" s="568">
        <v>0.5</v>
      </c>
      <c r="AJ467" s="495">
        <f t="shared" si="85"/>
        <v>0</v>
      </c>
      <c r="AK467" s="55"/>
      <c r="AL467" s="564">
        <v>0</v>
      </c>
      <c r="AM467" s="564">
        <f t="shared" si="86"/>
        <v>0</v>
      </c>
      <c r="AN467" s="569"/>
      <c r="AO467" s="567"/>
      <c r="AP467" s="568">
        <v>0.5</v>
      </c>
      <c r="AQ467" s="495">
        <f t="shared" si="87"/>
        <v>0</v>
      </c>
    </row>
    <row r="468" spans="1:43" ht="15" hidden="1" x14ac:dyDescent="0.25">
      <c r="A468" s="563" t="s">
        <v>609</v>
      </c>
      <c r="B468" s="280"/>
      <c r="C468" s="453">
        <v>0</v>
      </c>
      <c r="D468" s="453">
        <f t="shared" si="88"/>
        <v>0</v>
      </c>
      <c r="E468" s="462"/>
      <c r="F468" s="460"/>
      <c r="G468" s="456">
        <v>0.5</v>
      </c>
      <c r="H468" s="457">
        <f t="shared" si="89"/>
        <v>0</v>
      </c>
      <c r="I468" s="280"/>
      <c r="J468" s="453">
        <v>0</v>
      </c>
      <c r="K468" s="453">
        <f t="shared" si="90"/>
        <v>0</v>
      </c>
      <c r="L468" s="462"/>
      <c r="M468" s="460"/>
      <c r="N468" s="456">
        <v>0.5</v>
      </c>
      <c r="O468" s="457">
        <f t="shared" si="91"/>
        <v>0</v>
      </c>
      <c r="P468" s="280"/>
      <c r="Q468" s="453">
        <v>0</v>
      </c>
      <c r="R468" s="453">
        <f t="shared" si="80"/>
        <v>0</v>
      </c>
      <c r="S468" s="462"/>
      <c r="T468" s="460"/>
      <c r="U468" s="456">
        <v>0.5</v>
      </c>
      <c r="V468" s="461">
        <f t="shared" si="81"/>
        <v>0</v>
      </c>
      <c r="W468" s="280"/>
      <c r="X468" s="453">
        <v>0</v>
      </c>
      <c r="Y468" s="453">
        <f t="shared" si="82"/>
        <v>0</v>
      </c>
      <c r="Z468" s="462"/>
      <c r="AA468" s="460"/>
      <c r="AB468" s="456">
        <v>0.5</v>
      </c>
      <c r="AC468" s="461">
        <f t="shared" si="83"/>
        <v>0</v>
      </c>
      <c r="AD468" s="55"/>
      <c r="AE468" s="564">
        <v>0</v>
      </c>
      <c r="AF468" s="564">
        <f t="shared" si="84"/>
        <v>0</v>
      </c>
      <c r="AG468" s="569"/>
      <c r="AH468" s="567"/>
      <c r="AI468" s="568">
        <v>0.5</v>
      </c>
      <c r="AJ468" s="495">
        <f t="shared" si="85"/>
        <v>0</v>
      </c>
      <c r="AK468" s="55"/>
      <c r="AL468" s="564">
        <v>0</v>
      </c>
      <c r="AM468" s="564">
        <f t="shared" si="86"/>
        <v>0</v>
      </c>
      <c r="AN468" s="569"/>
      <c r="AO468" s="567"/>
      <c r="AP468" s="568">
        <v>0.5</v>
      </c>
      <c r="AQ468" s="495">
        <f t="shared" si="87"/>
        <v>0</v>
      </c>
    </row>
    <row r="469" spans="1:43" ht="15" hidden="1" x14ac:dyDescent="0.25">
      <c r="A469" s="563" t="s">
        <v>610</v>
      </c>
      <c r="B469" s="280"/>
      <c r="C469" s="453">
        <v>0</v>
      </c>
      <c r="D469" s="453">
        <f t="shared" si="88"/>
        <v>0</v>
      </c>
      <c r="E469" s="462"/>
      <c r="F469" s="460"/>
      <c r="G469" s="456">
        <v>0.5</v>
      </c>
      <c r="H469" s="457">
        <f t="shared" si="89"/>
        <v>0</v>
      </c>
      <c r="I469" s="280"/>
      <c r="J469" s="453">
        <v>0</v>
      </c>
      <c r="K469" s="453">
        <f t="shared" si="90"/>
        <v>0</v>
      </c>
      <c r="L469" s="462"/>
      <c r="M469" s="460"/>
      <c r="N469" s="456">
        <v>0.5</v>
      </c>
      <c r="O469" s="457">
        <f t="shared" si="91"/>
        <v>0</v>
      </c>
      <c r="P469" s="280"/>
      <c r="Q469" s="453">
        <v>0</v>
      </c>
      <c r="R469" s="453">
        <f t="shared" si="80"/>
        <v>0</v>
      </c>
      <c r="S469" s="462"/>
      <c r="T469" s="460"/>
      <c r="U469" s="456">
        <v>0.5</v>
      </c>
      <c r="V469" s="461">
        <f t="shared" si="81"/>
        <v>0</v>
      </c>
      <c r="W469" s="280"/>
      <c r="X469" s="453">
        <v>0</v>
      </c>
      <c r="Y469" s="453">
        <f t="shared" si="82"/>
        <v>0</v>
      </c>
      <c r="Z469" s="462"/>
      <c r="AA469" s="460"/>
      <c r="AB469" s="456">
        <v>0.5</v>
      </c>
      <c r="AC469" s="461">
        <f t="shared" si="83"/>
        <v>0</v>
      </c>
      <c r="AD469" s="55"/>
      <c r="AE469" s="564">
        <v>0</v>
      </c>
      <c r="AF469" s="564">
        <f t="shared" si="84"/>
        <v>0</v>
      </c>
      <c r="AG469" s="569"/>
      <c r="AH469" s="567"/>
      <c r="AI469" s="568">
        <v>0.5</v>
      </c>
      <c r="AJ469" s="495">
        <f t="shared" si="85"/>
        <v>0</v>
      </c>
      <c r="AK469" s="55"/>
      <c r="AL469" s="564">
        <v>0</v>
      </c>
      <c r="AM469" s="564">
        <f t="shared" si="86"/>
        <v>0</v>
      </c>
      <c r="AN469" s="569"/>
      <c r="AO469" s="567"/>
      <c r="AP469" s="568">
        <v>0.5</v>
      </c>
      <c r="AQ469" s="495">
        <f t="shared" si="87"/>
        <v>0</v>
      </c>
    </row>
    <row r="470" spans="1:43" ht="15" hidden="1" x14ac:dyDescent="0.25">
      <c r="A470" s="563" t="s">
        <v>611</v>
      </c>
      <c r="B470" s="280"/>
      <c r="C470" s="453">
        <v>0</v>
      </c>
      <c r="D470" s="453">
        <f t="shared" si="88"/>
        <v>0</v>
      </c>
      <c r="E470" s="462"/>
      <c r="F470" s="460"/>
      <c r="G470" s="456">
        <v>0.5</v>
      </c>
      <c r="H470" s="457">
        <f t="shared" si="89"/>
        <v>0</v>
      </c>
      <c r="I470" s="280"/>
      <c r="J470" s="453">
        <v>0</v>
      </c>
      <c r="K470" s="453">
        <f t="shared" si="90"/>
        <v>0</v>
      </c>
      <c r="L470" s="462"/>
      <c r="M470" s="460"/>
      <c r="N470" s="456">
        <v>0.5</v>
      </c>
      <c r="O470" s="457">
        <f t="shared" si="91"/>
        <v>0</v>
      </c>
      <c r="P470" s="280"/>
      <c r="Q470" s="453">
        <v>0</v>
      </c>
      <c r="R470" s="453">
        <f t="shared" si="80"/>
        <v>0</v>
      </c>
      <c r="S470" s="462"/>
      <c r="T470" s="460"/>
      <c r="U470" s="456">
        <v>0.5</v>
      </c>
      <c r="V470" s="461">
        <f t="shared" si="81"/>
        <v>0</v>
      </c>
      <c r="W470" s="280"/>
      <c r="X470" s="453">
        <v>0</v>
      </c>
      <c r="Y470" s="453">
        <f t="shared" si="82"/>
        <v>0</v>
      </c>
      <c r="Z470" s="462"/>
      <c r="AA470" s="460"/>
      <c r="AB470" s="456">
        <v>0.5</v>
      </c>
      <c r="AC470" s="461">
        <f t="shared" si="83"/>
        <v>0</v>
      </c>
      <c r="AD470" s="55"/>
      <c r="AE470" s="564">
        <v>0</v>
      </c>
      <c r="AF470" s="564">
        <f t="shared" si="84"/>
        <v>0</v>
      </c>
      <c r="AG470" s="569"/>
      <c r="AH470" s="567"/>
      <c r="AI470" s="568">
        <v>0.5</v>
      </c>
      <c r="AJ470" s="495">
        <f t="shared" si="85"/>
        <v>0</v>
      </c>
      <c r="AK470" s="55"/>
      <c r="AL470" s="564">
        <v>0</v>
      </c>
      <c r="AM470" s="564">
        <f t="shared" si="86"/>
        <v>0</v>
      </c>
      <c r="AN470" s="569"/>
      <c r="AO470" s="567"/>
      <c r="AP470" s="568">
        <v>0.5</v>
      </c>
      <c r="AQ470" s="495">
        <f t="shared" si="87"/>
        <v>0</v>
      </c>
    </row>
    <row r="471" spans="1:43" ht="15" hidden="1" x14ac:dyDescent="0.25">
      <c r="A471" s="563" t="s">
        <v>612</v>
      </c>
      <c r="B471" s="280"/>
      <c r="C471" s="453">
        <v>0</v>
      </c>
      <c r="D471" s="453">
        <f t="shared" si="88"/>
        <v>0</v>
      </c>
      <c r="E471" s="462"/>
      <c r="F471" s="460"/>
      <c r="G471" s="456">
        <v>0.5</v>
      </c>
      <c r="H471" s="457">
        <f t="shared" si="89"/>
        <v>0</v>
      </c>
      <c r="I471" s="280"/>
      <c r="J471" s="453">
        <v>0</v>
      </c>
      <c r="K471" s="453">
        <f t="shared" si="90"/>
        <v>0</v>
      </c>
      <c r="L471" s="462"/>
      <c r="M471" s="460"/>
      <c r="N471" s="456">
        <v>0.5</v>
      </c>
      <c r="O471" s="457">
        <f t="shared" si="91"/>
        <v>0</v>
      </c>
      <c r="P471" s="280"/>
      <c r="Q471" s="453">
        <v>0</v>
      </c>
      <c r="R471" s="453">
        <f t="shared" si="80"/>
        <v>0</v>
      </c>
      <c r="S471" s="462"/>
      <c r="T471" s="460"/>
      <c r="U471" s="456">
        <v>0.5</v>
      </c>
      <c r="V471" s="461">
        <f t="shared" si="81"/>
        <v>0</v>
      </c>
      <c r="W471" s="280"/>
      <c r="X471" s="453">
        <v>0</v>
      </c>
      <c r="Y471" s="453">
        <f t="shared" si="82"/>
        <v>0</v>
      </c>
      <c r="Z471" s="462"/>
      <c r="AA471" s="460"/>
      <c r="AB471" s="456">
        <v>0.5</v>
      </c>
      <c r="AC471" s="461">
        <f t="shared" si="83"/>
        <v>0</v>
      </c>
      <c r="AD471" s="55"/>
      <c r="AE471" s="564">
        <v>0</v>
      </c>
      <c r="AF471" s="564">
        <f t="shared" si="84"/>
        <v>0</v>
      </c>
      <c r="AG471" s="569"/>
      <c r="AH471" s="567"/>
      <c r="AI471" s="568">
        <v>0.5</v>
      </c>
      <c r="AJ471" s="495">
        <f t="shared" si="85"/>
        <v>0</v>
      </c>
      <c r="AK471" s="55"/>
      <c r="AL471" s="564">
        <v>0</v>
      </c>
      <c r="AM471" s="564">
        <f t="shared" si="86"/>
        <v>0</v>
      </c>
      <c r="AN471" s="569"/>
      <c r="AO471" s="567"/>
      <c r="AP471" s="568">
        <v>0.5</v>
      </c>
      <c r="AQ471" s="495">
        <f t="shared" si="87"/>
        <v>0</v>
      </c>
    </row>
    <row r="472" spans="1:43" ht="15" hidden="1" x14ac:dyDescent="0.25">
      <c r="A472" s="563" t="s">
        <v>613</v>
      </c>
      <c r="B472" s="280"/>
      <c r="C472" s="453">
        <v>0</v>
      </c>
      <c r="D472" s="453">
        <f t="shared" si="88"/>
        <v>0</v>
      </c>
      <c r="E472" s="462"/>
      <c r="F472" s="460"/>
      <c r="G472" s="456">
        <v>0.5</v>
      </c>
      <c r="H472" s="457">
        <f t="shared" si="89"/>
        <v>0</v>
      </c>
      <c r="I472" s="280"/>
      <c r="J472" s="453">
        <v>0</v>
      </c>
      <c r="K472" s="453">
        <f t="shared" si="90"/>
        <v>0</v>
      </c>
      <c r="L472" s="462"/>
      <c r="M472" s="460"/>
      <c r="N472" s="456">
        <v>0.5</v>
      </c>
      <c r="O472" s="457">
        <f t="shared" si="91"/>
        <v>0</v>
      </c>
      <c r="P472" s="280"/>
      <c r="Q472" s="453">
        <v>0</v>
      </c>
      <c r="R472" s="453">
        <f t="shared" si="80"/>
        <v>0</v>
      </c>
      <c r="S472" s="462"/>
      <c r="T472" s="460"/>
      <c r="U472" s="456">
        <v>0.5</v>
      </c>
      <c r="V472" s="461">
        <f t="shared" si="81"/>
        <v>0</v>
      </c>
      <c r="W472" s="280"/>
      <c r="X472" s="453">
        <v>0</v>
      </c>
      <c r="Y472" s="453">
        <f t="shared" si="82"/>
        <v>0</v>
      </c>
      <c r="Z472" s="462"/>
      <c r="AA472" s="460"/>
      <c r="AB472" s="456">
        <v>0.5</v>
      </c>
      <c r="AC472" s="461">
        <f t="shared" si="83"/>
        <v>0</v>
      </c>
      <c r="AD472" s="55"/>
      <c r="AE472" s="564">
        <v>0</v>
      </c>
      <c r="AF472" s="564">
        <f t="shared" si="84"/>
        <v>0</v>
      </c>
      <c r="AG472" s="569"/>
      <c r="AH472" s="567"/>
      <c r="AI472" s="568">
        <v>0.5</v>
      </c>
      <c r="AJ472" s="495">
        <f t="shared" si="85"/>
        <v>0</v>
      </c>
      <c r="AK472" s="55"/>
      <c r="AL472" s="564">
        <v>0</v>
      </c>
      <c r="AM472" s="564">
        <f t="shared" si="86"/>
        <v>0</v>
      </c>
      <c r="AN472" s="569"/>
      <c r="AO472" s="567"/>
      <c r="AP472" s="568">
        <v>0.5</v>
      </c>
      <c r="AQ472" s="495">
        <f t="shared" si="87"/>
        <v>0</v>
      </c>
    </row>
    <row r="473" spans="1:43" ht="15" hidden="1" x14ac:dyDescent="0.25">
      <c r="A473" s="563" t="s">
        <v>614</v>
      </c>
      <c r="B473" s="280"/>
      <c r="C473" s="453">
        <v>0</v>
      </c>
      <c r="D473" s="453">
        <f t="shared" si="88"/>
        <v>0</v>
      </c>
      <c r="E473" s="462"/>
      <c r="F473" s="460"/>
      <c r="G473" s="456">
        <v>0.5</v>
      </c>
      <c r="H473" s="457">
        <f t="shared" si="89"/>
        <v>0</v>
      </c>
      <c r="I473" s="280"/>
      <c r="J473" s="453">
        <v>0</v>
      </c>
      <c r="K473" s="453">
        <f t="shared" si="90"/>
        <v>0</v>
      </c>
      <c r="L473" s="462"/>
      <c r="M473" s="460"/>
      <c r="N473" s="456">
        <v>0.5</v>
      </c>
      <c r="O473" s="457">
        <f t="shared" si="91"/>
        <v>0</v>
      </c>
      <c r="P473" s="280"/>
      <c r="Q473" s="453">
        <v>0</v>
      </c>
      <c r="R473" s="453">
        <f t="shared" si="80"/>
        <v>0</v>
      </c>
      <c r="S473" s="462"/>
      <c r="T473" s="460"/>
      <c r="U473" s="456">
        <v>0.5</v>
      </c>
      <c r="V473" s="461">
        <f t="shared" si="81"/>
        <v>0</v>
      </c>
      <c r="W473" s="280"/>
      <c r="X473" s="453">
        <v>0</v>
      </c>
      <c r="Y473" s="453">
        <f t="shared" si="82"/>
        <v>0</v>
      </c>
      <c r="Z473" s="462"/>
      <c r="AA473" s="460"/>
      <c r="AB473" s="456">
        <v>0.5</v>
      </c>
      <c r="AC473" s="461">
        <f t="shared" si="83"/>
        <v>0</v>
      </c>
      <c r="AD473" s="55"/>
      <c r="AE473" s="564">
        <v>0</v>
      </c>
      <c r="AF473" s="564">
        <f t="shared" si="84"/>
        <v>0</v>
      </c>
      <c r="AG473" s="569"/>
      <c r="AH473" s="567"/>
      <c r="AI473" s="568">
        <v>0.5</v>
      </c>
      <c r="AJ473" s="495">
        <f t="shared" si="85"/>
        <v>0</v>
      </c>
      <c r="AK473" s="55"/>
      <c r="AL473" s="564">
        <v>0</v>
      </c>
      <c r="AM473" s="564">
        <f t="shared" si="86"/>
        <v>0</v>
      </c>
      <c r="AN473" s="569"/>
      <c r="AO473" s="567"/>
      <c r="AP473" s="568">
        <v>0.5</v>
      </c>
      <c r="AQ473" s="495">
        <f t="shared" si="87"/>
        <v>0</v>
      </c>
    </row>
    <row r="474" spans="1:43" ht="15" hidden="1" x14ac:dyDescent="0.25">
      <c r="A474" s="563" t="s">
        <v>615</v>
      </c>
      <c r="B474" s="280"/>
      <c r="C474" s="453">
        <v>0</v>
      </c>
      <c r="D474" s="453">
        <f t="shared" si="88"/>
        <v>0</v>
      </c>
      <c r="E474" s="462"/>
      <c r="F474" s="460"/>
      <c r="G474" s="456">
        <v>0.5</v>
      </c>
      <c r="H474" s="457">
        <f t="shared" si="89"/>
        <v>0</v>
      </c>
      <c r="I474" s="280"/>
      <c r="J474" s="453">
        <v>0</v>
      </c>
      <c r="K474" s="453">
        <f t="shared" si="90"/>
        <v>0</v>
      </c>
      <c r="L474" s="462"/>
      <c r="M474" s="460"/>
      <c r="N474" s="456">
        <v>0.5</v>
      </c>
      <c r="O474" s="457">
        <f t="shared" si="91"/>
        <v>0</v>
      </c>
      <c r="P474" s="280"/>
      <c r="Q474" s="453">
        <v>0</v>
      </c>
      <c r="R474" s="453">
        <f t="shared" si="80"/>
        <v>0</v>
      </c>
      <c r="S474" s="462"/>
      <c r="T474" s="460"/>
      <c r="U474" s="456">
        <v>0.5</v>
      </c>
      <c r="V474" s="461">
        <f t="shared" si="81"/>
        <v>0</v>
      </c>
      <c r="W474" s="280"/>
      <c r="X474" s="453">
        <v>0</v>
      </c>
      <c r="Y474" s="453">
        <f t="shared" si="82"/>
        <v>0</v>
      </c>
      <c r="Z474" s="462"/>
      <c r="AA474" s="460"/>
      <c r="AB474" s="456">
        <v>0.5</v>
      </c>
      <c r="AC474" s="461">
        <f t="shared" si="83"/>
        <v>0</v>
      </c>
      <c r="AD474" s="55"/>
      <c r="AE474" s="564">
        <v>0</v>
      </c>
      <c r="AF474" s="564">
        <f t="shared" si="84"/>
        <v>0</v>
      </c>
      <c r="AG474" s="569"/>
      <c r="AH474" s="567"/>
      <c r="AI474" s="568">
        <v>0.5</v>
      </c>
      <c r="AJ474" s="495">
        <f t="shared" si="85"/>
        <v>0</v>
      </c>
      <c r="AK474" s="55"/>
      <c r="AL474" s="564">
        <v>0</v>
      </c>
      <c r="AM474" s="564">
        <f t="shared" si="86"/>
        <v>0</v>
      </c>
      <c r="AN474" s="569"/>
      <c r="AO474" s="567"/>
      <c r="AP474" s="568">
        <v>0.5</v>
      </c>
      <c r="AQ474" s="495">
        <f t="shared" si="87"/>
        <v>0</v>
      </c>
    </row>
    <row r="475" spans="1:43" ht="15" hidden="1" x14ac:dyDescent="0.25">
      <c r="A475" s="563" t="s">
        <v>616</v>
      </c>
      <c r="B475" s="280"/>
      <c r="C475" s="453">
        <v>0</v>
      </c>
      <c r="D475" s="453">
        <f t="shared" si="88"/>
        <v>0</v>
      </c>
      <c r="E475" s="462"/>
      <c r="F475" s="460"/>
      <c r="G475" s="456">
        <v>0.5</v>
      </c>
      <c r="H475" s="457">
        <f t="shared" si="89"/>
        <v>0</v>
      </c>
      <c r="I475" s="280"/>
      <c r="J475" s="453">
        <v>0</v>
      </c>
      <c r="K475" s="453">
        <f t="shared" si="90"/>
        <v>0</v>
      </c>
      <c r="L475" s="462"/>
      <c r="M475" s="460"/>
      <c r="N475" s="456">
        <v>0.5</v>
      </c>
      <c r="O475" s="457">
        <f t="shared" si="91"/>
        <v>0</v>
      </c>
      <c r="P475" s="280"/>
      <c r="Q475" s="453">
        <v>0</v>
      </c>
      <c r="R475" s="453">
        <f t="shared" si="80"/>
        <v>0</v>
      </c>
      <c r="S475" s="462"/>
      <c r="T475" s="460"/>
      <c r="U475" s="456">
        <v>0.5</v>
      </c>
      <c r="V475" s="461">
        <f t="shared" si="81"/>
        <v>0</v>
      </c>
      <c r="W475" s="280"/>
      <c r="X475" s="453">
        <v>0</v>
      </c>
      <c r="Y475" s="453">
        <f t="shared" si="82"/>
        <v>0</v>
      </c>
      <c r="Z475" s="462"/>
      <c r="AA475" s="460"/>
      <c r="AB475" s="456">
        <v>0.5</v>
      </c>
      <c r="AC475" s="461">
        <f t="shared" si="83"/>
        <v>0</v>
      </c>
      <c r="AD475" s="55"/>
      <c r="AE475" s="564">
        <v>0</v>
      </c>
      <c r="AF475" s="564">
        <f t="shared" si="84"/>
        <v>0</v>
      </c>
      <c r="AG475" s="569"/>
      <c r="AH475" s="567"/>
      <c r="AI475" s="568">
        <v>0.5</v>
      </c>
      <c r="AJ475" s="495">
        <f t="shared" si="85"/>
        <v>0</v>
      </c>
      <c r="AK475" s="55"/>
      <c r="AL475" s="564">
        <v>0</v>
      </c>
      <c r="AM475" s="564">
        <f t="shared" si="86"/>
        <v>0</v>
      </c>
      <c r="AN475" s="569"/>
      <c r="AO475" s="567"/>
      <c r="AP475" s="568">
        <v>0.5</v>
      </c>
      <c r="AQ475" s="495">
        <f t="shared" si="87"/>
        <v>0</v>
      </c>
    </row>
    <row r="476" spans="1:43" ht="15.75" hidden="1" thickBot="1" x14ac:dyDescent="0.3">
      <c r="A476" s="570" t="s">
        <v>617</v>
      </c>
      <c r="B476" s="281"/>
      <c r="C476" s="444">
        <v>0</v>
      </c>
      <c r="D476" s="444">
        <f t="shared" si="88"/>
        <v>0</v>
      </c>
      <c r="E476" s="464"/>
      <c r="F476" s="465"/>
      <c r="G476" s="466">
        <v>0.5</v>
      </c>
      <c r="H476" s="467">
        <f t="shared" si="89"/>
        <v>0</v>
      </c>
      <c r="I476" s="281"/>
      <c r="J476" s="444">
        <v>0</v>
      </c>
      <c r="K476" s="444">
        <f t="shared" si="90"/>
        <v>0</v>
      </c>
      <c r="L476" s="464"/>
      <c r="M476" s="465"/>
      <c r="N476" s="466">
        <v>0.5</v>
      </c>
      <c r="O476" s="467">
        <f t="shared" si="91"/>
        <v>0</v>
      </c>
      <c r="P476" s="281"/>
      <c r="Q476" s="444">
        <v>0</v>
      </c>
      <c r="R476" s="444">
        <f t="shared" si="80"/>
        <v>0</v>
      </c>
      <c r="S476" s="464"/>
      <c r="T476" s="465"/>
      <c r="U476" s="466">
        <v>0.5</v>
      </c>
      <c r="V476" s="468">
        <f t="shared" si="81"/>
        <v>0</v>
      </c>
      <c r="W476" s="281"/>
      <c r="X476" s="444">
        <v>0</v>
      </c>
      <c r="Y476" s="444">
        <f t="shared" si="82"/>
        <v>0</v>
      </c>
      <c r="Z476" s="464"/>
      <c r="AA476" s="465"/>
      <c r="AB476" s="466">
        <v>0.5</v>
      </c>
      <c r="AC476" s="468">
        <f t="shared" si="83"/>
        <v>0</v>
      </c>
      <c r="AD476" s="57"/>
      <c r="AE476" s="58">
        <v>0</v>
      </c>
      <c r="AF476" s="58">
        <f t="shared" si="84"/>
        <v>0</v>
      </c>
      <c r="AG476" s="59"/>
      <c r="AH476" s="60"/>
      <c r="AI476" s="61">
        <v>0.5</v>
      </c>
      <c r="AJ476" s="496">
        <f t="shared" si="85"/>
        <v>0</v>
      </c>
      <c r="AK476" s="57"/>
      <c r="AL476" s="58">
        <v>0</v>
      </c>
      <c r="AM476" s="58">
        <f t="shared" si="86"/>
        <v>0</v>
      </c>
      <c r="AN476" s="59"/>
      <c r="AO476" s="60"/>
      <c r="AP476" s="61">
        <v>0.5</v>
      </c>
      <c r="AQ476" s="496">
        <f t="shared" si="87"/>
        <v>0</v>
      </c>
    </row>
    <row r="477" spans="1:43" ht="15.75" hidden="1" thickTop="1" x14ac:dyDescent="0.25">
      <c r="A477" s="559" t="s">
        <v>572</v>
      </c>
      <c r="B477" s="469">
        <f>SUM(B435:B476)</f>
        <v>0</v>
      </c>
      <c r="C477" s="470"/>
      <c r="D477" s="471">
        <f>SUM(D435:D476)</f>
        <v>0</v>
      </c>
      <c r="E477" s="472"/>
      <c r="F477" s="473"/>
      <c r="G477" s="473"/>
      <c r="H477" s="452">
        <f>SUM(H435:H476)</f>
        <v>0</v>
      </c>
      <c r="I477" s="469">
        <f>SUM(I435:I476)</f>
        <v>0</v>
      </c>
      <c r="J477" s="470"/>
      <c r="K477" s="471">
        <f>SUM(K435:K476)</f>
        <v>0</v>
      </c>
      <c r="L477" s="472"/>
      <c r="M477" s="473"/>
      <c r="N477" s="473"/>
      <c r="O477" s="452">
        <f>SUM(O435:O476)</f>
        <v>0</v>
      </c>
      <c r="P477" s="469">
        <f>SUM(P435:P476)</f>
        <v>0</v>
      </c>
      <c r="Q477" s="470"/>
      <c r="R477" s="471">
        <f>SUM(R435:R476)</f>
        <v>0</v>
      </c>
      <c r="S477" s="472"/>
      <c r="T477" s="473"/>
      <c r="U477" s="473"/>
      <c r="V477" s="452">
        <f>SUM(V435:V476)</f>
        <v>0</v>
      </c>
      <c r="W477" s="469">
        <f>SUM(W435:W476)</f>
        <v>0</v>
      </c>
      <c r="X477" s="470"/>
      <c r="Y477" s="471">
        <f>SUM(Y435:Y476)</f>
        <v>0</v>
      </c>
      <c r="Z477" s="472"/>
      <c r="AA477" s="473"/>
      <c r="AB477" s="473"/>
      <c r="AC477" s="452">
        <f>SUM(AC435:AC476)</f>
        <v>0</v>
      </c>
      <c r="AD477" s="62">
        <f>SUM(AD435:AD476)</f>
        <v>0</v>
      </c>
      <c r="AE477" s="571"/>
      <c r="AF477" s="572">
        <f>SUM(AF435:AF476)</f>
        <v>0</v>
      </c>
      <c r="AG477" s="573"/>
      <c r="AH477" s="574"/>
      <c r="AI477" s="574"/>
      <c r="AJ477" s="54">
        <f>SUM(AJ435:AJ476)</f>
        <v>0</v>
      </c>
      <c r="AK477" s="62">
        <f>SUM(AK435:AK476)</f>
        <v>0</v>
      </c>
      <c r="AL477" s="571"/>
      <c r="AM477" s="572">
        <f>SUM(AM435:AM476)</f>
        <v>0</v>
      </c>
      <c r="AN477" s="573"/>
      <c r="AO477" s="574"/>
      <c r="AP477" s="574"/>
      <c r="AQ477" s="54">
        <f>SUM(AQ435:AQ476)</f>
        <v>0</v>
      </c>
    </row>
    <row r="478" spans="1:43" ht="15" hidden="1" x14ac:dyDescent="0.25">
      <c r="A478" s="563"/>
      <c r="B478" s="474"/>
      <c r="C478" s="470"/>
      <c r="D478" s="470"/>
      <c r="E478" s="475"/>
      <c r="F478" s="476"/>
      <c r="G478" s="476"/>
      <c r="H478" s="477"/>
      <c r="I478" s="474"/>
      <c r="J478" s="470"/>
      <c r="K478" s="470"/>
      <c r="L478" s="475"/>
      <c r="M478" s="476"/>
      <c r="N478" s="476"/>
      <c r="O478" s="477"/>
      <c r="P478" s="448"/>
      <c r="Q478" s="449"/>
      <c r="R478" s="449"/>
      <c r="S478" s="450"/>
      <c r="T478" s="451"/>
      <c r="U478" s="451"/>
      <c r="V478" s="452"/>
      <c r="W478" s="448"/>
      <c r="X478" s="449"/>
      <c r="Y478" s="449"/>
      <c r="Z478" s="450"/>
      <c r="AA478" s="451"/>
      <c r="AB478" s="451"/>
      <c r="AC478" s="452"/>
      <c r="AD478" s="53"/>
      <c r="AE478" s="560"/>
      <c r="AF478" s="560"/>
      <c r="AG478" s="561"/>
      <c r="AH478" s="562"/>
      <c r="AI478" s="562"/>
      <c r="AJ478" s="54"/>
      <c r="AK478" s="53"/>
      <c r="AL478" s="560"/>
      <c r="AM478" s="560"/>
      <c r="AN478" s="561"/>
      <c r="AO478" s="562"/>
      <c r="AP478" s="562"/>
      <c r="AQ478" s="54"/>
    </row>
    <row r="479" spans="1:43" ht="15" hidden="1" x14ac:dyDescent="0.25">
      <c r="A479" s="559" t="s">
        <v>573</v>
      </c>
      <c r="B479" s="448"/>
      <c r="C479" s="449"/>
      <c r="D479" s="449"/>
      <c r="E479" s="450"/>
      <c r="F479" s="451"/>
      <c r="G479" s="451"/>
      <c r="H479" s="452"/>
      <c r="I479" s="448"/>
      <c r="J479" s="449"/>
      <c r="K479" s="449"/>
      <c r="L479" s="450"/>
      <c r="M479" s="451"/>
      <c r="N479" s="451"/>
      <c r="O479" s="452"/>
      <c r="P479" s="448"/>
      <c r="Q479" s="449"/>
      <c r="R479" s="449"/>
      <c r="S479" s="450"/>
      <c r="T479" s="451"/>
      <c r="U479" s="451"/>
      <c r="V479" s="452"/>
      <c r="W479" s="448"/>
      <c r="X479" s="449"/>
      <c r="Y479" s="449"/>
      <c r="Z479" s="450"/>
      <c r="AA479" s="451"/>
      <c r="AB479" s="451"/>
      <c r="AC479" s="452"/>
      <c r="AD479" s="53"/>
      <c r="AE479" s="560"/>
      <c r="AF479" s="560"/>
      <c r="AG479" s="561"/>
      <c r="AH479" s="562"/>
      <c r="AI479" s="562"/>
      <c r="AJ479" s="54"/>
      <c r="AK479" s="53"/>
      <c r="AL479" s="560"/>
      <c r="AM479" s="560"/>
      <c r="AN479" s="561"/>
      <c r="AO479" s="562"/>
      <c r="AP479" s="562"/>
      <c r="AQ479" s="54"/>
    </row>
    <row r="480" spans="1:43" ht="15" hidden="1" x14ac:dyDescent="0.25">
      <c r="A480" s="563" t="s">
        <v>618</v>
      </c>
      <c r="B480" s="478"/>
      <c r="E480" s="864"/>
      <c r="F480" s="479"/>
      <c r="G480" s="479"/>
      <c r="H480" s="447"/>
      <c r="I480" s="478"/>
      <c r="L480" s="864"/>
      <c r="M480" s="479"/>
      <c r="N480" s="479"/>
      <c r="O480" s="447"/>
      <c r="P480" s="478"/>
      <c r="S480" s="864"/>
      <c r="T480" s="479"/>
      <c r="U480" s="479"/>
      <c r="V480" s="447"/>
      <c r="W480" s="478"/>
      <c r="Z480" s="864"/>
      <c r="AA480" s="479"/>
      <c r="AB480" s="479"/>
      <c r="AC480" s="447"/>
      <c r="AD480" s="497"/>
      <c r="AE480" s="854"/>
      <c r="AF480" s="854"/>
      <c r="AG480" s="855"/>
      <c r="AH480" s="575"/>
      <c r="AI480" s="575"/>
      <c r="AJ480" s="52"/>
      <c r="AK480" s="497"/>
      <c r="AL480" s="854"/>
      <c r="AM480" s="854"/>
      <c r="AN480" s="855"/>
      <c r="AO480" s="575"/>
      <c r="AP480" s="575"/>
      <c r="AQ480" s="52"/>
    </row>
    <row r="481" spans="1:43" ht="15" hidden="1" x14ac:dyDescent="0.25">
      <c r="A481" s="563" t="s">
        <v>619</v>
      </c>
      <c r="B481" s="478"/>
      <c r="E481" s="864"/>
      <c r="F481" s="479"/>
      <c r="G481" s="479"/>
      <c r="H481" s="447"/>
      <c r="I481" s="478"/>
      <c r="L481" s="864"/>
      <c r="M481" s="479"/>
      <c r="N481" s="479"/>
      <c r="O481" s="447"/>
      <c r="P481" s="478"/>
      <c r="S481" s="864"/>
      <c r="T481" s="479"/>
      <c r="U481" s="479"/>
      <c r="V481" s="447"/>
      <c r="W481" s="478"/>
      <c r="Z481" s="864"/>
      <c r="AA481" s="479"/>
      <c r="AB481" s="479"/>
      <c r="AC481" s="447"/>
      <c r="AD481" s="497"/>
      <c r="AE481" s="854"/>
      <c r="AF481" s="854"/>
      <c r="AG481" s="855"/>
      <c r="AH481" s="575"/>
      <c r="AI481" s="575"/>
      <c r="AJ481" s="52"/>
      <c r="AK481" s="497"/>
      <c r="AL481" s="854"/>
      <c r="AM481" s="854"/>
      <c r="AN481" s="855"/>
      <c r="AO481" s="575"/>
      <c r="AP481" s="575"/>
      <c r="AQ481" s="52"/>
    </row>
    <row r="482" spans="1:43" ht="15" hidden="1" x14ac:dyDescent="0.25">
      <c r="A482" s="563" t="s">
        <v>620</v>
      </c>
      <c r="B482" s="478"/>
      <c r="E482" s="864"/>
      <c r="F482" s="479"/>
      <c r="G482" s="479"/>
      <c r="H482" s="447"/>
      <c r="I482" s="478"/>
      <c r="L482" s="864"/>
      <c r="M482" s="479"/>
      <c r="N482" s="479"/>
      <c r="O482" s="447"/>
      <c r="P482" s="478"/>
      <c r="S482" s="864"/>
      <c r="T482" s="479"/>
      <c r="U482" s="479"/>
      <c r="V482" s="447"/>
      <c r="W482" s="478"/>
      <c r="Z482" s="864"/>
      <c r="AA482" s="479"/>
      <c r="AB482" s="479"/>
      <c r="AC482" s="447"/>
      <c r="AD482" s="497"/>
      <c r="AE482" s="854"/>
      <c r="AF482" s="854"/>
      <c r="AG482" s="855"/>
      <c r="AH482" s="575"/>
      <c r="AI482" s="575"/>
      <c r="AJ482" s="52"/>
      <c r="AK482" s="497"/>
      <c r="AL482" s="854"/>
      <c r="AM482" s="854"/>
      <c r="AN482" s="855"/>
      <c r="AO482" s="575"/>
      <c r="AP482" s="575"/>
      <c r="AQ482" s="52"/>
    </row>
    <row r="483" spans="1:43" ht="15" hidden="1" x14ac:dyDescent="0.25">
      <c r="A483" s="563" t="s">
        <v>621</v>
      </c>
      <c r="B483" s="478"/>
      <c r="E483" s="864"/>
      <c r="F483" s="479"/>
      <c r="G483" s="479"/>
      <c r="H483" s="447"/>
      <c r="I483" s="478"/>
      <c r="L483" s="864"/>
      <c r="M483" s="479"/>
      <c r="N483" s="479"/>
      <c r="O483" s="447"/>
      <c r="P483" s="478"/>
      <c r="S483" s="864"/>
      <c r="T483" s="479"/>
      <c r="U483" s="479"/>
      <c r="V483" s="447"/>
      <c r="W483" s="478"/>
      <c r="Z483" s="864"/>
      <c r="AA483" s="479"/>
      <c r="AB483" s="479"/>
      <c r="AC483" s="447"/>
      <c r="AD483" s="497"/>
      <c r="AE483" s="854"/>
      <c r="AF483" s="854"/>
      <c r="AG483" s="855"/>
      <c r="AH483" s="575"/>
      <c r="AI483" s="575"/>
      <c r="AJ483" s="52"/>
      <c r="AK483" s="497"/>
      <c r="AL483" s="854"/>
      <c r="AM483" s="854"/>
      <c r="AN483" s="855"/>
      <c r="AO483" s="575"/>
      <c r="AP483" s="575"/>
      <c r="AQ483" s="52"/>
    </row>
    <row r="484" spans="1:43" ht="15.75" hidden="1" thickBot="1" x14ac:dyDescent="0.3">
      <c r="A484" s="570" t="s">
        <v>622</v>
      </c>
      <c r="B484" s="480"/>
      <c r="C484" s="481"/>
      <c r="D484" s="481"/>
      <c r="E484" s="484"/>
      <c r="F484" s="482"/>
      <c r="G484" s="482"/>
      <c r="H484" s="483"/>
      <c r="I484" s="480"/>
      <c r="J484" s="481"/>
      <c r="K484" s="481"/>
      <c r="L484" s="484"/>
      <c r="M484" s="482"/>
      <c r="N484" s="482"/>
      <c r="O484" s="483"/>
      <c r="P484" s="480"/>
      <c r="Q484" s="481"/>
      <c r="R484" s="481"/>
      <c r="S484" s="484"/>
      <c r="T484" s="482"/>
      <c r="U484" s="482"/>
      <c r="V484" s="483"/>
      <c r="W484" s="480"/>
      <c r="X484" s="481"/>
      <c r="Y484" s="481"/>
      <c r="Z484" s="484"/>
      <c r="AA484" s="482"/>
      <c r="AB484" s="482"/>
      <c r="AC484" s="483"/>
      <c r="AD484" s="498"/>
      <c r="AE484" s="63"/>
      <c r="AF484" s="63"/>
      <c r="AG484" s="499"/>
      <c r="AH484" s="500"/>
      <c r="AI484" s="500"/>
      <c r="AJ484" s="64"/>
      <c r="AK484" s="498"/>
      <c r="AL484" s="63"/>
      <c r="AM484" s="63"/>
      <c r="AN484" s="499"/>
      <c r="AO484" s="500"/>
      <c r="AP484" s="500"/>
      <c r="AQ484" s="64"/>
    </row>
    <row r="485" spans="1:43" ht="15.75" hidden="1" thickTop="1" x14ac:dyDescent="0.25">
      <c r="A485" s="559" t="s">
        <v>574</v>
      </c>
      <c r="B485" s="474"/>
      <c r="C485" s="470"/>
      <c r="D485" s="470"/>
      <c r="E485" s="475"/>
      <c r="F485" s="476"/>
      <c r="G485" s="476"/>
      <c r="H485" s="477">
        <f>SUM(H480:H484)</f>
        <v>0</v>
      </c>
      <c r="I485" s="474"/>
      <c r="J485" s="470"/>
      <c r="K485" s="470"/>
      <c r="L485" s="475"/>
      <c r="M485" s="476"/>
      <c r="N485" s="476"/>
      <c r="O485" s="477">
        <f>SUM(O480:O484)</f>
        <v>0</v>
      </c>
      <c r="P485" s="448"/>
      <c r="Q485" s="449"/>
      <c r="R485" s="449"/>
      <c r="S485" s="450"/>
      <c r="T485" s="451"/>
      <c r="U485" s="451"/>
      <c r="V485" s="452">
        <f>SUM(V480:V484)</f>
        <v>0</v>
      </c>
      <c r="W485" s="448"/>
      <c r="X485" s="449"/>
      <c r="Y485" s="449"/>
      <c r="Z485" s="450"/>
      <c r="AA485" s="451"/>
      <c r="AB485" s="451"/>
      <c r="AC485" s="452">
        <f>SUM(AC480:AC484)</f>
        <v>0</v>
      </c>
      <c r="AD485" s="53"/>
      <c r="AE485" s="560"/>
      <c r="AF485" s="560"/>
      <c r="AG485" s="561"/>
      <c r="AH485" s="562"/>
      <c r="AI485" s="562"/>
      <c r="AJ485" s="54">
        <f>SUM(AJ480:AJ484)</f>
        <v>0</v>
      </c>
      <c r="AK485" s="53"/>
      <c r="AL485" s="560"/>
      <c r="AM485" s="560"/>
      <c r="AN485" s="561"/>
      <c r="AO485" s="562"/>
      <c r="AP485" s="562"/>
      <c r="AQ485" s="54">
        <f>SUM(AQ480:AQ484)</f>
        <v>0</v>
      </c>
    </row>
    <row r="486" spans="1:43" ht="15" hidden="1" x14ac:dyDescent="0.25">
      <c r="A486" s="563"/>
      <c r="B486" s="485"/>
      <c r="C486" s="486"/>
      <c r="D486" s="486"/>
      <c r="E486" s="487"/>
      <c r="H486" s="489"/>
      <c r="I486" s="485"/>
      <c r="J486" s="486"/>
      <c r="K486" s="486"/>
      <c r="L486" s="487"/>
      <c r="M486" s="488"/>
      <c r="N486" s="488"/>
      <c r="O486" s="489"/>
      <c r="P486" s="485"/>
      <c r="Q486" s="486"/>
      <c r="R486" s="486"/>
      <c r="S486" s="487"/>
      <c r="T486" s="488"/>
      <c r="U486" s="488"/>
      <c r="V486" s="489"/>
      <c r="W486" s="485"/>
      <c r="X486" s="486"/>
      <c r="Y486" s="486"/>
      <c r="Z486" s="487"/>
      <c r="AA486" s="488"/>
      <c r="AB486" s="488"/>
      <c r="AC486" s="489"/>
      <c r="AD486" s="501"/>
      <c r="AE486" s="576"/>
      <c r="AF486" s="576"/>
      <c r="AG486" s="577"/>
      <c r="AH486" s="578"/>
      <c r="AI486" s="578"/>
      <c r="AJ486" s="502"/>
      <c r="AK486" s="501"/>
      <c r="AL486" s="576"/>
      <c r="AM486" s="576"/>
      <c r="AN486" s="577"/>
      <c r="AO486" s="578"/>
      <c r="AP486" s="578"/>
      <c r="AQ486" s="502"/>
    </row>
    <row r="487" spans="1:43" ht="15" hidden="1" x14ac:dyDescent="0.25">
      <c r="A487" s="559" t="s">
        <v>575</v>
      </c>
      <c r="B487" s="474"/>
      <c r="C487" s="470"/>
      <c r="D487" s="470"/>
      <c r="E487" s="475"/>
      <c r="F487" s="476"/>
      <c r="G487" s="476"/>
      <c r="H487" s="477"/>
      <c r="I487" s="474"/>
      <c r="J487" s="470"/>
      <c r="K487" s="470"/>
      <c r="L487" s="475"/>
      <c r="M487" s="476"/>
      <c r="N487" s="476"/>
      <c r="O487" s="477"/>
      <c r="P487" s="448"/>
      <c r="Q487" s="449"/>
      <c r="R487" s="449"/>
      <c r="S487" s="450"/>
      <c r="T487" s="451"/>
      <c r="U487" s="451"/>
      <c r="V487" s="477"/>
      <c r="W487" s="448"/>
      <c r="X487" s="449"/>
      <c r="Y487" s="449"/>
      <c r="Z487" s="450"/>
      <c r="AA487" s="451"/>
      <c r="AB487" s="451"/>
      <c r="AC487" s="477"/>
      <c r="AD487" s="53"/>
      <c r="AE487" s="560"/>
      <c r="AF487" s="560"/>
      <c r="AG487" s="561"/>
      <c r="AH487" s="562"/>
      <c r="AI487" s="562"/>
      <c r="AJ487" s="65"/>
      <c r="AK487" s="53"/>
      <c r="AL487" s="560"/>
      <c r="AM487" s="560"/>
      <c r="AN487" s="561"/>
      <c r="AO487" s="562"/>
      <c r="AP487" s="562"/>
      <c r="AQ487" s="65"/>
    </row>
    <row r="488" spans="1:43" ht="15.75" hidden="1" thickBot="1" x14ac:dyDescent="0.3">
      <c r="A488" s="570"/>
      <c r="B488" s="490"/>
      <c r="C488" s="491"/>
      <c r="D488" s="491"/>
      <c r="E488" s="492"/>
      <c r="F488" s="493"/>
      <c r="G488" s="493"/>
      <c r="H488" s="494"/>
      <c r="I488" s="490"/>
      <c r="J488" s="491"/>
      <c r="K488" s="491"/>
      <c r="L488" s="492"/>
      <c r="M488" s="493"/>
      <c r="N488" s="493"/>
      <c r="O488" s="494"/>
      <c r="P488" s="490"/>
      <c r="Q488" s="491"/>
      <c r="R488" s="491"/>
      <c r="S488" s="492"/>
      <c r="T488" s="493"/>
      <c r="U488" s="493"/>
      <c r="V488" s="494"/>
      <c r="W488" s="490"/>
      <c r="X488" s="491"/>
      <c r="Y488" s="491"/>
      <c r="Z488" s="492"/>
      <c r="AA488" s="493"/>
      <c r="AB488" s="493"/>
      <c r="AC488" s="494"/>
      <c r="AD488" s="503"/>
      <c r="AE488" s="504"/>
      <c r="AF488" s="504"/>
      <c r="AG488" s="505"/>
      <c r="AH488" s="506"/>
      <c r="AI488" s="506"/>
      <c r="AJ488" s="507"/>
      <c r="AK488" s="503"/>
      <c r="AL488" s="504"/>
      <c r="AM488" s="504"/>
      <c r="AN488" s="505"/>
      <c r="AO488" s="506"/>
      <c r="AP488" s="506"/>
      <c r="AQ488" s="507"/>
    </row>
    <row r="489" spans="1:43" ht="15.75" hidden="1" thickTop="1" x14ac:dyDescent="0.25">
      <c r="A489" s="579" t="s">
        <v>145</v>
      </c>
      <c r="B489" s="580"/>
      <c r="C489" s="581"/>
      <c r="D489" s="581"/>
      <c r="E489" s="582"/>
      <c r="F489" s="583"/>
      <c r="G489" s="583"/>
      <c r="H489" s="584">
        <f>SUM(H477,H485,H487)</f>
        <v>0</v>
      </c>
      <c r="I489" s="580"/>
      <c r="J489" s="581"/>
      <c r="K489" s="581"/>
      <c r="L489" s="582"/>
      <c r="M489" s="583"/>
      <c r="N489" s="583"/>
      <c r="O489" s="584">
        <f>SUM(O477,O485,O487)</f>
        <v>0</v>
      </c>
      <c r="P489" s="580"/>
      <c r="Q489" s="581"/>
      <c r="R489" s="581"/>
      <c r="S489" s="582"/>
      <c r="T489" s="583"/>
      <c r="U489" s="583"/>
      <c r="V489" s="584">
        <f>SUM(V477,V485,V487)</f>
        <v>0</v>
      </c>
      <c r="W489" s="580"/>
      <c r="X489" s="581"/>
      <c r="Y489" s="581"/>
      <c r="Z489" s="582"/>
      <c r="AA489" s="583"/>
      <c r="AB489" s="583"/>
      <c r="AC489" s="584">
        <f>SUM(AC477,AC485,AC487)</f>
        <v>0</v>
      </c>
      <c r="AD489" s="585"/>
      <c r="AE489" s="586"/>
      <c r="AF489" s="586"/>
      <c r="AG489" s="587"/>
      <c r="AH489" s="588"/>
      <c r="AI489" s="588"/>
      <c r="AJ489" s="589">
        <f>SUM(AJ477,AJ485,AJ487)</f>
        <v>0</v>
      </c>
      <c r="AK489" s="585"/>
      <c r="AL489" s="586"/>
      <c r="AM489" s="586"/>
      <c r="AN489" s="587"/>
      <c r="AO489" s="588"/>
      <c r="AP489" s="588"/>
      <c r="AQ489" s="589">
        <f>SUM(AQ477,AQ485,AQ487)</f>
        <v>0</v>
      </c>
    </row>
    <row r="490" spans="1:43" hidden="1" x14ac:dyDescent="0.2">
      <c r="A490" s="867" t="s">
        <v>172</v>
      </c>
      <c r="B490" s="868"/>
      <c r="C490" s="869"/>
      <c r="D490" s="870"/>
      <c r="E490" s="871"/>
      <c r="F490" s="872"/>
      <c r="G490" s="872"/>
      <c r="H490" s="873"/>
      <c r="I490" s="868"/>
      <c r="J490" s="869"/>
      <c r="K490" s="870"/>
      <c r="L490" s="871"/>
      <c r="M490" s="872"/>
      <c r="N490" s="872"/>
      <c r="O490" s="873"/>
      <c r="P490" s="868"/>
      <c r="Q490" s="869"/>
      <c r="R490" s="870"/>
      <c r="S490" s="871"/>
      <c r="T490" s="872"/>
      <c r="U490" s="872"/>
      <c r="V490" s="873"/>
      <c r="W490" s="874"/>
      <c r="X490" s="869"/>
      <c r="Y490" s="870"/>
      <c r="Z490" s="871"/>
      <c r="AA490" s="872"/>
      <c r="AB490" s="872"/>
      <c r="AC490" s="870"/>
      <c r="AD490" s="868"/>
      <c r="AE490" s="869"/>
      <c r="AF490" s="870"/>
      <c r="AG490" s="871"/>
      <c r="AH490" s="872"/>
      <c r="AI490" s="872"/>
      <c r="AJ490" s="873"/>
      <c r="AK490" s="868"/>
      <c r="AL490" s="869"/>
      <c r="AM490" s="870"/>
      <c r="AN490" s="871"/>
      <c r="AO490" s="872"/>
      <c r="AP490" s="872"/>
      <c r="AQ490" s="873"/>
    </row>
    <row r="491" spans="1:43" ht="15" hidden="1" x14ac:dyDescent="0.25">
      <c r="A491" s="559" t="s">
        <v>571</v>
      </c>
      <c r="B491" s="448"/>
      <c r="C491" s="449"/>
      <c r="D491" s="449"/>
      <c r="E491" s="450"/>
      <c r="F491" s="451"/>
      <c r="G491" s="451"/>
      <c r="H491" s="452"/>
      <c r="I491" s="448"/>
      <c r="J491" s="449"/>
      <c r="K491" s="449"/>
      <c r="L491" s="450"/>
      <c r="M491" s="451"/>
      <c r="N491" s="451"/>
      <c r="O491" s="452"/>
      <c r="P491" s="448"/>
      <c r="Q491" s="449"/>
      <c r="R491" s="449"/>
      <c r="S491" s="450"/>
      <c r="T491" s="451"/>
      <c r="U491" s="451"/>
      <c r="V491" s="452"/>
      <c r="W491" s="448"/>
      <c r="X491" s="449"/>
      <c r="Y491" s="449"/>
      <c r="Z491" s="450"/>
      <c r="AA491" s="451"/>
      <c r="AB491" s="451"/>
      <c r="AC491" s="452"/>
      <c r="AD491" s="53"/>
      <c r="AE491" s="560"/>
      <c r="AF491" s="560"/>
      <c r="AG491" s="561"/>
      <c r="AH491" s="562"/>
      <c r="AI491" s="562"/>
      <c r="AJ491" s="54"/>
      <c r="AK491" s="53"/>
      <c r="AL491" s="560"/>
      <c r="AM491" s="560"/>
      <c r="AN491" s="561"/>
      <c r="AO491" s="562"/>
      <c r="AP491" s="562"/>
      <c r="AQ491" s="54"/>
    </row>
    <row r="492" spans="1:43" ht="15" hidden="1" x14ac:dyDescent="0.25">
      <c r="A492" s="563" t="s">
        <v>577</v>
      </c>
      <c r="B492" s="280"/>
      <c r="C492" s="453">
        <v>0</v>
      </c>
      <c r="D492" s="454">
        <f>+B492*C492</f>
        <v>0</v>
      </c>
      <c r="E492" s="455"/>
      <c r="F492" s="456"/>
      <c r="G492" s="456">
        <v>0.5</v>
      </c>
      <c r="H492" s="457">
        <f>D492*F492*G492</f>
        <v>0</v>
      </c>
      <c r="I492" s="280"/>
      <c r="J492" s="453">
        <v>0</v>
      </c>
      <c r="K492" s="454">
        <f>+I492*J492</f>
        <v>0</v>
      </c>
      <c r="L492" s="455"/>
      <c r="M492" s="456"/>
      <c r="N492" s="456">
        <v>0.5</v>
      </c>
      <c r="O492" s="457">
        <f>K492*M492*N492</f>
        <v>0</v>
      </c>
      <c r="P492" s="280"/>
      <c r="Q492" s="453">
        <v>0</v>
      </c>
      <c r="R492" s="458">
        <f t="shared" ref="R492:R533" si="92">+P492*Q492</f>
        <v>0</v>
      </c>
      <c r="S492" s="459"/>
      <c r="T492" s="460"/>
      <c r="U492" s="456">
        <v>0.5</v>
      </c>
      <c r="V492" s="461">
        <f t="shared" ref="V492:V533" si="93">R492*T492*U492</f>
        <v>0</v>
      </c>
      <c r="W492" s="280"/>
      <c r="X492" s="453">
        <v>0</v>
      </c>
      <c r="Y492" s="458">
        <f t="shared" ref="Y492:Y533" si="94">+W492*X492</f>
        <v>0</v>
      </c>
      <c r="Z492" s="459"/>
      <c r="AA492" s="460"/>
      <c r="AB492" s="456">
        <v>0.5</v>
      </c>
      <c r="AC492" s="461">
        <f t="shared" ref="AC492:AC533" si="95">Y492*AA492*AB492</f>
        <v>0</v>
      </c>
      <c r="AD492" s="55"/>
      <c r="AE492" s="564">
        <v>0</v>
      </c>
      <c r="AF492" s="565">
        <f t="shared" ref="AF492:AF533" si="96">+AD492*AE492</f>
        <v>0</v>
      </c>
      <c r="AG492" s="566"/>
      <c r="AH492" s="567"/>
      <c r="AI492" s="568">
        <v>0.5</v>
      </c>
      <c r="AJ492" s="495">
        <f t="shared" ref="AJ492:AJ533" si="97">AF492*AH492*AI492</f>
        <v>0</v>
      </c>
      <c r="AK492" s="55"/>
      <c r="AL492" s="564">
        <v>0</v>
      </c>
      <c r="AM492" s="565">
        <f t="shared" ref="AM492:AM533" si="98">+AK492*AL492</f>
        <v>0</v>
      </c>
      <c r="AN492" s="566"/>
      <c r="AO492" s="567"/>
      <c r="AP492" s="568">
        <v>0.5</v>
      </c>
      <c r="AQ492" s="495">
        <f t="shared" ref="AQ492:AQ533" si="99">AM492*AO492*AP492</f>
        <v>0</v>
      </c>
    </row>
    <row r="493" spans="1:43" ht="15" hidden="1" x14ac:dyDescent="0.25">
      <c r="A493" s="563" t="s">
        <v>578</v>
      </c>
      <c r="B493" s="280"/>
      <c r="C493" s="453">
        <v>0</v>
      </c>
      <c r="D493" s="453">
        <f t="shared" ref="D493:D533" si="100">+B493*C493</f>
        <v>0</v>
      </c>
      <c r="E493" s="462"/>
      <c r="F493" s="460"/>
      <c r="G493" s="456">
        <v>0.5</v>
      </c>
      <c r="H493" s="457">
        <f t="shared" ref="H493:H533" si="101">D493*F493*G493</f>
        <v>0</v>
      </c>
      <c r="I493" s="280"/>
      <c r="J493" s="453">
        <v>0</v>
      </c>
      <c r="K493" s="453">
        <f t="shared" ref="K493:K533" si="102">+I493*J493</f>
        <v>0</v>
      </c>
      <c r="L493" s="462"/>
      <c r="M493" s="460"/>
      <c r="N493" s="456">
        <v>0.5</v>
      </c>
      <c r="O493" s="457">
        <f t="shared" ref="O493:O533" si="103">K493*M493*N493</f>
        <v>0</v>
      </c>
      <c r="P493" s="280"/>
      <c r="Q493" s="453">
        <v>0</v>
      </c>
      <c r="R493" s="453">
        <f t="shared" si="92"/>
        <v>0</v>
      </c>
      <c r="S493" s="462"/>
      <c r="T493" s="460"/>
      <c r="U493" s="456">
        <v>0.5</v>
      </c>
      <c r="V493" s="461">
        <f t="shared" si="93"/>
        <v>0</v>
      </c>
      <c r="W493" s="280"/>
      <c r="X493" s="453">
        <v>0</v>
      </c>
      <c r="Y493" s="453">
        <f t="shared" si="94"/>
        <v>0</v>
      </c>
      <c r="Z493" s="462"/>
      <c r="AA493" s="460"/>
      <c r="AB493" s="456">
        <v>0.5</v>
      </c>
      <c r="AC493" s="461">
        <f t="shared" si="95"/>
        <v>0</v>
      </c>
      <c r="AD493" s="55"/>
      <c r="AE493" s="564">
        <v>0</v>
      </c>
      <c r="AF493" s="564">
        <f t="shared" si="96"/>
        <v>0</v>
      </c>
      <c r="AG493" s="569"/>
      <c r="AH493" s="567"/>
      <c r="AI493" s="568">
        <v>0.5</v>
      </c>
      <c r="AJ493" s="495">
        <f t="shared" si="97"/>
        <v>0</v>
      </c>
      <c r="AK493" s="55"/>
      <c r="AL493" s="564">
        <v>0</v>
      </c>
      <c r="AM493" s="564">
        <f t="shared" si="98"/>
        <v>0</v>
      </c>
      <c r="AN493" s="569"/>
      <c r="AO493" s="567"/>
      <c r="AP493" s="568">
        <v>0.5</v>
      </c>
      <c r="AQ493" s="495">
        <f t="shared" si="99"/>
        <v>0</v>
      </c>
    </row>
    <row r="494" spans="1:43" ht="15" hidden="1" x14ac:dyDescent="0.25">
      <c r="A494" s="563" t="s">
        <v>579</v>
      </c>
      <c r="B494" s="280"/>
      <c r="C494" s="453">
        <v>0</v>
      </c>
      <c r="D494" s="453">
        <f t="shared" si="100"/>
        <v>0</v>
      </c>
      <c r="E494" s="462"/>
      <c r="F494" s="460"/>
      <c r="G494" s="456">
        <v>0.5</v>
      </c>
      <c r="H494" s="457">
        <f t="shared" si="101"/>
        <v>0</v>
      </c>
      <c r="I494" s="280"/>
      <c r="J494" s="453">
        <v>0</v>
      </c>
      <c r="K494" s="453">
        <f t="shared" si="102"/>
        <v>0</v>
      </c>
      <c r="L494" s="462"/>
      <c r="M494" s="460"/>
      <c r="N494" s="456">
        <v>0.5</v>
      </c>
      <c r="O494" s="457">
        <f t="shared" si="103"/>
        <v>0</v>
      </c>
      <c r="P494" s="280"/>
      <c r="Q494" s="453">
        <v>0</v>
      </c>
      <c r="R494" s="453">
        <f t="shared" si="92"/>
        <v>0</v>
      </c>
      <c r="S494" s="462"/>
      <c r="T494" s="460"/>
      <c r="U494" s="456">
        <v>0.5</v>
      </c>
      <c r="V494" s="461">
        <f t="shared" si="93"/>
        <v>0</v>
      </c>
      <c r="W494" s="280"/>
      <c r="X494" s="453">
        <v>0</v>
      </c>
      <c r="Y494" s="453">
        <f t="shared" si="94"/>
        <v>0</v>
      </c>
      <c r="Z494" s="462"/>
      <c r="AA494" s="460"/>
      <c r="AB494" s="456">
        <v>0.5</v>
      </c>
      <c r="AC494" s="461">
        <f t="shared" si="95"/>
        <v>0</v>
      </c>
      <c r="AD494" s="55"/>
      <c r="AE494" s="564">
        <v>0</v>
      </c>
      <c r="AF494" s="564">
        <f t="shared" si="96"/>
        <v>0</v>
      </c>
      <c r="AG494" s="569"/>
      <c r="AH494" s="567"/>
      <c r="AI494" s="568">
        <v>0.5</v>
      </c>
      <c r="AJ494" s="495">
        <f t="shared" si="97"/>
        <v>0</v>
      </c>
      <c r="AK494" s="55"/>
      <c r="AL494" s="564">
        <v>0</v>
      </c>
      <c r="AM494" s="564">
        <f t="shared" si="98"/>
        <v>0</v>
      </c>
      <c r="AN494" s="569"/>
      <c r="AO494" s="567"/>
      <c r="AP494" s="568">
        <v>0.5</v>
      </c>
      <c r="AQ494" s="495">
        <f t="shared" si="99"/>
        <v>0</v>
      </c>
    </row>
    <row r="495" spans="1:43" ht="15" hidden="1" x14ac:dyDescent="0.25">
      <c r="A495" s="563" t="s">
        <v>294</v>
      </c>
      <c r="B495" s="280"/>
      <c r="C495" s="453">
        <v>0</v>
      </c>
      <c r="D495" s="453">
        <f t="shared" si="100"/>
        <v>0</v>
      </c>
      <c r="E495" s="462"/>
      <c r="F495" s="460"/>
      <c r="G495" s="456">
        <v>0.5</v>
      </c>
      <c r="H495" s="457">
        <f t="shared" si="101"/>
        <v>0</v>
      </c>
      <c r="I495" s="280"/>
      <c r="J495" s="453">
        <v>0</v>
      </c>
      <c r="K495" s="453">
        <f t="shared" si="102"/>
        <v>0</v>
      </c>
      <c r="L495" s="462"/>
      <c r="M495" s="460"/>
      <c r="N495" s="456">
        <v>0.5</v>
      </c>
      <c r="O495" s="457">
        <f t="shared" si="103"/>
        <v>0</v>
      </c>
      <c r="P495" s="280"/>
      <c r="Q495" s="453">
        <v>0</v>
      </c>
      <c r="R495" s="453">
        <f t="shared" si="92"/>
        <v>0</v>
      </c>
      <c r="S495" s="462"/>
      <c r="T495" s="460"/>
      <c r="U495" s="456">
        <v>0.5</v>
      </c>
      <c r="V495" s="461">
        <f t="shared" si="93"/>
        <v>0</v>
      </c>
      <c r="W495" s="280"/>
      <c r="X495" s="453">
        <v>0</v>
      </c>
      <c r="Y495" s="453">
        <f t="shared" si="94"/>
        <v>0</v>
      </c>
      <c r="Z495" s="462"/>
      <c r="AA495" s="460"/>
      <c r="AB495" s="456">
        <v>0.5</v>
      </c>
      <c r="AC495" s="461">
        <f t="shared" si="95"/>
        <v>0</v>
      </c>
      <c r="AD495" s="55"/>
      <c r="AE495" s="564">
        <v>0</v>
      </c>
      <c r="AF495" s="564">
        <f t="shared" si="96"/>
        <v>0</v>
      </c>
      <c r="AG495" s="569"/>
      <c r="AH495" s="567"/>
      <c r="AI495" s="568">
        <v>0.5</v>
      </c>
      <c r="AJ495" s="495">
        <f t="shared" si="97"/>
        <v>0</v>
      </c>
      <c r="AK495" s="55"/>
      <c r="AL495" s="564">
        <v>0</v>
      </c>
      <c r="AM495" s="564">
        <f t="shared" si="98"/>
        <v>0</v>
      </c>
      <c r="AN495" s="569"/>
      <c r="AO495" s="567"/>
      <c r="AP495" s="568">
        <v>0.5</v>
      </c>
      <c r="AQ495" s="495">
        <f t="shared" si="99"/>
        <v>0</v>
      </c>
    </row>
    <row r="496" spans="1:43" ht="15" hidden="1" x14ac:dyDescent="0.25">
      <c r="A496" s="563" t="s">
        <v>580</v>
      </c>
      <c r="B496" s="280"/>
      <c r="C496" s="453">
        <v>0</v>
      </c>
      <c r="D496" s="453">
        <f t="shared" si="100"/>
        <v>0</v>
      </c>
      <c r="E496" s="462"/>
      <c r="F496" s="460"/>
      <c r="G496" s="456">
        <v>0.5</v>
      </c>
      <c r="H496" s="457">
        <f t="shared" si="101"/>
        <v>0</v>
      </c>
      <c r="I496" s="280"/>
      <c r="J496" s="453">
        <v>0</v>
      </c>
      <c r="K496" s="453">
        <f t="shared" si="102"/>
        <v>0</v>
      </c>
      <c r="L496" s="462"/>
      <c r="M496" s="460"/>
      <c r="N496" s="456">
        <v>0.5</v>
      </c>
      <c r="O496" s="457">
        <f t="shared" si="103"/>
        <v>0</v>
      </c>
      <c r="P496" s="280"/>
      <c r="Q496" s="453">
        <v>0</v>
      </c>
      <c r="R496" s="453">
        <f t="shared" si="92"/>
        <v>0</v>
      </c>
      <c r="S496" s="462"/>
      <c r="T496" s="460"/>
      <c r="U496" s="456">
        <v>0.5</v>
      </c>
      <c r="V496" s="461">
        <f t="shared" si="93"/>
        <v>0</v>
      </c>
      <c r="W496" s="280"/>
      <c r="X496" s="453">
        <v>0</v>
      </c>
      <c r="Y496" s="453">
        <f t="shared" si="94"/>
        <v>0</v>
      </c>
      <c r="Z496" s="462"/>
      <c r="AA496" s="460"/>
      <c r="AB496" s="456">
        <v>0.5</v>
      </c>
      <c r="AC496" s="461">
        <f t="shared" si="95"/>
        <v>0</v>
      </c>
      <c r="AD496" s="55"/>
      <c r="AE496" s="564">
        <v>0</v>
      </c>
      <c r="AF496" s="564">
        <f t="shared" si="96"/>
        <v>0</v>
      </c>
      <c r="AG496" s="569"/>
      <c r="AH496" s="567"/>
      <c r="AI496" s="568">
        <v>0.5</v>
      </c>
      <c r="AJ496" s="495">
        <f t="shared" si="97"/>
        <v>0</v>
      </c>
      <c r="AK496" s="55"/>
      <c r="AL496" s="564">
        <v>0</v>
      </c>
      <c r="AM496" s="564">
        <f t="shared" si="98"/>
        <v>0</v>
      </c>
      <c r="AN496" s="569"/>
      <c r="AO496" s="567"/>
      <c r="AP496" s="568">
        <v>0.5</v>
      </c>
      <c r="AQ496" s="495">
        <f t="shared" si="99"/>
        <v>0</v>
      </c>
    </row>
    <row r="497" spans="1:43" ht="15" hidden="1" x14ac:dyDescent="0.25">
      <c r="A497" s="563" t="s">
        <v>581</v>
      </c>
      <c r="B497" s="280"/>
      <c r="C497" s="453">
        <v>0</v>
      </c>
      <c r="D497" s="453">
        <f t="shared" si="100"/>
        <v>0</v>
      </c>
      <c r="E497" s="462"/>
      <c r="F497" s="460"/>
      <c r="G497" s="456">
        <v>0.5</v>
      </c>
      <c r="H497" s="457">
        <f t="shared" si="101"/>
        <v>0</v>
      </c>
      <c r="I497" s="280"/>
      <c r="J497" s="453">
        <v>0</v>
      </c>
      <c r="K497" s="453">
        <f t="shared" si="102"/>
        <v>0</v>
      </c>
      <c r="L497" s="462"/>
      <c r="M497" s="460"/>
      <c r="N497" s="456">
        <v>0.5</v>
      </c>
      <c r="O497" s="457">
        <f t="shared" si="103"/>
        <v>0</v>
      </c>
      <c r="P497" s="280"/>
      <c r="Q497" s="453">
        <v>0</v>
      </c>
      <c r="R497" s="453">
        <f t="shared" si="92"/>
        <v>0</v>
      </c>
      <c r="S497" s="462"/>
      <c r="T497" s="460"/>
      <c r="U497" s="456">
        <v>0.5</v>
      </c>
      <c r="V497" s="461">
        <f t="shared" si="93"/>
        <v>0</v>
      </c>
      <c r="W497" s="280"/>
      <c r="X497" s="453">
        <v>0</v>
      </c>
      <c r="Y497" s="453">
        <f t="shared" si="94"/>
        <v>0</v>
      </c>
      <c r="Z497" s="462"/>
      <c r="AA497" s="460"/>
      <c r="AB497" s="456">
        <v>0.5</v>
      </c>
      <c r="AC497" s="461">
        <f t="shared" si="95"/>
        <v>0</v>
      </c>
      <c r="AD497" s="55"/>
      <c r="AE497" s="564">
        <v>0</v>
      </c>
      <c r="AF497" s="564">
        <f t="shared" si="96"/>
        <v>0</v>
      </c>
      <c r="AG497" s="569"/>
      <c r="AH497" s="567"/>
      <c r="AI497" s="568">
        <v>0.5</v>
      </c>
      <c r="AJ497" s="495">
        <f t="shared" si="97"/>
        <v>0</v>
      </c>
      <c r="AK497" s="55"/>
      <c r="AL497" s="564">
        <v>0</v>
      </c>
      <c r="AM497" s="564">
        <f t="shared" si="98"/>
        <v>0</v>
      </c>
      <c r="AN497" s="569"/>
      <c r="AO497" s="567"/>
      <c r="AP497" s="568">
        <v>0.5</v>
      </c>
      <c r="AQ497" s="495">
        <f t="shared" si="99"/>
        <v>0</v>
      </c>
    </row>
    <row r="498" spans="1:43" ht="15" hidden="1" x14ac:dyDescent="0.25">
      <c r="A498" s="563" t="s">
        <v>582</v>
      </c>
      <c r="B498" s="280"/>
      <c r="C498" s="453">
        <v>0</v>
      </c>
      <c r="D498" s="453">
        <f t="shared" si="100"/>
        <v>0</v>
      </c>
      <c r="E498" s="462"/>
      <c r="F498" s="460"/>
      <c r="G498" s="456">
        <v>0.5</v>
      </c>
      <c r="H498" s="457">
        <f t="shared" si="101"/>
        <v>0</v>
      </c>
      <c r="I498" s="280"/>
      <c r="J498" s="453">
        <v>0</v>
      </c>
      <c r="K498" s="453">
        <f t="shared" si="102"/>
        <v>0</v>
      </c>
      <c r="L498" s="462"/>
      <c r="M498" s="460"/>
      <c r="N498" s="456">
        <v>0.5</v>
      </c>
      <c r="O498" s="457">
        <f t="shared" si="103"/>
        <v>0</v>
      </c>
      <c r="P498" s="280"/>
      <c r="Q498" s="453">
        <v>0</v>
      </c>
      <c r="R498" s="453">
        <f t="shared" si="92"/>
        <v>0</v>
      </c>
      <c r="S498" s="462"/>
      <c r="T498" s="460"/>
      <c r="U498" s="456">
        <v>0.5</v>
      </c>
      <c r="V498" s="461">
        <f t="shared" si="93"/>
        <v>0</v>
      </c>
      <c r="W498" s="280"/>
      <c r="X498" s="453">
        <v>0</v>
      </c>
      <c r="Y498" s="453">
        <f t="shared" si="94"/>
        <v>0</v>
      </c>
      <c r="Z498" s="462"/>
      <c r="AA498" s="460"/>
      <c r="AB498" s="456">
        <v>0.5</v>
      </c>
      <c r="AC498" s="461">
        <f t="shared" si="95"/>
        <v>0</v>
      </c>
      <c r="AD498" s="55"/>
      <c r="AE498" s="564">
        <v>0</v>
      </c>
      <c r="AF498" s="564">
        <f t="shared" si="96"/>
        <v>0</v>
      </c>
      <c r="AG498" s="569"/>
      <c r="AH498" s="567"/>
      <c r="AI498" s="568">
        <v>0.5</v>
      </c>
      <c r="AJ498" s="495">
        <f t="shared" si="97"/>
        <v>0</v>
      </c>
      <c r="AK498" s="55"/>
      <c r="AL498" s="564">
        <v>0</v>
      </c>
      <c r="AM498" s="564">
        <f t="shared" si="98"/>
        <v>0</v>
      </c>
      <c r="AN498" s="569"/>
      <c r="AO498" s="567"/>
      <c r="AP498" s="568">
        <v>0.5</v>
      </c>
      <c r="AQ498" s="495">
        <f t="shared" si="99"/>
        <v>0</v>
      </c>
    </row>
    <row r="499" spans="1:43" ht="15" hidden="1" x14ac:dyDescent="0.25">
      <c r="A499" s="563" t="s">
        <v>583</v>
      </c>
      <c r="B499" s="280"/>
      <c r="C499" s="453">
        <v>0</v>
      </c>
      <c r="D499" s="453">
        <f t="shared" si="100"/>
        <v>0</v>
      </c>
      <c r="E499" s="462"/>
      <c r="F499" s="460"/>
      <c r="G499" s="456">
        <v>0.5</v>
      </c>
      <c r="H499" s="457">
        <f t="shared" si="101"/>
        <v>0</v>
      </c>
      <c r="I499" s="280"/>
      <c r="J499" s="453">
        <v>0</v>
      </c>
      <c r="K499" s="453">
        <f t="shared" si="102"/>
        <v>0</v>
      </c>
      <c r="L499" s="462"/>
      <c r="M499" s="460"/>
      <c r="N499" s="456">
        <v>0.5</v>
      </c>
      <c r="O499" s="457">
        <f t="shared" si="103"/>
        <v>0</v>
      </c>
      <c r="P499" s="280"/>
      <c r="Q499" s="453">
        <v>0</v>
      </c>
      <c r="R499" s="453">
        <f t="shared" si="92"/>
        <v>0</v>
      </c>
      <c r="S499" s="462"/>
      <c r="T499" s="460"/>
      <c r="U499" s="456">
        <v>0.5</v>
      </c>
      <c r="V499" s="461">
        <f t="shared" si="93"/>
        <v>0</v>
      </c>
      <c r="W499" s="280"/>
      <c r="X499" s="453">
        <v>0</v>
      </c>
      <c r="Y499" s="453">
        <f t="shared" si="94"/>
        <v>0</v>
      </c>
      <c r="Z499" s="462"/>
      <c r="AA499" s="460"/>
      <c r="AB499" s="456">
        <v>0.5</v>
      </c>
      <c r="AC499" s="461">
        <f t="shared" si="95"/>
        <v>0</v>
      </c>
      <c r="AD499" s="55"/>
      <c r="AE499" s="564">
        <v>0</v>
      </c>
      <c r="AF499" s="564">
        <f t="shared" si="96"/>
        <v>0</v>
      </c>
      <c r="AG499" s="569"/>
      <c r="AH499" s="567"/>
      <c r="AI499" s="568">
        <v>0.5</v>
      </c>
      <c r="AJ499" s="495">
        <f t="shared" si="97"/>
        <v>0</v>
      </c>
      <c r="AK499" s="55"/>
      <c r="AL499" s="564">
        <v>0</v>
      </c>
      <c r="AM499" s="564">
        <f t="shared" si="98"/>
        <v>0</v>
      </c>
      <c r="AN499" s="569"/>
      <c r="AO499" s="567"/>
      <c r="AP499" s="568">
        <v>0.5</v>
      </c>
      <c r="AQ499" s="495">
        <f t="shared" si="99"/>
        <v>0</v>
      </c>
    </row>
    <row r="500" spans="1:43" ht="15" hidden="1" x14ac:dyDescent="0.25">
      <c r="A500" s="563" t="s">
        <v>584</v>
      </c>
      <c r="B500" s="280"/>
      <c r="C500" s="453">
        <v>0</v>
      </c>
      <c r="D500" s="453">
        <f t="shared" si="100"/>
        <v>0</v>
      </c>
      <c r="E500" s="462"/>
      <c r="F500" s="460"/>
      <c r="G500" s="456">
        <v>0.5</v>
      </c>
      <c r="H500" s="457">
        <f t="shared" si="101"/>
        <v>0</v>
      </c>
      <c r="I500" s="280"/>
      <c r="J500" s="453">
        <v>0</v>
      </c>
      <c r="K500" s="453">
        <f t="shared" si="102"/>
        <v>0</v>
      </c>
      <c r="L500" s="462"/>
      <c r="M500" s="460"/>
      <c r="N500" s="456">
        <v>0.5</v>
      </c>
      <c r="O500" s="457">
        <f t="shared" si="103"/>
        <v>0</v>
      </c>
      <c r="P500" s="280"/>
      <c r="Q500" s="453">
        <v>0</v>
      </c>
      <c r="R500" s="453">
        <f t="shared" si="92"/>
        <v>0</v>
      </c>
      <c r="S500" s="462"/>
      <c r="T500" s="460"/>
      <c r="U500" s="456">
        <v>0.5</v>
      </c>
      <c r="V500" s="461">
        <f t="shared" si="93"/>
        <v>0</v>
      </c>
      <c r="W500" s="280"/>
      <c r="X500" s="453">
        <v>0</v>
      </c>
      <c r="Y500" s="453">
        <f t="shared" si="94"/>
        <v>0</v>
      </c>
      <c r="Z500" s="462"/>
      <c r="AA500" s="460"/>
      <c r="AB500" s="456">
        <v>0.5</v>
      </c>
      <c r="AC500" s="461">
        <f t="shared" si="95"/>
        <v>0</v>
      </c>
      <c r="AD500" s="55"/>
      <c r="AE500" s="564">
        <v>0</v>
      </c>
      <c r="AF500" s="564">
        <f t="shared" si="96"/>
        <v>0</v>
      </c>
      <c r="AG500" s="569"/>
      <c r="AH500" s="567"/>
      <c r="AI500" s="568">
        <v>0.5</v>
      </c>
      <c r="AJ500" s="495">
        <f t="shared" si="97"/>
        <v>0</v>
      </c>
      <c r="AK500" s="55"/>
      <c r="AL500" s="564">
        <v>0</v>
      </c>
      <c r="AM500" s="564">
        <f t="shared" si="98"/>
        <v>0</v>
      </c>
      <c r="AN500" s="569"/>
      <c r="AO500" s="567"/>
      <c r="AP500" s="568">
        <v>0.5</v>
      </c>
      <c r="AQ500" s="495">
        <f t="shared" si="99"/>
        <v>0</v>
      </c>
    </row>
    <row r="501" spans="1:43" ht="15" hidden="1" x14ac:dyDescent="0.25">
      <c r="A501" s="563" t="s">
        <v>585</v>
      </c>
      <c r="B501" s="280"/>
      <c r="C501" s="453">
        <v>0</v>
      </c>
      <c r="D501" s="453">
        <f t="shared" si="100"/>
        <v>0</v>
      </c>
      <c r="E501" s="462"/>
      <c r="F501" s="460"/>
      <c r="G501" s="456">
        <v>0.5</v>
      </c>
      <c r="H501" s="457">
        <f t="shared" si="101"/>
        <v>0</v>
      </c>
      <c r="I501" s="280"/>
      <c r="J501" s="453">
        <v>0</v>
      </c>
      <c r="K501" s="453">
        <f t="shared" si="102"/>
        <v>0</v>
      </c>
      <c r="L501" s="462"/>
      <c r="M501" s="460"/>
      <c r="N501" s="456">
        <v>0.5</v>
      </c>
      <c r="O501" s="457">
        <f t="shared" si="103"/>
        <v>0</v>
      </c>
      <c r="P501" s="280"/>
      <c r="Q501" s="453">
        <v>0</v>
      </c>
      <c r="R501" s="453">
        <f t="shared" si="92"/>
        <v>0</v>
      </c>
      <c r="S501" s="462"/>
      <c r="T501" s="460"/>
      <c r="U501" s="456">
        <v>0.5</v>
      </c>
      <c r="V501" s="461">
        <f t="shared" si="93"/>
        <v>0</v>
      </c>
      <c r="W501" s="280"/>
      <c r="X501" s="453">
        <v>0</v>
      </c>
      <c r="Y501" s="453">
        <f t="shared" si="94"/>
        <v>0</v>
      </c>
      <c r="Z501" s="462"/>
      <c r="AA501" s="460"/>
      <c r="AB501" s="456">
        <v>0.5</v>
      </c>
      <c r="AC501" s="461">
        <f t="shared" si="95"/>
        <v>0</v>
      </c>
      <c r="AD501" s="55"/>
      <c r="AE501" s="564">
        <v>0</v>
      </c>
      <c r="AF501" s="564">
        <f t="shared" si="96"/>
        <v>0</v>
      </c>
      <c r="AG501" s="569"/>
      <c r="AH501" s="567"/>
      <c r="AI501" s="568">
        <v>0.5</v>
      </c>
      <c r="AJ501" s="495">
        <f t="shared" si="97"/>
        <v>0</v>
      </c>
      <c r="AK501" s="55"/>
      <c r="AL501" s="564">
        <v>0</v>
      </c>
      <c r="AM501" s="564">
        <f t="shared" si="98"/>
        <v>0</v>
      </c>
      <c r="AN501" s="569"/>
      <c r="AO501" s="567"/>
      <c r="AP501" s="568">
        <v>0.5</v>
      </c>
      <c r="AQ501" s="495">
        <f t="shared" si="99"/>
        <v>0</v>
      </c>
    </row>
    <row r="502" spans="1:43" ht="15" hidden="1" x14ac:dyDescent="0.25">
      <c r="A502" s="563" t="s">
        <v>586</v>
      </c>
      <c r="B502" s="280"/>
      <c r="C502" s="453">
        <v>0</v>
      </c>
      <c r="D502" s="453">
        <f t="shared" si="100"/>
        <v>0</v>
      </c>
      <c r="E502" s="462"/>
      <c r="F502" s="460"/>
      <c r="G502" s="456">
        <v>0.5</v>
      </c>
      <c r="H502" s="457">
        <f t="shared" si="101"/>
        <v>0</v>
      </c>
      <c r="I502" s="280"/>
      <c r="J502" s="453">
        <v>0</v>
      </c>
      <c r="K502" s="453">
        <f t="shared" si="102"/>
        <v>0</v>
      </c>
      <c r="L502" s="462"/>
      <c r="M502" s="460"/>
      <c r="N502" s="456">
        <v>0.5</v>
      </c>
      <c r="O502" s="457">
        <f t="shared" si="103"/>
        <v>0</v>
      </c>
      <c r="P502" s="280"/>
      <c r="Q502" s="453">
        <v>0</v>
      </c>
      <c r="R502" s="453">
        <f t="shared" si="92"/>
        <v>0</v>
      </c>
      <c r="S502" s="462"/>
      <c r="T502" s="460"/>
      <c r="U502" s="456">
        <v>0.5</v>
      </c>
      <c r="V502" s="461">
        <f t="shared" si="93"/>
        <v>0</v>
      </c>
      <c r="W502" s="280"/>
      <c r="X502" s="453">
        <v>0</v>
      </c>
      <c r="Y502" s="453">
        <f t="shared" si="94"/>
        <v>0</v>
      </c>
      <c r="Z502" s="462"/>
      <c r="AA502" s="460"/>
      <c r="AB502" s="456">
        <v>0.5</v>
      </c>
      <c r="AC502" s="461">
        <f t="shared" si="95"/>
        <v>0</v>
      </c>
      <c r="AD502" s="55"/>
      <c r="AE502" s="564">
        <v>0</v>
      </c>
      <c r="AF502" s="564">
        <f t="shared" si="96"/>
        <v>0</v>
      </c>
      <c r="AG502" s="569"/>
      <c r="AH502" s="567"/>
      <c r="AI502" s="568">
        <v>0.5</v>
      </c>
      <c r="AJ502" s="495">
        <f t="shared" si="97"/>
        <v>0</v>
      </c>
      <c r="AK502" s="55"/>
      <c r="AL502" s="564">
        <v>0</v>
      </c>
      <c r="AM502" s="564">
        <f t="shared" si="98"/>
        <v>0</v>
      </c>
      <c r="AN502" s="569"/>
      <c r="AO502" s="567"/>
      <c r="AP502" s="568">
        <v>0.5</v>
      </c>
      <c r="AQ502" s="495">
        <f t="shared" si="99"/>
        <v>0</v>
      </c>
    </row>
    <row r="503" spans="1:43" ht="15" hidden="1" x14ac:dyDescent="0.25">
      <c r="A503" s="563" t="s">
        <v>587</v>
      </c>
      <c r="B503" s="280"/>
      <c r="C503" s="453">
        <v>0</v>
      </c>
      <c r="D503" s="453">
        <f t="shared" si="100"/>
        <v>0</v>
      </c>
      <c r="E503" s="462"/>
      <c r="F503" s="460"/>
      <c r="G503" s="456">
        <v>0.5</v>
      </c>
      <c r="H503" s="457">
        <f t="shared" si="101"/>
        <v>0</v>
      </c>
      <c r="I503" s="280"/>
      <c r="J503" s="453">
        <v>0</v>
      </c>
      <c r="K503" s="453">
        <f t="shared" si="102"/>
        <v>0</v>
      </c>
      <c r="L503" s="462"/>
      <c r="M503" s="460"/>
      <c r="N503" s="456">
        <v>0.5</v>
      </c>
      <c r="O503" s="457">
        <f t="shared" si="103"/>
        <v>0</v>
      </c>
      <c r="P503" s="280"/>
      <c r="Q503" s="453">
        <v>0</v>
      </c>
      <c r="R503" s="453">
        <f t="shared" si="92"/>
        <v>0</v>
      </c>
      <c r="S503" s="462"/>
      <c r="T503" s="460"/>
      <c r="U503" s="456">
        <v>0.5</v>
      </c>
      <c r="V503" s="461">
        <f t="shared" si="93"/>
        <v>0</v>
      </c>
      <c r="W503" s="280"/>
      <c r="X503" s="453">
        <v>0</v>
      </c>
      <c r="Y503" s="453">
        <f t="shared" si="94"/>
        <v>0</v>
      </c>
      <c r="Z503" s="462"/>
      <c r="AA503" s="460"/>
      <c r="AB503" s="456">
        <v>0.5</v>
      </c>
      <c r="AC503" s="461">
        <f t="shared" si="95"/>
        <v>0</v>
      </c>
      <c r="AD503" s="55"/>
      <c r="AE503" s="564">
        <v>0</v>
      </c>
      <c r="AF503" s="564">
        <f t="shared" si="96"/>
        <v>0</v>
      </c>
      <c r="AG503" s="569"/>
      <c r="AH503" s="567"/>
      <c r="AI503" s="568">
        <v>0.5</v>
      </c>
      <c r="AJ503" s="495">
        <f t="shared" si="97"/>
        <v>0</v>
      </c>
      <c r="AK503" s="55"/>
      <c r="AL503" s="564">
        <v>0</v>
      </c>
      <c r="AM503" s="564">
        <f t="shared" si="98"/>
        <v>0</v>
      </c>
      <c r="AN503" s="569"/>
      <c r="AO503" s="567"/>
      <c r="AP503" s="568">
        <v>0.5</v>
      </c>
      <c r="AQ503" s="495">
        <f t="shared" si="99"/>
        <v>0</v>
      </c>
    </row>
    <row r="504" spans="1:43" ht="15" hidden="1" x14ac:dyDescent="0.25">
      <c r="A504" s="563" t="s">
        <v>588</v>
      </c>
      <c r="B504" s="463"/>
      <c r="C504" s="453">
        <v>0</v>
      </c>
      <c r="D504" s="453">
        <f t="shared" si="100"/>
        <v>0</v>
      </c>
      <c r="E504" s="462"/>
      <c r="F504" s="460"/>
      <c r="G504" s="456">
        <v>0.5</v>
      </c>
      <c r="H504" s="457">
        <f t="shared" si="101"/>
        <v>0</v>
      </c>
      <c r="I504" s="463"/>
      <c r="J504" s="453">
        <v>0</v>
      </c>
      <c r="K504" s="453">
        <f t="shared" si="102"/>
        <v>0</v>
      </c>
      <c r="L504" s="462"/>
      <c r="M504" s="460"/>
      <c r="N504" s="456">
        <v>0.5</v>
      </c>
      <c r="O504" s="457">
        <f t="shared" si="103"/>
        <v>0</v>
      </c>
      <c r="P504" s="463"/>
      <c r="Q504" s="453">
        <v>0</v>
      </c>
      <c r="R504" s="453">
        <f t="shared" si="92"/>
        <v>0</v>
      </c>
      <c r="S504" s="462"/>
      <c r="T504" s="460"/>
      <c r="U504" s="456">
        <v>0.5</v>
      </c>
      <c r="V504" s="461">
        <f t="shared" si="93"/>
        <v>0</v>
      </c>
      <c r="W504" s="463"/>
      <c r="X504" s="453">
        <v>0</v>
      </c>
      <c r="Y504" s="453">
        <f t="shared" si="94"/>
        <v>0</v>
      </c>
      <c r="Z504" s="462"/>
      <c r="AA504" s="460"/>
      <c r="AB504" s="456">
        <v>0.5</v>
      </c>
      <c r="AC504" s="461">
        <f t="shared" si="95"/>
        <v>0</v>
      </c>
      <c r="AD504" s="56"/>
      <c r="AE504" s="564">
        <v>0</v>
      </c>
      <c r="AF504" s="564">
        <f t="shared" si="96"/>
        <v>0</v>
      </c>
      <c r="AG504" s="569"/>
      <c r="AH504" s="567"/>
      <c r="AI504" s="568">
        <v>0.5</v>
      </c>
      <c r="AJ504" s="495">
        <f t="shared" si="97"/>
        <v>0</v>
      </c>
      <c r="AK504" s="56"/>
      <c r="AL504" s="564">
        <v>0</v>
      </c>
      <c r="AM504" s="564">
        <f t="shared" si="98"/>
        <v>0</v>
      </c>
      <c r="AN504" s="569"/>
      <c r="AO504" s="567"/>
      <c r="AP504" s="568">
        <v>0.5</v>
      </c>
      <c r="AQ504" s="495">
        <f t="shared" si="99"/>
        <v>0</v>
      </c>
    </row>
    <row r="505" spans="1:43" ht="15" hidden="1" x14ac:dyDescent="0.25">
      <c r="A505" s="563" t="s">
        <v>589</v>
      </c>
      <c r="B505" s="280"/>
      <c r="C505" s="453">
        <v>0</v>
      </c>
      <c r="D505" s="453">
        <f t="shared" si="100"/>
        <v>0</v>
      </c>
      <c r="E505" s="462"/>
      <c r="F505" s="460"/>
      <c r="G505" s="456">
        <v>0.5</v>
      </c>
      <c r="H505" s="457">
        <f t="shared" si="101"/>
        <v>0</v>
      </c>
      <c r="I505" s="280"/>
      <c r="J505" s="453">
        <v>0</v>
      </c>
      <c r="K505" s="453">
        <f t="shared" si="102"/>
        <v>0</v>
      </c>
      <c r="L505" s="462"/>
      <c r="M505" s="460"/>
      <c r="N505" s="456">
        <v>0.5</v>
      </c>
      <c r="O505" s="457">
        <f t="shared" si="103"/>
        <v>0</v>
      </c>
      <c r="P505" s="280"/>
      <c r="Q505" s="453">
        <v>0</v>
      </c>
      <c r="R505" s="453">
        <f t="shared" si="92"/>
        <v>0</v>
      </c>
      <c r="S505" s="462"/>
      <c r="T505" s="460"/>
      <c r="U505" s="456">
        <v>0.5</v>
      </c>
      <c r="V505" s="461">
        <f t="shared" si="93"/>
        <v>0</v>
      </c>
      <c r="W505" s="280"/>
      <c r="X505" s="453">
        <v>0</v>
      </c>
      <c r="Y505" s="453">
        <f t="shared" si="94"/>
        <v>0</v>
      </c>
      <c r="Z505" s="462"/>
      <c r="AA505" s="460"/>
      <c r="AB505" s="456">
        <v>0.5</v>
      </c>
      <c r="AC505" s="461">
        <f t="shared" si="95"/>
        <v>0</v>
      </c>
      <c r="AD505" s="55"/>
      <c r="AE505" s="564">
        <v>0</v>
      </c>
      <c r="AF505" s="564">
        <f t="shared" si="96"/>
        <v>0</v>
      </c>
      <c r="AG505" s="569"/>
      <c r="AH505" s="567"/>
      <c r="AI505" s="568">
        <v>0.5</v>
      </c>
      <c r="AJ505" s="495">
        <f t="shared" si="97"/>
        <v>0</v>
      </c>
      <c r="AK505" s="55"/>
      <c r="AL505" s="564">
        <v>0</v>
      </c>
      <c r="AM505" s="564">
        <f t="shared" si="98"/>
        <v>0</v>
      </c>
      <c r="AN505" s="569"/>
      <c r="AO505" s="567"/>
      <c r="AP505" s="568">
        <v>0.5</v>
      </c>
      <c r="AQ505" s="495">
        <f t="shared" si="99"/>
        <v>0</v>
      </c>
    </row>
    <row r="506" spans="1:43" ht="15" hidden="1" x14ac:dyDescent="0.25">
      <c r="A506" s="563" t="s">
        <v>590</v>
      </c>
      <c r="B506" s="280"/>
      <c r="C506" s="453">
        <v>0</v>
      </c>
      <c r="D506" s="453">
        <f t="shared" si="100"/>
        <v>0</v>
      </c>
      <c r="E506" s="462"/>
      <c r="F506" s="460"/>
      <c r="G506" s="456">
        <v>0.5</v>
      </c>
      <c r="H506" s="457">
        <f t="shared" si="101"/>
        <v>0</v>
      </c>
      <c r="I506" s="280"/>
      <c r="J506" s="453">
        <v>0</v>
      </c>
      <c r="K506" s="453">
        <f t="shared" si="102"/>
        <v>0</v>
      </c>
      <c r="L506" s="462"/>
      <c r="M506" s="460"/>
      <c r="N506" s="456">
        <v>0.5</v>
      </c>
      <c r="O506" s="457">
        <f t="shared" si="103"/>
        <v>0</v>
      </c>
      <c r="P506" s="280"/>
      <c r="Q506" s="453">
        <v>0</v>
      </c>
      <c r="R506" s="453">
        <f t="shared" si="92"/>
        <v>0</v>
      </c>
      <c r="S506" s="462"/>
      <c r="T506" s="460"/>
      <c r="U506" s="456">
        <v>0.5</v>
      </c>
      <c r="V506" s="461">
        <f t="shared" si="93"/>
        <v>0</v>
      </c>
      <c r="W506" s="280"/>
      <c r="X506" s="453">
        <v>0</v>
      </c>
      <c r="Y506" s="453">
        <f t="shared" si="94"/>
        <v>0</v>
      </c>
      <c r="Z506" s="462"/>
      <c r="AA506" s="460"/>
      <c r="AB506" s="456">
        <v>0.5</v>
      </c>
      <c r="AC506" s="461">
        <f t="shared" si="95"/>
        <v>0</v>
      </c>
      <c r="AD506" s="55"/>
      <c r="AE506" s="564">
        <v>0</v>
      </c>
      <c r="AF506" s="564">
        <f t="shared" si="96"/>
        <v>0</v>
      </c>
      <c r="AG506" s="569"/>
      <c r="AH506" s="567"/>
      <c r="AI506" s="568">
        <v>0.5</v>
      </c>
      <c r="AJ506" s="495">
        <f t="shared" si="97"/>
        <v>0</v>
      </c>
      <c r="AK506" s="55"/>
      <c r="AL506" s="564">
        <v>0</v>
      </c>
      <c r="AM506" s="564">
        <f t="shared" si="98"/>
        <v>0</v>
      </c>
      <c r="AN506" s="569"/>
      <c r="AO506" s="567"/>
      <c r="AP506" s="568">
        <v>0.5</v>
      </c>
      <c r="AQ506" s="495">
        <f t="shared" si="99"/>
        <v>0</v>
      </c>
    </row>
    <row r="507" spans="1:43" ht="15" hidden="1" x14ac:dyDescent="0.25">
      <c r="A507" s="563" t="s">
        <v>591</v>
      </c>
      <c r="B507" s="280"/>
      <c r="C507" s="453">
        <v>0</v>
      </c>
      <c r="D507" s="453">
        <f t="shared" si="100"/>
        <v>0</v>
      </c>
      <c r="E507" s="462"/>
      <c r="F507" s="460"/>
      <c r="G507" s="456">
        <v>0.5</v>
      </c>
      <c r="H507" s="457">
        <f t="shared" si="101"/>
        <v>0</v>
      </c>
      <c r="I507" s="280"/>
      <c r="J507" s="453">
        <v>0</v>
      </c>
      <c r="K507" s="453">
        <f t="shared" si="102"/>
        <v>0</v>
      </c>
      <c r="L507" s="462"/>
      <c r="M507" s="460"/>
      <c r="N507" s="456">
        <v>0.5</v>
      </c>
      <c r="O507" s="457">
        <f t="shared" si="103"/>
        <v>0</v>
      </c>
      <c r="P507" s="280"/>
      <c r="Q507" s="453">
        <v>0</v>
      </c>
      <c r="R507" s="453">
        <f t="shared" si="92"/>
        <v>0</v>
      </c>
      <c r="S507" s="462"/>
      <c r="T507" s="460"/>
      <c r="U507" s="456">
        <v>0.5</v>
      </c>
      <c r="V507" s="461">
        <f t="shared" si="93"/>
        <v>0</v>
      </c>
      <c r="W507" s="280"/>
      <c r="X507" s="453">
        <v>0</v>
      </c>
      <c r="Y507" s="453">
        <f t="shared" si="94"/>
        <v>0</v>
      </c>
      <c r="Z507" s="462"/>
      <c r="AA507" s="460"/>
      <c r="AB507" s="456">
        <v>0.5</v>
      </c>
      <c r="AC507" s="461">
        <f t="shared" si="95"/>
        <v>0</v>
      </c>
      <c r="AD507" s="55"/>
      <c r="AE507" s="564">
        <v>0</v>
      </c>
      <c r="AF507" s="564">
        <f t="shared" si="96"/>
        <v>0</v>
      </c>
      <c r="AG507" s="569"/>
      <c r="AH507" s="567"/>
      <c r="AI507" s="568">
        <v>0.5</v>
      </c>
      <c r="AJ507" s="495">
        <f t="shared" si="97"/>
        <v>0</v>
      </c>
      <c r="AK507" s="55"/>
      <c r="AL507" s="564">
        <v>0</v>
      </c>
      <c r="AM507" s="564">
        <f t="shared" si="98"/>
        <v>0</v>
      </c>
      <c r="AN507" s="569"/>
      <c r="AO507" s="567"/>
      <c r="AP507" s="568">
        <v>0.5</v>
      </c>
      <c r="AQ507" s="495">
        <f t="shared" si="99"/>
        <v>0</v>
      </c>
    </row>
    <row r="508" spans="1:43" ht="15" hidden="1" x14ac:dyDescent="0.25">
      <c r="A508" s="563" t="s">
        <v>592</v>
      </c>
      <c r="B508" s="280"/>
      <c r="C508" s="453">
        <v>0</v>
      </c>
      <c r="D508" s="453">
        <f t="shared" si="100"/>
        <v>0</v>
      </c>
      <c r="E508" s="462"/>
      <c r="F508" s="460"/>
      <c r="G508" s="456">
        <v>0.5</v>
      </c>
      <c r="H508" s="457">
        <f t="shared" si="101"/>
        <v>0</v>
      </c>
      <c r="I508" s="280"/>
      <c r="J508" s="453">
        <v>0</v>
      </c>
      <c r="K508" s="453">
        <f t="shared" si="102"/>
        <v>0</v>
      </c>
      <c r="L508" s="462"/>
      <c r="M508" s="460"/>
      <c r="N508" s="456">
        <v>0.5</v>
      </c>
      <c r="O508" s="457">
        <f t="shared" si="103"/>
        <v>0</v>
      </c>
      <c r="P508" s="280"/>
      <c r="Q508" s="453">
        <v>0</v>
      </c>
      <c r="R508" s="453">
        <f t="shared" si="92"/>
        <v>0</v>
      </c>
      <c r="S508" s="462"/>
      <c r="T508" s="460"/>
      <c r="U508" s="456">
        <v>0.5</v>
      </c>
      <c r="V508" s="461">
        <f t="shared" si="93"/>
        <v>0</v>
      </c>
      <c r="W508" s="280"/>
      <c r="X508" s="453">
        <v>0</v>
      </c>
      <c r="Y508" s="453">
        <f t="shared" si="94"/>
        <v>0</v>
      </c>
      <c r="Z508" s="462"/>
      <c r="AA508" s="460"/>
      <c r="AB508" s="456">
        <v>0.5</v>
      </c>
      <c r="AC508" s="461">
        <f t="shared" si="95"/>
        <v>0</v>
      </c>
      <c r="AD508" s="55"/>
      <c r="AE508" s="564">
        <v>0</v>
      </c>
      <c r="AF508" s="564">
        <f t="shared" si="96"/>
        <v>0</v>
      </c>
      <c r="AG508" s="569"/>
      <c r="AH508" s="567"/>
      <c r="AI508" s="568">
        <v>0.5</v>
      </c>
      <c r="AJ508" s="495">
        <f t="shared" si="97"/>
        <v>0</v>
      </c>
      <c r="AK508" s="55"/>
      <c r="AL508" s="564">
        <v>0</v>
      </c>
      <c r="AM508" s="564">
        <f t="shared" si="98"/>
        <v>0</v>
      </c>
      <c r="AN508" s="569"/>
      <c r="AO508" s="567"/>
      <c r="AP508" s="568">
        <v>0.5</v>
      </c>
      <c r="AQ508" s="495">
        <f t="shared" si="99"/>
        <v>0</v>
      </c>
    </row>
    <row r="509" spans="1:43" ht="15" hidden="1" x14ac:dyDescent="0.25">
      <c r="A509" s="563" t="s">
        <v>593</v>
      </c>
      <c r="B509" s="280"/>
      <c r="C509" s="453">
        <v>0</v>
      </c>
      <c r="D509" s="453">
        <f t="shared" si="100"/>
        <v>0</v>
      </c>
      <c r="E509" s="462"/>
      <c r="F509" s="460"/>
      <c r="G509" s="456">
        <v>0.5</v>
      </c>
      <c r="H509" s="457">
        <f t="shared" si="101"/>
        <v>0</v>
      </c>
      <c r="I509" s="280"/>
      <c r="J509" s="453">
        <v>0</v>
      </c>
      <c r="K509" s="453">
        <f t="shared" si="102"/>
        <v>0</v>
      </c>
      <c r="L509" s="462"/>
      <c r="M509" s="460"/>
      <c r="N509" s="456">
        <v>0.5</v>
      </c>
      <c r="O509" s="457">
        <f t="shared" si="103"/>
        <v>0</v>
      </c>
      <c r="P509" s="280"/>
      <c r="Q509" s="453">
        <v>0</v>
      </c>
      <c r="R509" s="453">
        <f t="shared" si="92"/>
        <v>0</v>
      </c>
      <c r="S509" s="462"/>
      <c r="T509" s="460"/>
      <c r="U509" s="456">
        <v>0.5</v>
      </c>
      <c r="V509" s="461">
        <f t="shared" si="93"/>
        <v>0</v>
      </c>
      <c r="W509" s="280"/>
      <c r="X509" s="453">
        <v>0</v>
      </c>
      <c r="Y509" s="453">
        <f t="shared" si="94"/>
        <v>0</v>
      </c>
      <c r="Z509" s="462"/>
      <c r="AA509" s="460"/>
      <c r="AB509" s="456">
        <v>0.5</v>
      </c>
      <c r="AC509" s="461">
        <f t="shared" si="95"/>
        <v>0</v>
      </c>
      <c r="AD509" s="55"/>
      <c r="AE509" s="564">
        <v>0</v>
      </c>
      <c r="AF509" s="564">
        <f t="shared" si="96"/>
        <v>0</v>
      </c>
      <c r="AG509" s="569"/>
      <c r="AH509" s="567"/>
      <c r="AI509" s="568">
        <v>0.5</v>
      </c>
      <c r="AJ509" s="495">
        <f t="shared" si="97"/>
        <v>0</v>
      </c>
      <c r="AK509" s="55"/>
      <c r="AL509" s="564">
        <v>0</v>
      </c>
      <c r="AM509" s="564">
        <f t="shared" si="98"/>
        <v>0</v>
      </c>
      <c r="AN509" s="569"/>
      <c r="AO509" s="567"/>
      <c r="AP509" s="568">
        <v>0.5</v>
      </c>
      <c r="AQ509" s="495">
        <f t="shared" si="99"/>
        <v>0</v>
      </c>
    </row>
    <row r="510" spans="1:43" ht="15" hidden="1" x14ac:dyDescent="0.25">
      <c r="A510" s="563" t="s">
        <v>594</v>
      </c>
      <c r="B510" s="280"/>
      <c r="C510" s="453">
        <v>0</v>
      </c>
      <c r="D510" s="453">
        <f t="shared" si="100"/>
        <v>0</v>
      </c>
      <c r="E510" s="462"/>
      <c r="F510" s="460"/>
      <c r="G510" s="456">
        <v>0.5</v>
      </c>
      <c r="H510" s="457">
        <f t="shared" si="101"/>
        <v>0</v>
      </c>
      <c r="I510" s="280"/>
      <c r="J510" s="453">
        <v>0</v>
      </c>
      <c r="K510" s="453">
        <f t="shared" si="102"/>
        <v>0</v>
      </c>
      <c r="L510" s="462"/>
      <c r="M510" s="460"/>
      <c r="N510" s="456">
        <v>0.5</v>
      </c>
      <c r="O510" s="457">
        <f t="shared" si="103"/>
        <v>0</v>
      </c>
      <c r="P510" s="280"/>
      <c r="Q510" s="453">
        <v>0</v>
      </c>
      <c r="R510" s="453">
        <f t="shared" si="92"/>
        <v>0</v>
      </c>
      <c r="S510" s="462"/>
      <c r="T510" s="460"/>
      <c r="U510" s="456">
        <v>0.5</v>
      </c>
      <c r="V510" s="461">
        <f t="shared" si="93"/>
        <v>0</v>
      </c>
      <c r="W510" s="280"/>
      <c r="X510" s="453">
        <v>0</v>
      </c>
      <c r="Y510" s="453">
        <f t="shared" si="94"/>
        <v>0</v>
      </c>
      <c r="Z510" s="462"/>
      <c r="AA510" s="460"/>
      <c r="AB510" s="456">
        <v>0.5</v>
      </c>
      <c r="AC510" s="461">
        <f t="shared" si="95"/>
        <v>0</v>
      </c>
      <c r="AD510" s="55"/>
      <c r="AE510" s="564">
        <v>0</v>
      </c>
      <c r="AF510" s="564">
        <f t="shared" si="96"/>
        <v>0</v>
      </c>
      <c r="AG510" s="569"/>
      <c r="AH510" s="567"/>
      <c r="AI510" s="568">
        <v>0.5</v>
      </c>
      <c r="AJ510" s="495">
        <f t="shared" si="97"/>
        <v>0</v>
      </c>
      <c r="AK510" s="55"/>
      <c r="AL510" s="564">
        <v>0</v>
      </c>
      <c r="AM510" s="564">
        <f t="shared" si="98"/>
        <v>0</v>
      </c>
      <c r="AN510" s="569"/>
      <c r="AO510" s="567"/>
      <c r="AP510" s="568">
        <v>0.5</v>
      </c>
      <c r="AQ510" s="495">
        <f t="shared" si="99"/>
        <v>0</v>
      </c>
    </row>
    <row r="511" spans="1:43" ht="15" hidden="1" x14ac:dyDescent="0.25">
      <c r="A511" s="563" t="s">
        <v>595</v>
      </c>
      <c r="B511" s="280"/>
      <c r="C511" s="453">
        <v>0</v>
      </c>
      <c r="D511" s="453">
        <f t="shared" si="100"/>
        <v>0</v>
      </c>
      <c r="E511" s="462"/>
      <c r="F511" s="460"/>
      <c r="G511" s="456">
        <v>0.5</v>
      </c>
      <c r="H511" s="457">
        <f t="shared" si="101"/>
        <v>0</v>
      </c>
      <c r="I511" s="280"/>
      <c r="J511" s="453">
        <v>0</v>
      </c>
      <c r="K511" s="453">
        <f t="shared" si="102"/>
        <v>0</v>
      </c>
      <c r="L511" s="462"/>
      <c r="M511" s="460"/>
      <c r="N511" s="456">
        <v>0.5</v>
      </c>
      <c r="O511" s="457">
        <f t="shared" si="103"/>
        <v>0</v>
      </c>
      <c r="P511" s="280"/>
      <c r="Q511" s="453">
        <v>0</v>
      </c>
      <c r="R511" s="453">
        <f t="shared" si="92"/>
        <v>0</v>
      </c>
      <c r="S511" s="462"/>
      <c r="T511" s="460"/>
      <c r="U511" s="456">
        <v>0.5</v>
      </c>
      <c r="V511" s="461">
        <f t="shared" si="93"/>
        <v>0</v>
      </c>
      <c r="W511" s="280"/>
      <c r="X511" s="453">
        <v>0</v>
      </c>
      <c r="Y511" s="453">
        <f t="shared" si="94"/>
        <v>0</v>
      </c>
      <c r="Z511" s="462"/>
      <c r="AA511" s="460"/>
      <c r="AB511" s="456">
        <v>0.5</v>
      </c>
      <c r="AC511" s="461">
        <f t="shared" si="95"/>
        <v>0</v>
      </c>
      <c r="AD511" s="55"/>
      <c r="AE511" s="564">
        <v>0</v>
      </c>
      <c r="AF511" s="564">
        <f t="shared" si="96"/>
        <v>0</v>
      </c>
      <c r="AG511" s="569"/>
      <c r="AH511" s="567"/>
      <c r="AI511" s="568">
        <v>0.5</v>
      </c>
      <c r="AJ511" s="495">
        <f t="shared" si="97"/>
        <v>0</v>
      </c>
      <c r="AK511" s="55"/>
      <c r="AL511" s="564">
        <v>0</v>
      </c>
      <c r="AM511" s="564">
        <f t="shared" si="98"/>
        <v>0</v>
      </c>
      <c r="AN511" s="569"/>
      <c r="AO511" s="567"/>
      <c r="AP511" s="568">
        <v>0.5</v>
      </c>
      <c r="AQ511" s="495">
        <f t="shared" si="99"/>
        <v>0</v>
      </c>
    </row>
    <row r="512" spans="1:43" ht="15" hidden="1" x14ac:dyDescent="0.25">
      <c r="A512" s="563" t="s">
        <v>596</v>
      </c>
      <c r="B512" s="280"/>
      <c r="C512" s="453">
        <v>0</v>
      </c>
      <c r="D512" s="453">
        <f t="shared" si="100"/>
        <v>0</v>
      </c>
      <c r="E512" s="462"/>
      <c r="F512" s="460"/>
      <c r="G512" s="456">
        <v>0.5</v>
      </c>
      <c r="H512" s="457">
        <f t="shared" si="101"/>
        <v>0</v>
      </c>
      <c r="I512" s="280"/>
      <c r="J512" s="453">
        <v>0</v>
      </c>
      <c r="K512" s="453">
        <f t="shared" si="102"/>
        <v>0</v>
      </c>
      <c r="L512" s="462"/>
      <c r="M512" s="460"/>
      <c r="N512" s="456">
        <v>0.5</v>
      </c>
      <c r="O512" s="457">
        <f t="shared" si="103"/>
        <v>0</v>
      </c>
      <c r="P512" s="280"/>
      <c r="Q512" s="453">
        <v>0</v>
      </c>
      <c r="R512" s="453">
        <f t="shared" si="92"/>
        <v>0</v>
      </c>
      <c r="S512" s="462"/>
      <c r="T512" s="460"/>
      <c r="U512" s="456">
        <v>0.5</v>
      </c>
      <c r="V512" s="461">
        <f t="shared" si="93"/>
        <v>0</v>
      </c>
      <c r="W512" s="280"/>
      <c r="X512" s="453">
        <v>0</v>
      </c>
      <c r="Y512" s="453">
        <f t="shared" si="94"/>
        <v>0</v>
      </c>
      <c r="Z512" s="462"/>
      <c r="AA512" s="460"/>
      <c r="AB512" s="456">
        <v>0.5</v>
      </c>
      <c r="AC512" s="461">
        <f t="shared" si="95"/>
        <v>0</v>
      </c>
      <c r="AD512" s="55"/>
      <c r="AE512" s="564">
        <v>0</v>
      </c>
      <c r="AF512" s="564">
        <f t="shared" si="96"/>
        <v>0</v>
      </c>
      <c r="AG512" s="569"/>
      <c r="AH512" s="567"/>
      <c r="AI512" s="568">
        <v>0.5</v>
      </c>
      <c r="AJ512" s="495">
        <f t="shared" si="97"/>
        <v>0</v>
      </c>
      <c r="AK512" s="55"/>
      <c r="AL512" s="564">
        <v>0</v>
      </c>
      <c r="AM512" s="564">
        <f t="shared" si="98"/>
        <v>0</v>
      </c>
      <c r="AN512" s="569"/>
      <c r="AO512" s="567"/>
      <c r="AP512" s="568">
        <v>0.5</v>
      </c>
      <c r="AQ512" s="495">
        <f t="shared" si="99"/>
        <v>0</v>
      </c>
    </row>
    <row r="513" spans="1:43" ht="15" hidden="1" x14ac:dyDescent="0.25">
      <c r="A513" s="563" t="s">
        <v>597</v>
      </c>
      <c r="B513" s="280"/>
      <c r="C513" s="453">
        <v>0</v>
      </c>
      <c r="D513" s="453">
        <f t="shared" si="100"/>
        <v>0</v>
      </c>
      <c r="E513" s="462"/>
      <c r="F513" s="460"/>
      <c r="G513" s="456">
        <v>0.5</v>
      </c>
      <c r="H513" s="457">
        <f t="shared" si="101"/>
        <v>0</v>
      </c>
      <c r="I513" s="280"/>
      <c r="J513" s="453">
        <v>0</v>
      </c>
      <c r="K513" s="453">
        <f t="shared" si="102"/>
        <v>0</v>
      </c>
      <c r="L513" s="462"/>
      <c r="M513" s="460"/>
      <c r="N513" s="456">
        <v>0.5</v>
      </c>
      <c r="O513" s="457">
        <f t="shared" si="103"/>
        <v>0</v>
      </c>
      <c r="P513" s="280"/>
      <c r="Q513" s="453">
        <v>0</v>
      </c>
      <c r="R513" s="453">
        <f t="shared" si="92"/>
        <v>0</v>
      </c>
      <c r="S513" s="462"/>
      <c r="T513" s="460"/>
      <c r="U513" s="456">
        <v>0.5</v>
      </c>
      <c r="V513" s="461">
        <f t="shared" si="93"/>
        <v>0</v>
      </c>
      <c r="W513" s="280"/>
      <c r="X513" s="453">
        <v>0</v>
      </c>
      <c r="Y513" s="453">
        <f t="shared" si="94"/>
        <v>0</v>
      </c>
      <c r="Z513" s="462"/>
      <c r="AA513" s="460"/>
      <c r="AB513" s="456">
        <v>0.5</v>
      </c>
      <c r="AC513" s="461">
        <f t="shared" si="95"/>
        <v>0</v>
      </c>
      <c r="AD513" s="55"/>
      <c r="AE513" s="564">
        <v>0</v>
      </c>
      <c r="AF513" s="564">
        <f t="shared" si="96"/>
        <v>0</v>
      </c>
      <c r="AG513" s="569"/>
      <c r="AH513" s="567"/>
      <c r="AI513" s="568">
        <v>0.5</v>
      </c>
      <c r="AJ513" s="495">
        <f t="shared" si="97"/>
        <v>0</v>
      </c>
      <c r="AK513" s="55"/>
      <c r="AL513" s="564">
        <v>0</v>
      </c>
      <c r="AM513" s="564">
        <f t="shared" si="98"/>
        <v>0</v>
      </c>
      <c r="AN513" s="569"/>
      <c r="AO513" s="567"/>
      <c r="AP513" s="568">
        <v>0.5</v>
      </c>
      <c r="AQ513" s="495">
        <f t="shared" si="99"/>
        <v>0</v>
      </c>
    </row>
    <row r="514" spans="1:43" ht="15" hidden="1" x14ac:dyDescent="0.25">
      <c r="A514" s="563" t="s">
        <v>598</v>
      </c>
      <c r="B514" s="280"/>
      <c r="C514" s="453">
        <v>0</v>
      </c>
      <c r="D514" s="453">
        <f t="shared" si="100"/>
        <v>0</v>
      </c>
      <c r="E514" s="462"/>
      <c r="F514" s="460"/>
      <c r="G514" s="456">
        <v>0.5</v>
      </c>
      <c r="H514" s="457">
        <f t="shared" si="101"/>
        <v>0</v>
      </c>
      <c r="I514" s="280"/>
      <c r="J514" s="453">
        <v>0</v>
      </c>
      <c r="K514" s="453">
        <f t="shared" si="102"/>
        <v>0</v>
      </c>
      <c r="L514" s="462"/>
      <c r="M514" s="460"/>
      <c r="N514" s="456">
        <v>0.5</v>
      </c>
      <c r="O514" s="457">
        <f t="shared" si="103"/>
        <v>0</v>
      </c>
      <c r="P514" s="280"/>
      <c r="Q514" s="453">
        <v>0</v>
      </c>
      <c r="R514" s="453">
        <f t="shared" si="92"/>
        <v>0</v>
      </c>
      <c r="S514" s="462"/>
      <c r="T514" s="460"/>
      <c r="U514" s="456">
        <v>0.5</v>
      </c>
      <c r="V514" s="461">
        <f t="shared" si="93"/>
        <v>0</v>
      </c>
      <c r="W514" s="280"/>
      <c r="X514" s="453">
        <v>0</v>
      </c>
      <c r="Y514" s="453">
        <f t="shared" si="94"/>
        <v>0</v>
      </c>
      <c r="Z514" s="462"/>
      <c r="AA514" s="460"/>
      <c r="AB514" s="456">
        <v>0.5</v>
      </c>
      <c r="AC514" s="461">
        <f t="shared" si="95"/>
        <v>0</v>
      </c>
      <c r="AD514" s="55"/>
      <c r="AE514" s="564">
        <v>0</v>
      </c>
      <c r="AF514" s="564">
        <f t="shared" si="96"/>
        <v>0</v>
      </c>
      <c r="AG514" s="569"/>
      <c r="AH514" s="567"/>
      <c r="AI514" s="568">
        <v>0.5</v>
      </c>
      <c r="AJ514" s="495">
        <f t="shared" si="97"/>
        <v>0</v>
      </c>
      <c r="AK514" s="55"/>
      <c r="AL514" s="564">
        <v>0</v>
      </c>
      <c r="AM514" s="564">
        <f t="shared" si="98"/>
        <v>0</v>
      </c>
      <c r="AN514" s="569"/>
      <c r="AO514" s="567"/>
      <c r="AP514" s="568">
        <v>0.5</v>
      </c>
      <c r="AQ514" s="495">
        <f t="shared" si="99"/>
        <v>0</v>
      </c>
    </row>
    <row r="515" spans="1:43" ht="15" hidden="1" x14ac:dyDescent="0.25">
      <c r="A515" s="563" t="s">
        <v>599</v>
      </c>
      <c r="B515" s="280"/>
      <c r="C515" s="453">
        <v>0</v>
      </c>
      <c r="D515" s="453">
        <f t="shared" si="100"/>
        <v>0</v>
      </c>
      <c r="E515" s="462"/>
      <c r="F515" s="460"/>
      <c r="G515" s="456">
        <v>0.5</v>
      </c>
      <c r="H515" s="457">
        <f t="shared" si="101"/>
        <v>0</v>
      </c>
      <c r="I515" s="280"/>
      <c r="J515" s="453">
        <v>0</v>
      </c>
      <c r="K515" s="453">
        <f t="shared" si="102"/>
        <v>0</v>
      </c>
      <c r="L515" s="462"/>
      <c r="M515" s="460"/>
      <c r="N515" s="456">
        <v>0.5</v>
      </c>
      <c r="O515" s="457">
        <f t="shared" si="103"/>
        <v>0</v>
      </c>
      <c r="P515" s="280"/>
      <c r="Q515" s="453">
        <v>0</v>
      </c>
      <c r="R515" s="453">
        <f t="shared" si="92"/>
        <v>0</v>
      </c>
      <c r="S515" s="462"/>
      <c r="T515" s="460"/>
      <c r="U515" s="456">
        <v>0.5</v>
      </c>
      <c r="V515" s="461">
        <f t="shared" si="93"/>
        <v>0</v>
      </c>
      <c r="W515" s="280"/>
      <c r="X515" s="453">
        <v>0</v>
      </c>
      <c r="Y515" s="453">
        <f t="shared" si="94"/>
        <v>0</v>
      </c>
      <c r="Z515" s="462"/>
      <c r="AA515" s="460"/>
      <c r="AB515" s="456">
        <v>0.5</v>
      </c>
      <c r="AC515" s="461">
        <f t="shared" si="95"/>
        <v>0</v>
      </c>
      <c r="AD515" s="55"/>
      <c r="AE515" s="564">
        <v>0</v>
      </c>
      <c r="AF515" s="564">
        <f t="shared" si="96"/>
        <v>0</v>
      </c>
      <c r="AG515" s="569"/>
      <c r="AH515" s="567"/>
      <c r="AI515" s="568">
        <v>0.5</v>
      </c>
      <c r="AJ515" s="495">
        <f t="shared" si="97"/>
        <v>0</v>
      </c>
      <c r="AK515" s="55"/>
      <c r="AL515" s="564">
        <v>0</v>
      </c>
      <c r="AM515" s="564">
        <f t="shared" si="98"/>
        <v>0</v>
      </c>
      <c r="AN515" s="569"/>
      <c r="AO515" s="567"/>
      <c r="AP515" s="568">
        <v>0.5</v>
      </c>
      <c r="AQ515" s="495">
        <f t="shared" si="99"/>
        <v>0</v>
      </c>
    </row>
    <row r="516" spans="1:43" ht="15" hidden="1" x14ac:dyDescent="0.25">
      <c r="A516" s="563" t="s">
        <v>600</v>
      </c>
      <c r="B516" s="280"/>
      <c r="C516" s="453">
        <v>0</v>
      </c>
      <c r="D516" s="453">
        <f t="shared" si="100"/>
        <v>0</v>
      </c>
      <c r="E516" s="462"/>
      <c r="F516" s="460"/>
      <c r="G516" s="456">
        <v>0.5</v>
      </c>
      <c r="H516" s="457">
        <f t="shared" si="101"/>
        <v>0</v>
      </c>
      <c r="I516" s="280"/>
      <c r="J516" s="453">
        <v>0</v>
      </c>
      <c r="K516" s="453">
        <f t="shared" si="102"/>
        <v>0</v>
      </c>
      <c r="L516" s="462"/>
      <c r="M516" s="460"/>
      <c r="N516" s="456">
        <v>0.5</v>
      </c>
      <c r="O516" s="457">
        <f t="shared" si="103"/>
        <v>0</v>
      </c>
      <c r="P516" s="280"/>
      <c r="Q516" s="453">
        <v>0</v>
      </c>
      <c r="R516" s="453">
        <f t="shared" si="92"/>
        <v>0</v>
      </c>
      <c r="S516" s="462"/>
      <c r="T516" s="460"/>
      <c r="U516" s="456">
        <v>0.5</v>
      </c>
      <c r="V516" s="461">
        <f t="shared" si="93"/>
        <v>0</v>
      </c>
      <c r="W516" s="280"/>
      <c r="X516" s="453">
        <v>0</v>
      </c>
      <c r="Y516" s="453">
        <f t="shared" si="94"/>
        <v>0</v>
      </c>
      <c r="Z516" s="462"/>
      <c r="AA516" s="460"/>
      <c r="AB516" s="456">
        <v>0.5</v>
      </c>
      <c r="AC516" s="461">
        <f t="shared" si="95"/>
        <v>0</v>
      </c>
      <c r="AD516" s="55"/>
      <c r="AE516" s="564">
        <v>0</v>
      </c>
      <c r="AF516" s="564">
        <f t="shared" si="96"/>
        <v>0</v>
      </c>
      <c r="AG516" s="569"/>
      <c r="AH516" s="567"/>
      <c r="AI516" s="568">
        <v>0.5</v>
      </c>
      <c r="AJ516" s="495">
        <f t="shared" si="97"/>
        <v>0</v>
      </c>
      <c r="AK516" s="55"/>
      <c r="AL516" s="564">
        <v>0</v>
      </c>
      <c r="AM516" s="564">
        <f t="shared" si="98"/>
        <v>0</v>
      </c>
      <c r="AN516" s="569"/>
      <c r="AO516" s="567"/>
      <c r="AP516" s="568">
        <v>0.5</v>
      </c>
      <c r="AQ516" s="495">
        <f t="shared" si="99"/>
        <v>0</v>
      </c>
    </row>
    <row r="517" spans="1:43" ht="15" hidden="1" x14ac:dyDescent="0.25">
      <c r="A517" s="563" t="s">
        <v>601</v>
      </c>
      <c r="B517" s="280"/>
      <c r="C517" s="453">
        <v>0</v>
      </c>
      <c r="D517" s="453">
        <f t="shared" si="100"/>
        <v>0</v>
      </c>
      <c r="E517" s="462"/>
      <c r="F517" s="460"/>
      <c r="G517" s="456">
        <v>0.5</v>
      </c>
      <c r="H517" s="457">
        <f t="shared" si="101"/>
        <v>0</v>
      </c>
      <c r="I517" s="280"/>
      <c r="J517" s="453">
        <v>0</v>
      </c>
      <c r="K517" s="453">
        <f t="shared" si="102"/>
        <v>0</v>
      </c>
      <c r="L517" s="462"/>
      <c r="M517" s="460"/>
      <c r="N517" s="456">
        <v>0.5</v>
      </c>
      <c r="O517" s="457">
        <f t="shared" si="103"/>
        <v>0</v>
      </c>
      <c r="P517" s="280"/>
      <c r="Q517" s="453">
        <v>0</v>
      </c>
      <c r="R517" s="453">
        <f t="shared" si="92"/>
        <v>0</v>
      </c>
      <c r="S517" s="462"/>
      <c r="T517" s="460"/>
      <c r="U517" s="456">
        <v>0.5</v>
      </c>
      <c r="V517" s="461">
        <f t="shared" si="93"/>
        <v>0</v>
      </c>
      <c r="W517" s="280"/>
      <c r="X517" s="453">
        <v>0</v>
      </c>
      <c r="Y517" s="453">
        <f t="shared" si="94"/>
        <v>0</v>
      </c>
      <c r="Z517" s="462"/>
      <c r="AA517" s="460"/>
      <c r="AB517" s="456">
        <v>0.5</v>
      </c>
      <c r="AC517" s="461">
        <f t="shared" si="95"/>
        <v>0</v>
      </c>
      <c r="AD517" s="55"/>
      <c r="AE517" s="564">
        <v>0</v>
      </c>
      <c r="AF517" s="564">
        <f t="shared" si="96"/>
        <v>0</v>
      </c>
      <c r="AG517" s="569"/>
      <c r="AH517" s="567"/>
      <c r="AI517" s="568">
        <v>0.5</v>
      </c>
      <c r="AJ517" s="495">
        <f t="shared" si="97"/>
        <v>0</v>
      </c>
      <c r="AK517" s="55"/>
      <c r="AL517" s="564">
        <v>0</v>
      </c>
      <c r="AM517" s="564">
        <f t="shared" si="98"/>
        <v>0</v>
      </c>
      <c r="AN517" s="569"/>
      <c r="AO517" s="567"/>
      <c r="AP517" s="568">
        <v>0.5</v>
      </c>
      <c r="AQ517" s="495">
        <f t="shared" si="99"/>
        <v>0</v>
      </c>
    </row>
    <row r="518" spans="1:43" ht="15" hidden="1" x14ac:dyDescent="0.25">
      <c r="A518" s="563" t="s">
        <v>602</v>
      </c>
      <c r="B518" s="280"/>
      <c r="C518" s="453">
        <v>0</v>
      </c>
      <c r="D518" s="453">
        <f t="shared" si="100"/>
        <v>0</v>
      </c>
      <c r="E518" s="462"/>
      <c r="F518" s="460"/>
      <c r="G518" s="456">
        <v>0.5</v>
      </c>
      <c r="H518" s="457">
        <f t="shared" si="101"/>
        <v>0</v>
      </c>
      <c r="I518" s="280"/>
      <c r="J518" s="453">
        <v>0</v>
      </c>
      <c r="K518" s="453">
        <f t="shared" si="102"/>
        <v>0</v>
      </c>
      <c r="L518" s="462"/>
      <c r="M518" s="460"/>
      <c r="N518" s="456">
        <v>0.5</v>
      </c>
      <c r="O518" s="457">
        <f t="shared" si="103"/>
        <v>0</v>
      </c>
      <c r="P518" s="280"/>
      <c r="Q518" s="453">
        <v>0</v>
      </c>
      <c r="R518" s="453">
        <f t="shared" si="92"/>
        <v>0</v>
      </c>
      <c r="S518" s="462"/>
      <c r="T518" s="460"/>
      <c r="U518" s="456">
        <v>0.5</v>
      </c>
      <c r="V518" s="461">
        <f t="shared" si="93"/>
        <v>0</v>
      </c>
      <c r="W518" s="280"/>
      <c r="X518" s="453">
        <v>0</v>
      </c>
      <c r="Y518" s="453">
        <f t="shared" si="94"/>
        <v>0</v>
      </c>
      <c r="Z518" s="462"/>
      <c r="AA518" s="460"/>
      <c r="AB518" s="456">
        <v>0.5</v>
      </c>
      <c r="AC518" s="461">
        <f t="shared" si="95"/>
        <v>0</v>
      </c>
      <c r="AD518" s="55"/>
      <c r="AE518" s="564">
        <v>0</v>
      </c>
      <c r="AF518" s="564">
        <f t="shared" si="96"/>
        <v>0</v>
      </c>
      <c r="AG518" s="569"/>
      <c r="AH518" s="567"/>
      <c r="AI518" s="568">
        <v>0.5</v>
      </c>
      <c r="AJ518" s="495">
        <f t="shared" si="97"/>
        <v>0</v>
      </c>
      <c r="AK518" s="55"/>
      <c r="AL518" s="564">
        <v>0</v>
      </c>
      <c r="AM518" s="564">
        <f t="shared" si="98"/>
        <v>0</v>
      </c>
      <c r="AN518" s="569"/>
      <c r="AO518" s="567"/>
      <c r="AP518" s="568">
        <v>0.5</v>
      </c>
      <c r="AQ518" s="495">
        <f t="shared" si="99"/>
        <v>0</v>
      </c>
    </row>
    <row r="519" spans="1:43" ht="15" hidden="1" x14ac:dyDescent="0.25">
      <c r="A519" s="563" t="s">
        <v>603</v>
      </c>
      <c r="B519" s="280"/>
      <c r="C519" s="453">
        <v>0</v>
      </c>
      <c r="D519" s="453">
        <f t="shared" si="100"/>
        <v>0</v>
      </c>
      <c r="E519" s="462"/>
      <c r="F519" s="460"/>
      <c r="G519" s="456">
        <v>0.5</v>
      </c>
      <c r="H519" s="457">
        <f t="shared" si="101"/>
        <v>0</v>
      </c>
      <c r="I519" s="280"/>
      <c r="J519" s="453">
        <v>0</v>
      </c>
      <c r="K519" s="453">
        <f t="shared" si="102"/>
        <v>0</v>
      </c>
      <c r="L519" s="462"/>
      <c r="M519" s="460"/>
      <c r="N519" s="456">
        <v>0.5</v>
      </c>
      <c r="O519" s="457">
        <f t="shared" si="103"/>
        <v>0</v>
      </c>
      <c r="P519" s="280"/>
      <c r="Q519" s="453">
        <v>0</v>
      </c>
      <c r="R519" s="453">
        <f t="shared" si="92"/>
        <v>0</v>
      </c>
      <c r="S519" s="462"/>
      <c r="T519" s="460"/>
      <c r="U519" s="456">
        <v>0.5</v>
      </c>
      <c r="V519" s="461">
        <f t="shared" si="93"/>
        <v>0</v>
      </c>
      <c r="W519" s="280"/>
      <c r="X519" s="453">
        <v>0</v>
      </c>
      <c r="Y519" s="453">
        <f t="shared" si="94"/>
        <v>0</v>
      </c>
      <c r="Z519" s="462"/>
      <c r="AA519" s="460"/>
      <c r="AB519" s="456">
        <v>0.5</v>
      </c>
      <c r="AC519" s="461">
        <f t="shared" si="95"/>
        <v>0</v>
      </c>
      <c r="AD519" s="55"/>
      <c r="AE519" s="564">
        <v>0</v>
      </c>
      <c r="AF519" s="564">
        <f t="shared" si="96"/>
        <v>0</v>
      </c>
      <c r="AG519" s="569"/>
      <c r="AH519" s="567"/>
      <c r="AI519" s="568">
        <v>0.5</v>
      </c>
      <c r="AJ519" s="495">
        <f t="shared" si="97"/>
        <v>0</v>
      </c>
      <c r="AK519" s="55"/>
      <c r="AL519" s="564">
        <v>0</v>
      </c>
      <c r="AM519" s="564">
        <f t="shared" si="98"/>
        <v>0</v>
      </c>
      <c r="AN519" s="569"/>
      <c r="AO519" s="567"/>
      <c r="AP519" s="568">
        <v>0.5</v>
      </c>
      <c r="AQ519" s="495">
        <f t="shared" si="99"/>
        <v>0</v>
      </c>
    </row>
    <row r="520" spans="1:43" ht="15" hidden="1" x14ac:dyDescent="0.25">
      <c r="A520" s="563" t="s">
        <v>604</v>
      </c>
      <c r="B520" s="280"/>
      <c r="C520" s="453">
        <v>0</v>
      </c>
      <c r="D520" s="453">
        <f t="shared" si="100"/>
        <v>0</v>
      </c>
      <c r="E520" s="462"/>
      <c r="F520" s="460"/>
      <c r="G520" s="456">
        <v>0.5</v>
      </c>
      <c r="H520" s="457">
        <f t="shared" si="101"/>
        <v>0</v>
      </c>
      <c r="I520" s="280"/>
      <c r="J520" s="453">
        <v>0</v>
      </c>
      <c r="K520" s="453">
        <f t="shared" si="102"/>
        <v>0</v>
      </c>
      <c r="L520" s="462"/>
      <c r="M520" s="460"/>
      <c r="N520" s="456">
        <v>0.5</v>
      </c>
      <c r="O520" s="457">
        <f t="shared" si="103"/>
        <v>0</v>
      </c>
      <c r="P520" s="280"/>
      <c r="Q520" s="453">
        <v>0</v>
      </c>
      <c r="R520" s="453">
        <f t="shared" si="92"/>
        <v>0</v>
      </c>
      <c r="S520" s="462"/>
      <c r="T520" s="460"/>
      <c r="U520" s="456">
        <v>0.5</v>
      </c>
      <c r="V520" s="461">
        <f t="shared" si="93"/>
        <v>0</v>
      </c>
      <c r="W520" s="280"/>
      <c r="X520" s="453">
        <v>0</v>
      </c>
      <c r="Y520" s="453">
        <f t="shared" si="94"/>
        <v>0</v>
      </c>
      <c r="Z520" s="462"/>
      <c r="AA520" s="460"/>
      <c r="AB520" s="456">
        <v>0.5</v>
      </c>
      <c r="AC520" s="461">
        <f t="shared" si="95"/>
        <v>0</v>
      </c>
      <c r="AD520" s="55"/>
      <c r="AE520" s="564">
        <v>0</v>
      </c>
      <c r="AF520" s="564">
        <f t="shared" si="96"/>
        <v>0</v>
      </c>
      <c r="AG520" s="569"/>
      <c r="AH520" s="567"/>
      <c r="AI520" s="568">
        <v>0.5</v>
      </c>
      <c r="AJ520" s="495">
        <f t="shared" si="97"/>
        <v>0</v>
      </c>
      <c r="AK520" s="55"/>
      <c r="AL520" s="564">
        <v>0</v>
      </c>
      <c r="AM520" s="564">
        <f t="shared" si="98"/>
        <v>0</v>
      </c>
      <c r="AN520" s="569"/>
      <c r="AO520" s="567"/>
      <c r="AP520" s="568">
        <v>0.5</v>
      </c>
      <c r="AQ520" s="495">
        <f t="shared" si="99"/>
        <v>0</v>
      </c>
    </row>
    <row r="521" spans="1:43" ht="15" hidden="1" x14ac:dyDescent="0.25">
      <c r="A521" s="563" t="s">
        <v>605</v>
      </c>
      <c r="B521" s="280"/>
      <c r="C521" s="453">
        <v>0</v>
      </c>
      <c r="D521" s="453">
        <f t="shared" si="100"/>
        <v>0</v>
      </c>
      <c r="E521" s="462"/>
      <c r="F521" s="460"/>
      <c r="G521" s="456">
        <v>0.5</v>
      </c>
      <c r="H521" s="457">
        <f t="shared" si="101"/>
        <v>0</v>
      </c>
      <c r="I521" s="280"/>
      <c r="J521" s="453">
        <v>0</v>
      </c>
      <c r="K521" s="453">
        <f t="shared" si="102"/>
        <v>0</v>
      </c>
      <c r="L521" s="462"/>
      <c r="M521" s="460"/>
      <c r="N521" s="456">
        <v>0.5</v>
      </c>
      <c r="O521" s="457">
        <f t="shared" si="103"/>
        <v>0</v>
      </c>
      <c r="P521" s="280"/>
      <c r="Q521" s="453">
        <v>0</v>
      </c>
      <c r="R521" s="453">
        <f t="shared" si="92"/>
        <v>0</v>
      </c>
      <c r="S521" s="462"/>
      <c r="T521" s="460"/>
      <c r="U521" s="456">
        <v>0.5</v>
      </c>
      <c r="V521" s="461">
        <f t="shared" si="93"/>
        <v>0</v>
      </c>
      <c r="W521" s="280"/>
      <c r="X521" s="453">
        <v>0</v>
      </c>
      <c r="Y521" s="453">
        <f t="shared" si="94"/>
        <v>0</v>
      </c>
      <c r="Z521" s="462"/>
      <c r="AA521" s="460"/>
      <c r="AB521" s="456">
        <v>0.5</v>
      </c>
      <c r="AC521" s="461">
        <f t="shared" si="95"/>
        <v>0</v>
      </c>
      <c r="AD521" s="55"/>
      <c r="AE521" s="564">
        <v>0</v>
      </c>
      <c r="AF521" s="564">
        <f t="shared" si="96"/>
        <v>0</v>
      </c>
      <c r="AG521" s="569"/>
      <c r="AH521" s="567"/>
      <c r="AI521" s="568">
        <v>0.5</v>
      </c>
      <c r="AJ521" s="495">
        <f t="shared" si="97"/>
        <v>0</v>
      </c>
      <c r="AK521" s="55"/>
      <c r="AL521" s="564">
        <v>0</v>
      </c>
      <c r="AM521" s="564">
        <f t="shared" si="98"/>
        <v>0</v>
      </c>
      <c r="AN521" s="569"/>
      <c r="AO521" s="567"/>
      <c r="AP521" s="568">
        <v>0.5</v>
      </c>
      <c r="AQ521" s="495">
        <f t="shared" si="99"/>
        <v>0</v>
      </c>
    </row>
    <row r="522" spans="1:43" ht="15" hidden="1" x14ac:dyDescent="0.25">
      <c r="A522" s="563" t="s">
        <v>606</v>
      </c>
      <c r="B522" s="280"/>
      <c r="C522" s="453">
        <v>0</v>
      </c>
      <c r="D522" s="453">
        <f t="shared" si="100"/>
        <v>0</v>
      </c>
      <c r="E522" s="462"/>
      <c r="F522" s="460"/>
      <c r="G522" s="456">
        <v>0.5</v>
      </c>
      <c r="H522" s="457">
        <f t="shared" si="101"/>
        <v>0</v>
      </c>
      <c r="I522" s="280"/>
      <c r="J522" s="453">
        <v>0</v>
      </c>
      <c r="K522" s="453">
        <f t="shared" si="102"/>
        <v>0</v>
      </c>
      <c r="L522" s="462"/>
      <c r="M522" s="460"/>
      <c r="N522" s="456">
        <v>0.5</v>
      </c>
      <c r="O522" s="457">
        <f t="shared" si="103"/>
        <v>0</v>
      </c>
      <c r="P522" s="280"/>
      <c r="Q522" s="453">
        <v>0</v>
      </c>
      <c r="R522" s="453">
        <f t="shared" si="92"/>
        <v>0</v>
      </c>
      <c r="S522" s="462"/>
      <c r="T522" s="460"/>
      <c r="U522" s="456">
        <v>0.5</v>
      </c>
      <c r="V522" s="461">
        <f t="shared" si="93"/>
        <v>0</v>
      </c>
      <c r="W522" s="280"/>
      <c r="X522" s="453">
        <v>0</v>
      </c>
      <c r="Y522" s="453">
        <f t="shared" si="94"/>
        <v>0</v>
      </c>
      <c r="Z522" s="462"/>
      <c r="AA522" s="460"/>
      <c r="AB522" s="456">
        <v>0.5</v>
      </c>
      <c r="AC522" s="461">
        <f t="shared" si="95"/>
        <v>0</v>
      </c>
      <c r="AD522" s="55"/>
      <c r="AE522" s="564">
        <v>0</v>
      </c>
      <c r="AF522" s="564">
        <f t="shared" si="96"/>
        <v>0</v>
      </c>
      <c r="AG522" s="569"/>
      <c r="AH522" s="567"/>
      <c r="AI522" s="568">
        <v>0.5</v>
      </c>
      <c r="AJ522" s="495">
        <f t="shared" si="97"/>
        <v>0</v>
      </c>
      <c r="AK522" s="55"/>
      <c r="AL522" s="564">
        <v>0</v>
      </c>
      <c r="AM522" s="564">
        <f t="shared" si="98"/>
        <v>0</v>
      </c>
      <c r="AN522" s="569"/>
      <c r="AO522" s="567"/>
      <c r="AP522" s="568">
        <v>0.5</v>
      </c>
      <c r="AQ522" s="495">
        <f t="shared" si="99"/>
        <v>0</v>
      </c>
    </row>
    <row r="523" spans="1:43" ht="15" hidden="1" x14ac:dyDescent="0.25">
      <c r="A523" s="563" t="s">
        <v>607</v>
      </c>
      <c r="B523" s="280"/>
      <c r="C523" s="453">
        <v>0</v>
      </c>
      <c r="D523" s="453">
        <f t="shared" si="100"/>
        <v>0</v>
      </c>
      <c r="E523" s="462"/>
      <c r="F523" s="460"/>
      <c r="G523" s="456">
        <v>0.5</v>
      </c>
      <c r="H523" s="457">
        <f t="shared" si="101"/>
        <v>0</v>
      </c>
      <c r="I523" s="280"/>
      <c r="J523" s="453">
        <v>0</v>
      </c>
      <c r="K523" s="453">
        <f t="shared" si="102"/>
        <v>0</v>
      </c>
      <c r="L523" s="462"/>
      <c r="M523" s="460"/>
      <c r="N523" s="456">
        <v>0.5</v>
      </c>
      <c r="O523" s="457">
        <f t="shared" si="103"/>
        <v>0</v>
      </c>
      <c r="P523" s="280"/>
      <c r="Q523" s="453">
        <v>0</v>
      </c>
      <c r="R523" s="453">
        <f t="shared" si="92"/>
        <v>0</v>
      </c>
      <c r="S523" s="462"/>
      <c r="T523" s="460"/>
      <c r="U523" s="456">
        <v>0.5</v>
      </c>
      <c r="V523" s="461">
        <f t="shared" si="93"/>
        <v>0</v>
      </c>
      <c r="W523" s="280"/>
      <c r="X523" s="453">
        <v>0</v>
      </c>
      <c r="Y523" s="453">
        <f t="shared" si="94"/>
        <v>0</v>
      </c>
      <c r="Z523" s="462"/>
      <c r="AA523" s="460"/>
      <c r="AB523" s="456">
        <v>0.5</v>
      </c>
      <c r="AC523" s="461">
        <f t="shared" si="95"/>
        <v>0</v>
      </c>
      <c r="AD523" s="55"/>
      <c r="AE523" s="564">
        <v>0</v>
      </c>
      <c r="AF523" s="564">
        <f t="shared" si="96"/>
        <v>0</v>
      </c>
      <c r="AG523" s="569"/>
      <c r="AH523" s="567"/>
      <c r="AI523" s="568">
        <v>0.5</v>
      </c>
      <c r="AJ523" s="495">
        <f t="shared" si="97"/>
        <v>0</v>
      </c>
      <c r="AK523" s="55"/>
      <c r="AL523" s="564">
        <v>0</v>
      </c>
      <c r="AM523" s="564">
        <f t="shared" si="98"/>
        <v>0</v>
      </c>
      <c r="AN523" s="569"/>
      <c r="AO523" s="567"/>
      <c r="AP523" s="568">
        <v>0.5</v>
      </c>
      <c r="AQ523" s="495">
        <f t="shared" si="99"/>
        <v>0</v>
      </c>
    </row>
    <row r="524" spans="1:43" ht="15" hidden="1" x14ac:dyDescent="0.25">
      <c r="A524" s="563" t="s">
        <v>608</v>
      </c>
      <c r="B524" s="280"/>
      <c r="C524" s="453">
        <v>0</v>
      </c>
      <c r="D524" s="453">
        <f t="shared" si="100"/>
        <v>0</v>
      </c>
      <c r="E524" s="462"/>
      <c r="F524" s="460"/>
      <c r="G524" s="456">
        <v>0.5</v>
      </c>
      <c r="H524" s="457">
        <f t="shared" si="101"/>
        <v>0</v>
      </c>
      <c r="I524" s="280"/>
      <c r="J524" s="453">
        <v>0</v>
      </c>
      <c r="K524" s="453">
        <f t="shared" si="102"/>
        <v>0</v>
      </c>
      <c r="L524" s="462"/>
      <c r="M524" s="460"/>
      <c r="N524" s="456">
        <v>0.5</v>
      </c>
      <c r="O524" s="457">
        <f t="shared" si="103"/>
        <v>0</v>
      </c>
      <c r="P524" s="280"/>
      <c r="Q524" s="453">
        <v>0</v>
      </c>
      <c r="R524" s="453">
        <f t="shared" si="92"/>
        <v>0</v>
      </c>
      <c r="S524" s="462"/>
      <c r="T524" s="460"/>
      <c r="U524" s="456">
        <v>0.5</v>
      </c>
      <c r="V524" s="461">
        <f t="shared" si="93"/>
        <v>0</v>
      </c>
      <c r="W524" s="280"/>
      <c r="X524" s="453">
        <v>0</v>
      </c>
      <c r="Y524" s="453">
        <f t="shared" si="94"/>
        <v>0</v>
      </c>
      <c r="Z524" s="462"/>
      <c r="AA524" s="460"/>
      <c r="AB524" s="456">
        <v>0.5</v>
      </c>
      <c r="AC524" s="461">
        <f t="shared" si="95"/>
        <v>0</v>
      </c>
      <c r="AD524" s="55"/>
      <c r="AE524" s="564">
        <v>0</v>
      </c>
      <c r="AF524" s="564">
        <f t="shared" si="96"/>
        <v>0</v>
      </c>
      <c r="AG524" s="569"/>
      <c r="AH524" s="567"/>
      <c r="AI524" s="568">
        <v>0.5</v>
      </c>
      <c r="AJ524" s="495">
        <f t="shared" si="97"/>
        <v>0</v>
      </c>
      <c r="AK524" s="55"/>
      <c r="AL524" s="564">
        <v>0</v>
      </c>
      <c r="AM524" s="564">
        <f t="shared" si="98"/>
        <v>0</v>
      </c>
      <c r="AN524" s="569"/>
      <c r="AO524" s="567"/>
      <c r="AP524" s="568">
        <v>0.5</v>
      </c>
      <c r="AQ524" s="495">
        <f t="shared" si="99"/>
        <v>0</v>
      </c>
    </row>
    <row r="525" spans="1:43" ht="15" hidden="1" x14ac:dyDescent="0.25">
      <c r="A525" s="563" t="s">
        <v>609</v>
      </c>
      <c r="B525" s="280"/>
      <c r="C525" s="453">
        <v>0</v>
      </c>
      <c r="D525" s="453">
        <f t="shared" si="100"/>
        <v>0</v>
      </c>
      <c r="E525" s="462"/>
      <c r="F525" s="460"/>
      <c r="G525" s="456">
        <v>0.5</v>
      </c>
      <c r="H525" s="457">
        <f t="shared" si="101"/>
        <v>0</v>
      </c>
      <c r="I525" s="280"/>
      <c r="J525" s="453">
        <v>0</v>
      </c>
      <c r="K525" s="453">
        <f t="shared" si="102"/>
        <v>0</v>
      </c>
      <c r="L525" s="462"/>
      <c r="M525" s="460"/>
      <c r="N525" s="456">
        <v>0.5</v>
      </c>
      <c r="O525" s="457">
        <f t="shared" si="103"/>
        <v>0</v>
      </c>
      <c r="P525" s="280"/>
      <c r="Q525" s="453">
        <v>0</v>
      </c>
      <c r="R525" s="453">
        <f t="shared" si="92"/>
        <v>0</v>
      </c>
      <c r="S525" s="462"/>
      <c r="T525" s="460"/>
      <c r="U525" s="456">
        <v>0.5</v>
      </c>
      <c r="V525" s="461">
        <f t="shared" si="93"/>
        <v>0</v>
      </c>
      <c r="W525" s="280"/>
      <c r="X525" s="453">
        <v>0</v>
      </c>
      <c r="Y525" s="453">
        <f t="shared" si="94"/>
        <v>0</v>
      </c>
      <c r="Z525" s="462"/>
      <c r="AA525" s="460"/>
      <c r="AB525" s="456">
        <v>0.5</v>
      </c>
      <c r="AC525" s="461">
        <f t="shared" si="95"/>
        <v>0</v>
      </c>
      <c r="AD525" s="55"/>
      <c r="AE525" s="564">
        <v>0</v>
      </c>
      <c r="AF525" s="564">
        <f t="shared" si="96"/>
        <v>0</v>
      </c>
      <c r="AG525" s="569"/>
      <c r="AH525" s="567"/>
      <c r="AI525" s="568">
        <v>0.5</v>
      </c>
      <c r="AJ525" s="495">
        <f t="shared" si="97"/>
        <v>0</v>
      </c>
      <c r="AK525" s="55"/>
      <c r="AL525" s="564">
        <v>0</v>
      </c>
      <c r="AM525" s="564">
        <f t="shared" si="98"/>
        <v>0</v>
      </c>
      <c r="AN525" s="569"/>
      <c r="AO525" s="567"/>
      <c r="AP525" s="568">
        <v>0.5</v>
      </c>
      <c r="AQ525" s="495">
        <f t="shared" si="99"/>
        <v>0</v>
      </c>
    </row>
    <row r="526" spans="1:43" ht="15" hidden="1" x14ac:dyDescent="0.25">
      <c r="A526" s="563" t="s">
        <v>610</v>
      </c>
      <c r="B526" s="280"/>
      <c r="C526" s="453">
        <v>0</v>
      </c>
      <c r="D526" s="453">
        <f t="shared" si="100"/>
        <v>0</v>
      </c>
      <c r="E526" s="462"/>
      <c r="F526" s="460"/>
      <c r="G526" s="456">
        <v>0.5</v>
      </c>
      <c r="H526" s="457">
        <f t="shared" si="101"/>
        <v>0</v>
      </c>
      <c r="I526" s="280"/>
      <c r="J526" s="453">
        <v>0</v>
      </c>
      <c r="K526" s="453">
        <f t="shared" si="102"/>
        <v>0</v>
      </c>
      <c r="L526" s="462"/>
      <c r="M526" s="460"/>
      <c r="N526" s="456">
        <v>0.5</v>
      </c>
      <c r="O526" s="457">
        <f t="shared" si="103"/>
        <v>0</v>
      </c>
      <c r="P526" s="280"/>
      <c r="Q526" s="453">
        <v>0</v>
      </c>
      <c r="R526" s="453">
        <f t="shared" si="92"/>
        <v>0</v>
      </c>
      <c r="S526" s="462"/>
      <c r="T526" s="460"/>
      <c r="U526" s="456">
        <v>0.5</v>
      </c>
      <c r="V526" s="461">
        <f t="shared" si="93"/>
        <v>0</v>
      </c>
      <c r="W526" s="280"/>
      <c r="X526" s="453">
        <v>0</v>
      </c>
      <c r="Y526" s="453">
        <f t="shared" si="94"/>
        <v>0</v>
      </c>
      <c r="Z526" s="462"/>
      <c r="AA526" s="460"/>
      <c r="AB526" s="456">
        <v>0.5</v>
      </c>
      <c r="AC526" s="461">
        <f t="shared" si="95"/>
        <v>0</v>
      </c>
      <c r="AD526" s="55"/>
      <c r="AE526" s="564">
        <v>0</v>
      </c>
      <c r="AF526" s="564">
        <f t="shared" si="96"/>
        <v>0</v>
      </c>
      <c r="AG526" s="569"/>
      <c r="AH526" s="567"/>
      <c r="AI526" s="568">
        <v>0.5</v>
      </c>
      <c r="AJ526" s="495">
        <f t="shared" si="97"/>
        <v>0</v>
      </c>
      <c r="AK526" s="55"/>
      <c r="AL526" s="564">
        <v>0</v>
      </c>
      <c r="AM526" s="564">
        <f t="shared" si="98"/>
        <v>0</v>
      </c>
      <c r="AN526" s="569"/>
      <c r="AO526" s="567"/>
      <c r="AP526" s="568">
        <v>0.5</v>
      </c>
      <c r="AQ526" s="495">
        <f t="shared" si="99"/>
        <v>0</v>
      </c>
    </row>
    <row r="527" spans="1:43" ht="15" hidden="1" x14ac:dyDescent="0.25">
      <c r="A527" s="563" t="s">
        <v>611</v>
      </c>
      <c r="B527" s="280"/>
      <c r="C527" s="453">
        <v>0</v>
      </c>
      <c r="D527" s="453">
        <f t="shared" si="100"/>
        <v>0</v>
      </c>
      <c r="E527" s="462"/>
      <c r="F527" s="460"/>
      <c r="G527" s="456">
        <v>0.5</v>
      </c>
      <c r="H527" s="457">
        <f t="shared" si="101"/>
        <v>0</v>
      </c>
      <c r="I527" s="280"/>
      <c r="J527" s="453">
        <v>0</v>
      </c>
      <c r="K527" s="453">
        <f t="shared" si="102"/>
        <v>0</v>
      </c>
      <c r="L527" s="462"/>
      <c r="M527" s="460"/>
      <c r="N527" s="456">
        <v>0.5</v>
      </c>
      <c r="O527" s="457">
        <f t="shared" si="103"/>
        <v>0</v>
      </c>
      <c r="P527" s="280"/>
      <c r="Q527" s="453">
        <v>0</v>
      </c>
      <c r="R527" s="453">
        <f t="shared" si="92"/>
        <v>0</v>
      </c>
      <c r="S527" s="462"/>
      <c r="T527" s="460"/>
      <c r="U527" s="456">
        <v>0.5</v>
      </c>
      <c r="V527" s="461">
        <f t="shared" si="93"/>
        <v>0</v>
      </c>
      <c r="W527" s="280"/>
      <c r="X527" s="453">
        <v>0</v>
      </c>
      <c r="Y527" s="453">
        <f t="shared" si="94"/>
        <v>0</v>
      </c>
      <c r="Z527" s="462"/>
      <c r="AA527" s="460"/>
      <c r="AB527" s="456">
        <v>0.5</v>
      </c>
      <c r="AC527" s="461">
        <f t="shared" si="95"/>
        <v>0</v>
      </c>
      <c r="AD527" s="55"/>
      <c r="AE527" s="564">
        <v>0</v>
      </c>
      <c r="AF527" s="564">
        <f t="shared" si="96"/>
        <v>0</v>
      </c>
      <c r="AG527" s="569"/>
      <c r="AH527" s="567"/>
      <c r="AI527" s="568">
        <v>0.5</v>
      </c>
      <c r="AJ527" s="495">
        <f t="shared" si="97"/>
        <v>0</v>
      </c>
      <c r="AK527" s="55"/>
      <c r="AL527" s="564">
        <v>0</v>
      </c>
      <c r="AM527" s="564">
        <f t="shared" si="98"/>
        <v>0</v>
      </c>
      <c r="AN527" s="569"/>
      <c r="AO527" s="567"/>
      <c r="AP527" s="568">
        <v>0.5</v>
      </c>
      <c r="AQ527" s="495">
        <f t="shared" si="99"/>
        <v>0</v>
      </c>
    </row>
    <row r="528" spans="1:43" ht="15" hidden="1" x14ac:dyDescent="0.25">
      <c r="A528" s="563" t="s">
        <v>612</v>
      </c>
      <c r="B528" s="280"/>
      <c r="C528" s="453">
        <v>0</v>
      </c>
      <c r="D528" s="453">
        <f t="shared" si="100"/>
        <v>0</v>
      </c>
      <c r="E528" s="462"/>
      <c r="F528" s="460"/>
      <c r="G528" s="456">
        <v>0.5</v>
      </c>
      <c r="H528" s="457">
        <f t="shared" si="101"/>
        <v>0</v>
      </c>
      <c r="I528" s="280"/>
      <c r="J528" s="453">
        <v>0</v>
      </c>
      <c r="K528" s="453">
        <f t="shared" si="102"/>
        <v>0</v>
      </c>
      <c r="L528" s="462"/>
      <c r="M528" s="460"/>
      <c r="N528" s="456">
        <v>0.5</v>
      </c>
      <c r="O528" s="457">
        <f t="shared" si="103"/>
        <v>0</v>
      </c>
      <c r="P528" s="280"/>
      <c r="Q528" s="453">
        <v>0</v>
      </c>
      <c r="R528" s="453">
        <f t="shared" si="92"/>
        <v>0</v>
      </c>
      <c r="S528" s="462"/>
      <c r="T528" s="460"/>
      <c r="U528" s="456">
        <v>0.5</v>
      </c>
      <c r="V528" s="461">
        <f t="shared" si="93"/>
        <v>0</v>
      </c>
      <c r="W528" s="280"/>
      <c r="X528" s="453">
        <v>0</v>
      </c>
      <c r="Y528" s="453">
        <f t="shared" si="94"/>
        <v>0</v>
      </c>
      <c r="Z528" s="462"/>
      <c r="AA528" s="460"/>
      <c r="AB528" s="456">
        <v>0.5</v>
      </c>
      <c r="AC528" s="461">
        <f t="shared" si="95"/>
        <v>0</v>
      </c>
      <c r="AD528" s="55"/>
      <c r="AE528" s="564">
        <v>0</v>
      </c>
      <c r="AF528" s="564">
        <f t="shared" si="96"/>
        <v>0</v>
      </c>
      <c r="AG528" s="569"/>
      <c r="AH528" s="567"/>
      <c r="AI528" s="568">
        <v>0.5</v>
      </c>
      <c r="AJ528" s="495">
        <f t="shared" si="97"/>
        <v>0</v>
      </c>
      <c r="AK528" s="55"/>
      <c r="AL528" s="564">
        <v>0</v>
      </c>
      <c r="AM528" s="564">
        <f t="shared" si="98"/>
        <v>0</v>
      </c>
      <c r="AN528" s="569"/>
      <c r="AO528" s="567"/>
      <c r="AP528" s="568">
        <v>0.5</v>
      </c>
      <c r="AQ528" s="495">
        <f t="shared" si="99"/>
        <v>0</v>
      </c>
    </row>
    <row r="529" spans="1:43" ht="15" hidden="1" x14ac:dyDescent="0.25">
      <c r="A529" s="563" t="s">
        <v>613</v>
      </c>
      <c r="B529" s="280"/>
      <c r="C529" s="453">
        <v>0</v>
      </c>
      <c r="D529" s="453">
        <f t="shared" si="100"/>
        <v>0</v>
      </c>
      <c r="E529" s="462"/>
      <c r="F529" s="460"/>
      <c r="G529" s="456">
        <v>0.5</v>
      </c>
      <c r="H529" s="457">
        <f t="shared" si="101"/>
        <v>0</v>
      </c>
      <c r="I529" s="280"/>
      <c r="J529" s="453">
        <v>0</v>
      </c>
      <c r="K529" s="453">
        <f t="shared" si="102"/>
        <v>0</v>
      </c>
      <c r="L529" s="462"/>
      <c r="M529" s="460"/>
      <c r="N529" s="456">
        <v>0.5</v>
      </c>
      <c r="O529" s="457">
        <f t="shared" si="103"/>
        <v>0</v>
      </c>
      <c r="P529" s="280"/>
      <c r="Q529" s="453">
        <v>0</v>
      </c>
      <c r="R529" s="453">
        <f t="shared" si="92"/>
        <v>0</v>
      </c>
      <c r="S529" s="462"/>
      <c r="T529" s="460"/>
      <c r="U529" s="456">
        <v>0.5</v>
      </c>
      <c r="V529" s="461">
        <f t="shared" si="93"/>
        <v>0</v>
      </c>
      <c r="W529" s="280"/>
      <c r="X529" s="453">
        <v>0</v>
      </c>
      <c r="Y529" s="453">
        <f t="shared" si="94"/>
        <v>0</v>
      </c>
      <c r="Z529" s="462"/>
      <c r="AA529" s="460"/>
      <c r="AB529" s="456">
        <v>0.5</v>
      </c>
      <c r="AC529" s="461">
        <f t="shared" si="95"/>
        <v>0</v>
      </c>
      <c r="AD529" s="55"/>
      <c r="AE529" s="564">
        <v>0</v>
      </c>
      <c r="AF529" s="564">
        <f t="shared" si="96"/>
        <v>0</v>
      </c>
      <c r="AG529" s="569"/>
      <c r="AH529" s="567"/>
      <c r="AI529" s="568">
        <v>0.5</v>
      </c>
      <c r="AJ529" s="495">
        <f t="shared" si="97"/>
        <v>0</v>
      </c>
      <c r="AK529" s="55"/>
      <c r="AL529" s="564">
        <v>0</v>
      </c>
      <c r="AM529" s="564">
        <f t="shared" si="98"/>
        <v>0</v>
      </c>
      <c r="AN529" s="569"/>
      <c r="AO529" s="567"/>
      <c r="AP529" s="568">
        <v>0.5</v>
      </c>
      <c r="AQ529" s="495">
        <f t="shared" si="99"/>
        <v>0</v>
      </c>
    </row>
    <row r="530" spans="1:43" ht="15" hidden="1" x14ac:dyDescent="0.25">
      <c r="A530" s="563" t="s">
        <v>614</v>
      </c>
      <c r="B530" s="280"/>
      <c r="C530" s="453">
        <v>0</v>
      </c>
      <c r="D530" s="453">
        <f t="shared" si="100"/>
        <v>0</v>
      </c>
      <c r="E530" s="462"/>
      <c r="F530" s="460"/>
      <c r="G530" s="456">
        <v>0.5</v>
      </c>
      <c r="H530" s="457">
        <f t="shared" si="101"/>
        <v>0</v>
      </c>
      <c r="I530" s="280"/>
      <c r="J530" s="453">
        <v>0</v>
      </c>
      <c r="K530" s="453">
        <f t="shared" si="102"/>
        <v>0</v>
      </c>
      <c r="L530" s="462"/>
      <c r="M530" s="460"/>
      <c r="N530" s="456">
        <v>0.5</v>
      </c>
      <c r="O530" s="457">
        <f t="shared" si="103"/>
        <v>0</v>
      </c>
      <c r="P530" s="280"/>
      <c r="Q530" s="453">
        <v>0</v>
      </c>
      <c r="R530" s="453">
        <f t="shared" si="92"/>
        <v>0</v>
      </c>
      <c r="S530" s="462"/>
      <c r="T530" s="460"/>
      <c r="U530" s="456">
        <v>0.5</v>
      </c>
      <c r="V530" s="461">
        <f t="shared" si="93"/>
        <v>0</v>
      </c>
      <c r="W530" s="280"/>
      <c r="X530" s="453">
        <v>0</v>
      </c>
      <c r="Y530" s="453">
        <f t="shared" si="94"/>
        <v>0</v>
      </c>
      <c r="Z530" s="462"/>
      <c r="AA530" s="460"/>
      <c r="AB530" s="456">
        <v>0.5</v>
      </c>
      <c r="AC530" s="461">
        <f t="shared" si="95"/>
        <v>0</v>
      </c>
      <c r="AD530" s="55"/>
      <c r="AE530" s="564">
        <v>0</v>
      </c>
      <c r="AF530" s="564">
        <f t="shared" si="96"/>
        <v>0</v>
      </c>
      <c r="AG530" s="569"/>
      <c r="AH530" s="567"/>
      <c r="AI530" s="568">
        <v>0.5</v>
      </c>
      <c r="AJ530" s="495">
        <f t="shared" si="97"/>
        <v>0</v>
      </c>
      <c r="AK530" s="55"/>
      <c r="AL530" s="564">
        <v>0</v>
      </c>
      <c r="AM530" s="564">
        <f t="shared" si="98"/>
        <v>0</v>
      </c>
      <c r="AN530" s="569"/>
      <c r="AO530" s="567"/>
      <c r="AP530" s="568">
        <v>0.5</v>
      </c>
      <c r="AQ530" s="495">
        <f t="shared" si="99"/>
        <v>0</v>
      </c>
    </row>
    <row r="531" spans="1:43" ht="15" hidden="1" x14ac:dyDescent="0.25">
      <c r="A531" s="563" t="s">
        <v>615</v>
      </c>
      <c r="B531" s="280"/>
      <c r="C531" s="453">
        <v>0</v>
      </c>
      <c r="D531" s="453">
        <f t="shared" si="100"/>
        <v>0</v>
      </c>
      <c r="E531" s="462"/>
      <c r="F531" s="460"/>
      <c r="G531" s="456">
        <v>0.5</v>
      </c>
      <c r="H531" s="457">
        <f t="shared" si="101"/>
        <v>0</v>
      </c>
      <c r="I531" s="280"/>
      <c r="J531" s="453">
        <v>0</v>
      </c>
      <c r="K531" s="453">
        <f t="shared" si="102"/>
        <v>0</v>
      </c>
      <c r="L531" s="462"/>
      <c r="M531" s="460"/>
      <c r="N531" s="456">
        <v>0.5</v>
      </c>
      <c r="O531" s="457">
        <f t="shared" si="103"/>
        <v>0</v>
      </c>
      <c r="P531" s="280"/>
      <c r="Q531" s="453">
        <v>0</v>
      </c>
      <c r="R531" s="453">
        <f t="shared" si="92"/>
        <v>0</v>
      </c>
      <c r="S531" s="462"/>
      <c r="T531" s="460"/>
      <c r="U531" s="456">
        <v>0.5</v>
      </c>
      <c r="V531" s="461">
        <f t="shared" si="93"/>
        <v>0</v>
      </c>
      <c r="W531" s="280"/>
      <c r="X531" s="453">
        <v>0</v>
      </c>
      <c r="Y531" s="453">
        <f t="shared" si="94"/>
        <v>0</v>
      </c>
      <c r="Z531" s="462"/>
      <c r="AA531" s="460"/>
      <c r="AB531" s="456">
        <v>0.5</v>
      </c>
      <c r="AC531" s="461">
        <f t="shared" si="95"/>
        <v>0</v>
      </c>
      <c r="AD531" s="55"/>
      <c r="AE531" s="564">
        <v>0</v>
      </c>
      <c r="AF531" s="564">
        <f t="shared" si="96"/>
        <v>0</v>
      </c>
      <c r="AG531" s="569"/>
      <c r="AH531" s="567"/>
      <c r="AI531" s="568">
        <v>0.5</v>
      </c>
      <c r="AJ531" s="495">
        <f t="shared" si="97"/>
        <v>0</v>
      </c>
      <c r="AK531" s="55"/>
      <c r="AL531" s="564">
        <v>0</v>
      </c>
      <c r="AM531" s="564">
        <f t="shared" si="98"/>
        <v>0</v>
      </c>
      <c r="AN531" s="569"/>
      <c r="AO531" s="567"/>
      <c r="AP531" s="568">
        <v>0.5</v>
      </c>
      <c r="AQ531" s="495">
        <f t="shared" si="99"/>
        <v>0</v>
      </c>
    </row>
    <row r="532" spans="1:43" ht="15" hidden="1" x14ac:dyDescent="0.25">
      <c r="A532" s="563" t="s">
        <v>616</v>
      </c>
      <c r="B532" s="280"/>
      <c r="C532" s="453">
        <v>0</v>
      </c>
      <c r="D532" s="453">
        <f t="shared" si="100"/>
        <v>0</v>
      </c>
      <c r="E532" s="462"/>
      <c r="F532" s="460"/>
      <c r="G532" s="456">
        <v>0.5</v>
      </c>
      <c r="H532" s="457">
        <f t="shared" si="101"/>
        <v>0</v>
      </c>
      <c r="I532" s="280"/>
      <c r="J532" s="453">
        <v>0</v>
      </c>
      <c r="K532" s="453">
        <f t="shared" si="102"/>
        <v>0</v>
      </c>
      <c r="L532" s="462"/>
      <c r="M532" s="460"/>
      <c r="N532" s="456">
        <v>0.5</v>
      </c>
      <c r="O532" s="457">
        <f t="shared" si="103"/>
        <v>0</v>
      </c>
      <c r="P532" s="280"/>
      <c r="Q532" s="453">
        <v>0</v>
      </c>
      <c r="R532" s="453">
        <f t="shared" si="92"/>
        <v>0</v>
      </c>
      <c r="S532" s="462"/>
      <c r="T532" s="460"/>
      <c r="U532" s="456">
        <v>0.5</v>
      </c>
      <c r="V532" s="461">
        <f t="shared" si="93"/>
        <v>0</v>
      </c>
      <c r="W532" s="280"/>
      <c r="X532" s="453">
        <v>0</v>
      </c>
      <c r="Y532" s="453">
        <f t="shared" si="94"/>
        <v>0</v>
      </c>
      <c r="Z532" s="462"/>
      <c r="AA532" s="460"/>
      <c r="AB532" s="456">
        <v>0.5</v>
      </c>
      <c r="AC532" s="461">
        <f t="shared" si="95"/>
        <v>0</v>
      </c>
      <c r="AD532" s="55"/>
      <c r="AE532" s="564">
        <v>0</v>
      </c>
      <c r="AF532" s="564">
        <f t="shared" si="96"/>
        <v>0</v>
      </c>
      <c r="AG532" s="569"/>
      <c r="AH532" s="567"/>
      <c r="AI532" s="568">
        <v>0.5</v>
      </c>
      <c r="AJ532" s="495">
        <f t="shared" si="97"/>
        <v>0</v>
      </c>
      <c r="AK532" s="55"/>
      <c r="AL532" s="564">
        <v>0</v>
      </c>
      <c r="AM532" s="564">
        <f t="shared" si="98"/>
        <v>0</v>
      </c>
      <c r="AN532" s="569"/>
      <c r="AO532" s="567"/>
      <c r="AP532" s="568">
        <v>0.5</v>
      </c>
      <c r="AQ532" s="495">
        <f t="shared" si="99"/>
        <v>0</v>
      </c>
    </row>
    <row r="533" spans="1:43" ht="15.75" hidden="1" thickBot="1" x14ac:dyDescent="0.3">
      <c r="A533" s="570" t="s">
        <v>617</v>
      </c>
      <c r="B533" s="281"/>
      <c r="C533" s="444">
        <v>0</v>
      </c>
      <c r="D533" s="444">
        <f t="shared" si="100"/>
        <v>0</v>
      </c>
      <c r="E533" s="464"/>
      <c r="F533" s="465"/>
      <c r="G533" s="466">
        <v>0.5</v>
      </c>
      <c r="H533" s="467">
        <f t="shared" si="101"/>
        <v>0</v>
      </c>
      <c r="I533" s="281"/>
      <c r="J533" s="444">
        <v>0</v>
      </c>
      <c r="K533" s="444">
        <f t="shared" si="102"/>
        <v>0</v>
      </c>
      <c r="L533" s="464"/>
      <c r="M533" s="465"/>
      <c r="N533" s="466">
        <v>0.5</v>
      </c>
      <c r="O533" s="467">
        <f t="shared" si="103"/>
        <v>0</v>
      </c>
      <c r="P533" s="281"/>
      <c r="Q533" s="444">
        <v>0</v>
      </c>
      <c r="R533" s="444">
        <f t="shared" si="92"/>
        <v>0</v>
      </c>
      <c r="S533" s="464"/>
      <c r="T533" s="465"/>
      <c r="U533" s="466">
        <v>0.5</v>
      </c>
      <c r="V533" s="468">
        <f t="shared" si="93"/>
        <v>0</v>
      </c>
      <c r="W533" s="281"/>
      <c r="X533" s="444">
        <v>0</v>
      </c>
      <c r="Y533" s="444">
        <f t="shared" si="94"/>
        <v>0</v>
      </c>
      <c r="Z533" s="464"/>
      <c r="AA533" s="465"/>
      <c r="AB533" s="466">
        <v>0.5</v>
      </c>
      <c r="AC533" s="468">
        <f t="shared" si="95"/>
        <v>0</v>
      </c>
      <c r="AD533" s="57"/>
      <c r="AE533" s="58">
        <v>0</v>
      </c>
      <c r="AF533" s="58">
        <f t="shared" si="96"/>
        <v>0</v>
      </c>
      <c r="AG533" s="59"/>
      <c r="AH533" s="60"/>
      <c r="AI533" s="61">
        <v>0.5</v>
      </c>
      <c r="AJ533" s="496">
        <f t="shared" si="97"/>
        <v>0</v>
      </c>
      <c r="AK533" s="57"/>
      <c r="AL533" s="58">
        <v>0</v>
      </c>
      <c r="AM533" s="58">
        <f t="shared" si="98"/>
        <v>0</v>
      </c>
      <c r="AN533" s="59"/>
      <c r="AO533" s="60"/>
      <c r="AP533" s="61">
        <v>0.5</v>
      </c>
      <c r="AQ533" s="496">
        <f t="shared" si="99"/>
        <v>0</v>
      </c>
    </row>
    <row r="534" spans="1:43" ht="15.75" hidden="1" thickTop="1" x14ac:dyDescent="0.25">
      <c r="A534" s="559" t="s">
        <v>572</v>
      </c>
      <c r="B534" s="469">
        <f>SUM(B492:B533)</f>
        <v>0</v>
      </c>
      <c r="C534" s="470"/>
      <c r="D534" s="471">
        <f>SUM(D492:D533)</f>
        <v>0</v>
      </c>
      <c r="E534" s="472"/>
      <c r="F534" s="473"/>
      <c r="G534" s="473"/>
      <c r="H534" s="452">
        <f>SUM(H492:H533)</f>
        <v>0</v>
      </c>
      <c r="I534" s="469">
        <f>SUM(I492:I533)</f>
        <v>0</v>
      </c>
      <c r="J534" s="470"/>
      <c r="K534" s="471">
        <f>SUM(K492:K533)</f>
        <v>0</v>
      </c>
      <c r="L534" s="472"/>
      <c r="M534" s="473"/>
      <c r="N534" s="473"/>
      <c r="O534" s="452">
        <f>SUM(O492:O533)</f>
        <v>0</v>
      </c>
      <c r="P534" s="469">
        <f>SUM(P492:P533)</f>
        <v>0</v>
      </c>
      <c r="Q534" s="470"/>
      <c r="R534" s="471">
        <f>SUM(R492:R533)</f>
        <v>0</v>
      </c>
      <c r="S534" s="472"/>
      <c r="T534" s="473"/>
      <c r="U534" s="473"/>
      <c r="V534" s="452">
        <f>SUM(V492:V533)</f>
        <v>0</v>
      </c>
      <c r="W534" s="469">
        <f>SUM(W492:W533)</f>
        <v>0</v>
      </c>
      <c r="X534" s="470"/>
      <c r="Y534" s="471">
        <f>SUM(Y492:Y533)</f>
        <v>0</v>
      </c>
      <c r="Z534" s="472"/>
      <c r="AA534" s="473"/>
      <c r="AB534" s="473"/>
      <c r="AC534" s="452">
        <f>SUM(AC492:AC533)</f>
        <v>0</v>
      </c>
      <c r="AD534" s="62">
        <f>SUM(AD492:AD533)</f>
        <v>0</v>
      </c>
      <c r="AE534" s="571"/>
      <c r="AF534" s="572">
        <f>SUM(AF492:AF533)</f>
        <v>0</v>
      </c>
      <c r="AG534" s="573"/>
      <c r="AH534" s="574"/>
      <c r="AI534" s="574"/>
      <c r="AJ534" s="54">
        <f>SUM(AJ492:AJ533)</f>
        <v>0</v>
      </c>
      <c r="AK534" s="62">
        <f>SUM(AK492:AK533)</f>
        <v>0</v>
      </c>
      <c r="AL534" s="571"/>
      <c r="AM534" s="572">
        <f>SUM(AM492:AM533)</f>
        <v>0</v>
      </c>
      <c r="AN534" s="573"/>
      <c r="AO534" s="574"/>
      <c r="AP534" s="574"/>
      <c r="AQ534" s="54">
        <f>SUM(AQ492:AQ533)</f>
        <v>0</v>
      </c>
    </row>
    <row r="535" spans="1:43" ht="15" hidden="1" x14ac:dyDescent="0.25">
      <c r="A535" s="563"/>
      <c r="B535" s="474"/>
      <c r="C535" s="470"/>
      <c r="D535" s="470"/>
      <c r="E535" s="475"/>
      <c r="F535" s="476"/>
      <c r="G535" s="476"/>
      <c r="H535" s="477"/>
      <c r="I535" s="474"/>
      <c r="J535" s="470"/>
      <c r="K535" s="470"/>
      <c r="L535" s="475"/>
      <c r="M535" s="476"/>
      <c r="N535" s="476"/>
      <c r="O535" s="477"/>
      <c r="P535" s="448"/>
      <c r="Q535" s="449"/>
      <c r="R535" s="449"/>
      <c r="S535" s="450"/>
      <c r="T535" s="451"/>
      <c r="U535" s="451"/>
      <c r="V535" s="452"/>
      <c r="W535" s="448"/>
      <c r="X535" s="449"/>
      <c r="Y535" s="449"/>
      <c r="Z535" s="450"/>
      <c r="AA535" s="451"/>
      <c r="AB535" s="451"/>
      <c r="AC535" s="452"/>
      <c r="AD535" s="53"/>
      <c r="AE535" s="560"/>
      <c r="AF535" s="560"/>
      <c r="AG535" s="561"/>
      <c r="AH535" s="562"/>
      <c r="AI535" s="562"/>
      <c r="AJ535" s="54"/>
      <c r="AK535" s="53"/>
      <c r="AL535" s="560"/>
      <c r="AM535" s="560"/>
      <c r="AN535" s="561"/>
      <c r="AO535" s="562"/>
      <c r="AP535" s="562"/>
      <c r="AQ535" s="54"/>
    </row>
    <row r="536" spans="1:43" ht="15" hidden="1" x14ac:dyDescent="0.25">
      <c r="A536" s="559" t="s">
        <v>573</v>
      </c>
      <c r="B536" s="448"/>
      <c r="C536" s="449"/>
      <c r="D536" s="449"/>
      <c r="E536" s="450"/>
      <c r="F536" s="451"/>
      <c r="G536" s="451"/>
      <c r="H536" s="452"/>
      <c r="I536" s="448"/>
      <c r="J536" s="449"/>
      <c r="K536" s="449"/>
      <c r="L536" s="450"/>
      <c r="M536" s="451"/>
      <c r="N536" s="451"/>
      <c r="O536" s="452"/>
      <c r="P536" s="448"/>
      <c r="Q536" s="449"/>
      <c r="R536" s="449"/>
      <c r="S536" s="450"/>
      <c r="T536" s="451"/>
      <c r="U536" s="451"/>
      <c r="V536" s="452"/>
      <c r="W536" s="448"/>
      <c r="X536" s="449"/>
      <c r="Y536" s="449"/>
      <c r="Z536" s="450"/>
      <c r="AA536" s="451"/>
      <c r="AB536" s="451"/>
      <c r="AC536" s="452"/>
      <c r="AD536" s="53"/>
      <c r="AE536" s="560"/>
      <c r="AF536" s="560"/>
      <c r="AG536" s="561"/>
      <c r="AH536" s="562"/>
      <c r="AI536" s="562"/>
      <c r="AJ536" s="54"/>
      <c r="AK536" s="53"/>
      <c r="AL536" s="560"/>
      <c r="AM536" s="560"/>
      <c r="AN536" s="561"/>
      <c r="AO536" s="562"/>
      <c r="AP536" s="562"/>
      <c r="AQ536" s="54"/>
    </row>
    <row r="537" spans="1:43" ht="15" hidden="1" x14ac:dyDescent="0.25">
      <c r="A537" s="563" t="s">
        <v>618</v>
      </c>
      <c r="B537" s="478"/>
      <c r="E537" s="864"/>
      <c r="F537" s="479"/>
      <c r="G537" s="479"/>
      <c r="H537" s="447"/>
      <c r="I537" s="478"/>
      <c r="L537" s="864"/>
      <c r="M537" s="479"/>
      <c r="N537" s="479"/>
      <c r="O537" s="447"/>
      <c r="P537" s="478"/>
      <c r="S537" s="864"/>
      <c r="T537" s="479"/>
      <c r="U537" s="479"/>
      <c r="V537" s="447"/>
      <c r="W537" s="478"/>
      <c r="Z537" s="864"/>
      <c r="AA537" s="479"/>
      <c r="AB537" s="479"/>
      <c r="AC537" s="447"/>
      <c r="AD537" s="497"/>
      <c r="AE537" s="854"/>
      <c r="AF537" s="854"/>
      <c r="AG537" s="855"/>
      <c r="AH537" s="575"/>
      <c r="AI537" s="575"/>
      <c r="AJ537" s="52"/>
      <c r="AK537" s="497"/>
      <c r="AL537" s="854"/>
      <c r="AM537" s="854"/>
      <c r="AN537" s="855"/>
      <c r="AO537" s="575"/>
      <c r="AP537" s="575"/>
      <c r="AQ537" s="52"/>
    </row>
    <row r="538" spans="1:43" ht="15" hidden="1" x14ac:dyDescent="0.25">
      <c r="A538" s="563" t="s">
        <v>619</v>
      </c>
      <c r="B538" s="478"/>
      <c r="E538" s="864"/>
      <c r="F538" s="479"/>
      <c r="G538" s="479"/>
      <c r="H538" s="447"/>
      <c r="I538" s="478"/>
      <c r="L538" s="864"/>
      <c r="M538" s="479"/>
      <c r="N538" s="479"/>
      <c r="O538" s="447"/>
      <c r="P538" s="478"/>
      <c r="S538" s="864"/>
      <c r="T538" s="479"/>
      <c r="U538" s="479"/>
      <c r="V538" s="447"/>
      <c r="W538" s="478"/>
      <c r="Z538" s="864"/>
      <c r="AA538" s="479"/>
      <c r="AB538" s="479"/>
      <c r="AC538" s="447"/>
      <c r="AD538" s="497"/>
      <c r="AE538" s="854"/>
      <c r="AF538" s="854"/>
      <c r="AG538" s="855"/>
      <c r="AH538" s="575"/>
      <c r="AI538" s="575"/>
      <c r="AJ538" s="52"/>
      <c r="AK538" s="497"/>
      <c r="AL538" s="854"/>
      <c r="AM538" s="854"/>
      <c r="AN538" s="855"/>
      <c r="AO538" s="575"/>
      <c r="AP538" s="575"/>
      <c r="AQ538" s="52"/>
    </row>
    <row r="539" spans="1:43" ht="15" hidden="1" x14ac:dyDescent="0.25">
      <c r="A539" s="563" t="s">
        <v>620</v>
      </c>
      <c r="B539" s="478"/>
      <c r="E539" s="864"/>
      <c r="F539" s="479"/>
      <c r="G539" s="479"/>
      <c r="H539" s="447"/>
      <c r="I539" s="478"/>
      <c r="L539" s="864"/>
      <c r="M539" s="479"/>
      <c r="N539" s="479"/>
      <c r="O539" s="447"/>
      <c r="P539" s="478"/>
      <c r="S539" s="864"/>
      <c r="T539" s="479"/>
      <c r="U539" s="479"/>
      <c r="V539" s="447"/>
      <c r="W539" s="478"/>
      <c r="Z539" s="864"/>
      <c r="AA539" s="479"/>
      <c r="AB539" s="479"/>
      <c r="AC539" s="447"/>
      <c r="AD539" s="497"/>
      <c r="AE539" s="854"/>
      <c r="AF539" s="854"/>
      <c r="AG539" s="855"/>
      <c r="AH539" s="575"/>
      <c r="AI539" s="575"/>
      <c r="AJ539" s="52"/>
      <c r="AK539" s="497"/>
      <c r="AL539" s="854"/>
      <c r="AM539" s="854"/>
      <c r="AN539" s="855"/>
      <c r="AO539" s="575"/>
      <c r="AP539" s="575"/>
      <c r="AQ539" s="52"/>
    </row>
    <row r="540" spans="1:43" ht="15" hidden="1" x14ac:dyDescent="0.25">
      <c r="A540" s="563" t="s">
        <v>621</v>
      </c>
      <c r="B540" s="478"/>
      <c r="E540" s="864"/>
      <c r="F540" s="479"/>
      <c r="G540" s="479"/>
      <c r="H540" s="447"/>
      <c r="I540" s="478"/>
      <c r="L540" s="864"/>
      <c r="M540" s="479"/>
      <c r="N540" s="479"/>
      <c r="O540" s="447"/>
      <c r="P540" s="478"/>
      <c r="S540" s="864"/>
      <c r="T540" s="479"/>
      <c r="U540" s="479"/>
      <c r="V540" s="447"/>
      <c r="W540" s="478"/>
      <c r="Z540" s="864"/>
      <c r="AA540" s="479"/>
      <c r="AB540" s="479"/>
      <c r="AC540" s="447"/>
      <c r="AD540" s="497"/>
      <c r="AE540" s="854"/>
      <c r="AF540" s="854"/>
      <c r="AG540" s="855"/>
      <c r="AH540" s="575"/>
      <c r="AI540" s="575"/>
      <c r="AJ540" s="52"/>
      <c r="AK540" s="497"/>
      <c r="AL540" s="854"/>
      <c r="AM540" s="854"/>
      <c r="AN540" s="855"/>
      <c r="AO540" s="575"/>
      <c r="AP540" s="575"/>
      <c r="AQ540" s="52"/>
    </row>
    <row r="541" spans="1:43" ht="15.75" hidden="1" thickBot="1" x14ac:dyDescent="0.3">
      <c r="A541" s="570" t="s">
        <v>622</v>
      </c>
      <c r="B541" s="480"/>
      <c r="C541" s="481"/>
      <c r="D541" s="481"/>
      <c r="E541" s="484"/>
      <c r="F541" s="482"/>
      <c r="G541" s="482"/>
      <c r="H541" s="483"/>
      <c r="I541" s="480"/>
      <c r="J541" s="481"/>
      <c r="K541" s="481"/>
      <c r="L541" s="484"/>
      <c r="M541" s="482"/>
      <c r="N541" s="482"/>
      <c r="O541" s="483"/>
      <c r="P541" s="480"/>
      <c r="Q541" s="481"/>
      <c r="R541" s="481"/>
      <c r="S541" s="484"/>
      <c r="T541" s="482"/>
      <c r="U541" s="482"/>
      <c r="V541" s="483"/>
      <c r="W541" s="480"/>
      <c r="X541" s="481"/>
      <c r="Y541" s="481"/>
      <c r="Z541" s="484"/>
      <c r="AA541" s="482"/>
      <c r="AB541" s="482"/>
      <c r="AC541" s="483"/>
      <c r="AD541" s="498"/>
      <c r="AE541" s="63"/>
      <c r="AF541" s="63"/>
      <c r="AG541" s="499"/>
      <c r="AH541" s="500"/>
      <c r="AI541" s="500"/>
      <c r="AJ541" s="64"/>
      <c r="AK541" s="498"/>
      <c r="AL541" s="63"/>
      <c r="AM541" s="63"/>
      <c r="AN541" s="499"/>
      <c r="AO541" s="500"/>
      <c r="AP541" s="500"/>
      <c r="AQ541" s="64"/>
    </row>
    <row r="542" spans="1:43" ht="15.75" hidden="1" thickTop="1" x14ac:dyDescent="0.25">
      <c r="A542" s="559" t="s">
        <v>574</v>
      </c>
      <c r="B542" s="474"/>
      <c r="C542" s="470"/>
      <c r="D542" s="470"/>
      <c r="E542" s="475"/>
      <c r="F542" s="476"/>
      <c r="G542" s="476"/>
      <c r="H542" s="477">
        <f>SUM(H537:H541)</f>
        <v>0</v>
      </c>
      <c r="I542" s="474"/>
      <c r="J542" s="470"/>
      <c r="K542" s="470"/>
      <c r="L542" s="475"/>
      <c r="M542" s="476"/>
      <c r="N542" s="476"/>
      <c r="O542" s="477">
        <f>SUM(O537:O541)</f>
        <v>0</v>
      </c>
      <c r="P542" s="448"/>
      <c r="Q542" s="449"/>
      <c r="R542" s="449"/>
      <c r="S542" s="450"/>
      <c r="T542" s="451"/>
      <c r="U542" s="451"/>
      <c r="V542" s="452">
        <f>SUM(V537:V541)</f>
        <v>0</v>
      </c>
      <c r="W542" s="448"/>
      <c r="X542" s="449"/>
      <c r="Y542" s="449"/>
      <c r="Z542" s="450"/>
      <c r="AA542" s="451"/>
      <c r="AB542" s="451"/>
      <c r="AC542" s="452">
        <f>SUM(AC537:AC541)</f>
        <v>0</v>
      </c>
      <c r="AD542" s="53"/>
      <c r="AE542" s="560"/>
      <c r="AF542" s="560"/>
      <c r="AG542" s="561"/>
      <c r="AH542" s="562"/>
      <c r="AI542" s="562"/>
      <c r="AJ542" s="54">
        <f>SUM(AJ537:AJ541)</f>
        <v>0</v>
      </c>
      <c r="AK542" s="53"/>
      <c r="AL542" s="560"/>
      <c r="AM542" s="560"/>
      <c r="AN542" s="561"/>
      <c r="AO542" s="562"/>
      <c r="AP542" s="562"/>
      <c r="AQ542" s="54">
        <f>SUM(AQ537:AQ541)</f>
        <v>0</v>
      </c>
    </row>
    <row r="543" spans="1:43" ht="15" hidden="1" x14ac:dyDescent="0.25">
      <c r="A543" s="563"/>
      <c r="B543" s="485"/>
      <c r="C543" s="486"/>
      <c r="D543" s="486"/>
      <c r="E543" s="487"/>
      <c r="H543" s="489"/>
      <c r="I543" s="485"/>
      <c r="J543" s="486"/>
      <c r="K543" s="486"/>
      <c r="L543" s="487"/>
      <c r="M543" s="488"/>
      <c r="N543" s="488"/>
      <c r="O543" s="489"/>
      <c r="P543" s="485"/>
      <c r="Q543" s="486"/>
      <c r="R543" s="486"/>
      <c r="S543" s="487"/>
      <c r="T543" s="488"/>
      <c r="U543" s="488"/>
      <c r="V543" s="489"/>
      <c r="W543" s="485"/>
      <c r="X543" s="486"/>
      <c r="Y543" s="486"/>
      <c r="Z543" s="487"/>
      <c r="AA543" s="488"/>
      <c r="AB543" s="488"/>
      <c r="AC543" s="489"/>
      <c r="AD543" s="501"/>
      <c r="AE543" s="576"/>
      <c r="AF543" s="576"/>
      <c r="AG543" s="577"/>
      <c r="AH543" s="578"/>
      <c r="AI543" s="578"/>
      <c r="AJ543" s="502"/>
      <c r="AK543" s="501"/>
      <c r="AL543" s="576"/>
      <c r="AM543" s="576"/>
      <c r="AN543" s="577"/>
      <c r="AO543" s="578"/>
      <c r="AP543" s="578"/>
      <c r="AQ543" s="502"/>
    </row>
    <row r="544" spans="1:43" ht="15" hidden="1" x14ac:dyDescent="0.25">
      <c r="A544" s="559" t="s">
        <v>575</v>
      </c>
      <c r="B544" s="474"/>
      <c r="C544" s="470"/>
      <c r="D544" s="470"/>
      <c r="E544" s="475"/>
      <c r="F544" s="476"/>
      <c r="G544" s="476"/>
      <c r="H544" s="477"/>
      <c r="I544" s="474"/>
      <c r="J544" s="470"/>
      <c r="K544" s="470"/>
      <c r="L544" s="475"/>
      <c r="M544" s="476"/>
      <c r="N544" s="476"/>
      <c r="O544" s="477"/>
      <c r="P544" s="448"/>
      <c r="Q544" s="449"/>
      <c r="R544" s="449"/>
      <c r="S544" s="450"/>
      <c r="T544" s="451"/>
      <c r="U544" s="451"/>
      <c r="V544" s="477"/>
      <c r="W544" s="448"/>
      <c r="X544" s="449"/>
      <c r="Y544" s="449"/>
      <c r="Z544" s="450"/>
      <c r="AA544" s="451"/>
      <c r="AB544" s="451"/>
      <c r="AC544" s="477"/>
      <c r="AD544" s="53"/>
      <c r="AE544" s="560"/>
      <c r="AF544" s="560"/>
      <c r="AG544" s="561"/>
      <c r="AH544" s="562"/>
      <c r="AI544" s="562"/>
      <c r="AJ544" s="65"/>
      <c r="AK544" s="53"/>
      <c r="AL544" s="560"/>
      <c r="AM544" s="560"/>
      <c r="AN544" s="561"/>
      <c r="AO544" s="562"/>
      <c r="AP544" s="562"/>
      <c r="AQ544" s="65"/>
    </row>
    <row r="545" spans="1:43" ht="15.75" hidden="1" thickBot="1" x14ac:dyDescent="0.3">
      <c r="A545" s="570"/>
      <c r="B545" s="490"/>
      <c r="C545" s="491"/>
      <c r="D545" s="491"/>
      <c r="E545" s="492"/>
      <c r="F545" s="493"/>
      <c r="G545" s="493"/>
      <c r="H545" s="494"/>
      <c r="I545" s="490"/>
      <c r="J545" s="491"/>
      <c r="K545" s="491"/>
      <c r="L545" s="492"/>
      <c r="M545" s="493"/>
      <c r="N545" s="493"/>
      <c r="O545" s="494"/>
      <c r="P545" s="490"/>
      <c r="Q545" s="491"/>
      <c r="R545" s="491"/>
      <c r="S545" s="492"/>
      <c r="T545" s="493"/>
      <c r="U545" s="493"/>
      <c r="V545" s="494"/>
      <c r="W545" s="490"/>
      <c r="X545" s="491"/>
      <c r="Y545" s="491"/>
      <c r="Z545" s="492"/>
      <c r="AA545" s="493"/>
      <c r="AB545" s="493"/>
      <c r="AC545" s="494"/>
      <c r="AD545" s="503"/>
      <c r="AE545" s="504"/>
      <c r="AF545" s="504"/>
      <c r="AG545" s="505"/>
      <c r="AH545" s="506"/>
      <c r="AI545" s="506"/>
      <c r="AJ545" s="507"/>
      <c r="AK545" s="503"/>
      <c r="AL545" s="504"/>
      <c r="AM545" s="504"/>
      <c r="AN545" s="505"/>
      <c r="AO545" s="506"/>
      <c r="AP545" s="506"/>
      <c r="AQ545" s="507"/>
    </row>
    <row r="546" spans="1:43" ht="15.75" hidden="1" thickTop="1" x14ac:dyDescent="0.25">
      <c r="A546" s="579" t="s">
        <v>145</v>
      </c>
      <c r="B546" s="580"/>
      <c r="C546" s="581"/>
      <c r="D546" s="581"/>
      <c r="E546" s="582"/>
      <c r="F546" s="583"/>
      <c r="G546" s="583"/>
      <c r="H546" s="584">
        <f>SUM(H534,H542,H544)</f>
        <v>0</v>
      </c>
      <c r="I546" s="580"/>
      <c r="J546" s="581"/>
      <c r="K546" s="581"/>
      <c r="L546" s="582"/>
      <c r="M546" s="583"/>
      <c r="N546" s="583"/>
      <c r="O546" s="584">
        <f>SUM(O534,O542,O544)</f>
        <v>0</v>
      </c>
      <c r="P546" s="580"/>
      <c r="Q546" s="581"/>
      <c r="R546" s="581"/>
      <c r="S546" s="582"/>
      <c r="T546" s="583"/>
      <c r="U546" s="583"/>
      <c r="V546" s="584">
        <f>SUM(V534,V542,V544)</f>
        <v>0</v>
      </c>
      <c r="W546" s="580"/>
      <c r="X546" s="581"/>
      <c r="Y546" s="581"/>
      <c r="Z546" s="582"/>
      <c r="AA546" s="583"/>
      <c r="AB546" s="583"/>
      <c r="AC546" s="584">
        <f>SUM(AC534,AC542,AC544)</f>
        <v>0</v>
      </c>
      <c r="AD546" s="585"/>
      <c r="AE546" s="586"/>
      <c r="AF546" s="586"/>
      <c r="AG546" s="587"/>
      <c r="AH546" s="588"/>
      <c r="AI546" s="588"/>
      <c r="AJ546" s="589">
        <f>SUM(AJ534,AJ542,AJ544)</f>
        <v>0</v>
      </c>
      <c r="AK546" s="585"/>
      <c r="AL546" s="586"/>
      <c r="AM546" s="586"/>
      <c r="AN546" s="587"/>
      <c r="AO546" s="588"/>
      <c r="AP546" s="588"/>
      <c r="AQ546" s="589">
        <f>SUM(AQ534,AQ542,AQ544)</f>
        <v>0</v>
      </c>
    </row>
  </sheetData>
  <mergeCells count="6">
    <mergeCell ref="AD2:AJ2"/>
    <mergeCell ref="AK2:AQ2"/>
    <mergeCell ref="B2:H2"/>
    <mergeCell ref="I2:O2"/>
    <mergeCell ref="P2:V2"/>
    <mergeCell ref="W2:AC2"/>
  </mergeCells>
  <pageMargins left="1" right="0.75" top="0.75" bottom="0.75" header="0.5" footer="0.5"/>
  <pageSetup scale="88" fitToHeight="2" orientation="landscape" r:id="rId1"/>
  <headerFooter>
    <oddFooter>&amp;L&amp;KFF0000Final Rate Application&amp;CPage &amp;P of &amp;N&amp;R05/10/2017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78E36-AAA2-49FB-B2B0-7AF57E7B1AD9}">
  <sheetPr>
    <tabColor rgb="FF002060"/>
  </sheetPr>
  <dimension ref="A1:F39"/>
  <sheetViews>
    <sheetView topLeftCell="A11" workbookViewId="0">
      <selection activeCell="E34" sqref="A1:E34"/>
    </sheetView>
  </sheetViews>
  <sheetFormatPr defaultColWidth="9.140625" defaultRowHeight="15" x14ac:dyDescent="0.25"/>
  <cols>
    <col min="1" max="1" width="50.140625" style="86" customWidth="1"/>
    <col min="2" max="2" width="21.5703125" style="1" customWidth="1"/>
    <col min="3" max="3" width="22.85546875" style="1" bestFit="1" customWidth="1"/>
    <col min="4" max="5" width="26.28515625" style="1" customWidth="1"/>
    <col min="6" max="6" width="65.85546875" style="1" customWidth="1"/>
    <col min="7" max="16384" width="9.140625" style="1"/>
  </cols>
  <sheetData>
    <row r="1" spans="1:6" x14ac:dyDescent="0.25">
      <c r="A1" s="112" t="s">
        <v>93</v>
      </c>
      <c r="B1" s="104"/>
      <c r="C1" s="107"/>
      <c r="D1" s="233"/>
      <c r="E1" s="233"/>
    </row>
    <row r="2" spans="1:6" ht="15.75" thickBot="1" x14ac:dyDescent="0.3">
      <c r="A2" s="113" t="s">
        <v>94</v>
      </c>
      <c r="B2" s="48" t="s">
        <v>95</v>
      </c>
      <c r="C2" s="48" t="s">
        <v>96</v>
      </c>
      <c r="D2" s="24" t="s">
        <v>97</v>
      </c>
      <c r="E2" s="24" t="s">
        <v>98</v>
      </c>
      <c r="F2" s="28" t="s">
        <v>99</v>
      </c>
    </row>
    <row r="3" spans="1:6" x14ac:dyDescent="0.25">
      <c r="A3" s="114" t="s">
        <v>100</v>
      </c>
      <c r="B3" s="4"/>
      <c r="C3" s="4"/>
      <c r="D3" s="434"/>
      <c r="E3" s="434"/>
    </row>
    <row r="4" spans="1:6" x14ac:dyDescent="0.25">
      <c r="A4" s="115" t="s">
        <v>101</v>
      </c>
      <c r="B4" s="10">
        <v>48.32</v>
      </c>
      <c r="C4" s="10">
        <v>52.6</v>
      </c>
      <c r="D4" s="747">
        <f>ROUND(C4*(1+$D$39),2)</f>
        <v>53.3</v>
      </c>
      <c r="E4" s="747">
        <f>ROUND(D4*(1+$E$39),2)</f>
        <v>54.66</v>
      </c>
      <c r="F4" s="1" t="s">
        <v>102</v>
      </c>
    </row>
    <row r="5" spans="1:6" x14ac:dyDescent="0.25">
      <c r="A5" s="115" t="s">
        <v>103</v>
      </c>
      <c r="B5" s="10">
        <v>282.63</v>
      </c>
      <c r="C5" s="10">
        <v>307.67</v>
      </c>
      <c r="D5" s="747">
        <f>ROUND(C5*(1+$D$39),2)</f>
        <v>311.77</v>
      </c>
      <c r="E5" s="747">
        <f>ROUND(D5*(1+$E$39),2)</f>
        <v>319.72000000000003</v>
      </c>
      <c r="F5" s="1" t="s">
        <v>104</v>
      </c>
    </row>
    <row r="6" spans="1:6" x14ac:dyDescent="0.25">
      <c r="A6" s="115" t="s">
        <v>105</v>
      </c>
      <c r="B6" s="10">
        <v>223.98</v>
      </c>
      <c r="C6" s="10">
        <v>243.82</v>
      </c>
      <c r="D6" s="747">
        <f>ROUND(C6*(1+$D$39),2)</f>
        <v>247.07</v>
      </c>
      <c r="E6" s="747">
        <f>ROUND(D6*(1+$E$39),2)</f>
        <v>253.37</v>
      </c>
      <c r="F6" s="1" t="s">
        <v>106</v>
      </c>
    </row>
    <row r="7" spans="1:6" x14ac:dyDescent="0.25">
      <c r="A7" s="115" t="s">
        <v>107</v>
      </c>
      <c r="B7" s="10">
        <v>246.37</v>
      </c>
      <c r="C7" s="10">
        <v>268.2</v>
      </c>
      <c r="D7" s="747">
        <f>ROUND(C7*(1+$D$39),2)</f>
        <v>271.77999999999997</v>
      </c>
      <c r="E7" s="747">
        <f>ROUND(D7*(1+$E$39),2)</f>
        <v>278.70999999999998</v>
      </c>
      <c r="F7" s="1" t="s">
        <v>106</v>
      </c>
    </row>
    <row r="8" spans="1:6" x14ac:dyDescent="0.25">
      <c r="A8" s="115" t="s">
        <v>108</v>
      </c>
      <c r="B8" s="10">
        <v>271.01</v>
      </c>
      <c r="C8" s="10">
        <v>295.02</v>
      </c>
      <c r="D8" s="747">
        <f>ROUND(C8*(1+$D$39),2)</f>
        <v>298.95</v>
      </c>
      <c r="E8" s="747">
        <f>ROUND(D8*(1+$E$39),2)</f>
        <v>306.57</v>
      </c>
      <c r="F8" s="1" t="s">
        <v>106</v>
      </c>
    </row>
    <row r="9" spans="1:6" x14ac:dyDescent="0.25">
      <c r="A9" s="115"/>
      <c r="B9" s="10"/>
      <c r="C9" s="10"/>
      <c r="D9" s="747"/>
      <c r="E9" s="747"/>
    </row>
    <row r="10" spans="1:6" ht="30" x14ac:dyDescent="0.25">
      <c r="A10" s="114" t="s">
        <v>109</v>
      </c>
      <c r="B10" s="10"/>
      <c r="C10" s="10"/>
      <c r="D10" s="747"/>
      <c r="E10" s="747"/>
    </row>
    <row r="11" spans="1:6" x14ac:dyDescent="0.25">
      <c r="A11" s="115" t="s">
        <v>110</v>
      </c>
      <c r="B11" s="10">
        <v>16.12</v>
      </c>
      <c r="C11" s="10">
        <v>17.55</v>
      </c>
      <c r="D11" s="747">
        <f>ROUND(C11*(1+$D$39),2)</f>
        <v>17.78</v>
      </c>
      <c r="E11" s="747">
        <f>ROUND(D11*(1+$E$39),2)</f>
        <v>18.23</v>
      </c>
      <c r="F11" s="90"/>
    </row>
    <row r="12" spans="1:6" x14ac:dyDescent="0.25">
      <c r="A12" s="116" t="s">
        <v>111</v>
      </c>
      <c r="B12" s="10"/>
      <c r="C12" s="10"/>
      <c r="D12" s="747"/>
      <c r="E12" s="747"/>
    </row>
    <row r="13" spans="1:6" x14ac:dyDescent="0.25">
      <c r="A13" s="115" t="s">
        <v>112</v>
      </c>
      <c r="B13" s="10">
        <v>6.73</v>
      </c>
      <c r="C13" s="10">
        <v>7.33</v>
      </c>
      <c r="D13" s="747">
        <f>ROUND(C13*(1+$D$39),2)</f>
        <v>7.43</v>
      </c>
      <c r="E13" s="747">
        <f>ROUND(D13*(1+$E$39),2)</f>
        <v>7.62</v>
      </c>
    </row>
    <row r="14" spans="1:6" x14ac:dyDescent="0.25">
      <c r="A14" s="115" t="s">
        <v>113</v>
      </c>
      <c r="B14" s="10">
        <v>6.73</v>
      </c>
      <c r="C14" s="10">
        <v>7.33</v>
      </c>
      <c r="D14" s="747">
        <f>ROUND(C14*(1+$D$39),2)</f>
        <v>7.43</v>
      </c>
      <c r="E14" s="747">
        <f>ROUND(D14*(1+$E$39),2)</f>
        <v>7.62</v>
      </c>
    </row>
    <row r="15" spans="1:6" x14ac:dyDescent="0.25">
      <c r="A15" s="115" t="s">
        <v>114</v>
      </c>
      <c r="B15" s="10">
        <v>10.75</v>
      </c>
      <c r="C15" s="10">
        <v>11.7</v>
      </c>
      <c r="D15" s="747">
        <f>ROUND(C15*(1+$D$39),2)</f>
        <v>11.86</v>
      </c>
      <c r="E15" s="747">
        <f>ROUND(D15*(1+$E$39),2)</f>
        <v>12.16</v>
      </c>
    </row>
    <row r="16" spans="1:6" x14ac:dyDescent="0.25">
      <c r="A16" s="116" t="s">
        <v>115</v>
      </c>
      <c r="B16" s="10"/>
      <c r="C16" s="10"/>
      <c r="D16" s="747"/>
      <c r="E16" s="747"/>
    </row>
    <row r="17" spans="1:6" x14ac:dyDescent="0.25">
      <c r="A17" s="115" t="s">
        <v>116</v>
      </c>
      <c r="B17" s="10">
        <v>6.73</v>
      </c>
      <c r="C17" s="10">
        <v>7.33</v>
      </c>
      <c r="D17" s="747">
        <f>ROUND(C17*(1+$D$39),2)</f>
        <v>7.43</v>
      </c>
      <c r="E17" s="747">
        <f>ROUND(D17*(1+$E$39),2)</f>
        <v>7.62</v>
      </c>
    </row>
    <row r="18" spans="1:6" x14ac:dyDescent="0.25">
      <c r="A18" s="116" t="s">
        <v>117</v>
      </c>
      <c r="B18" s="10"/>
      <c r="C18" s="10"/>
      <c r="D18" s="747"/>
      <c r="E18" s="747"/>
    </row>
    <row r="19" spans="1:6" ht="30" x14ac:dyDescent="0.25">
      <c r="A19" s="115" t="s">
        <v>118</v>
      </c>
      <c r="B19" s="10">
        <v>11.51</v>
      </c>
      <c r="C19" s="10">
        <v>12.53</v>
      </c>
      <c r="D19" s="747">
        <f>ROUND(C19*(1+$D$39),2)</f>
        <v>12.7</v>
      </c>
      <c r="E19" s="747">
        <f>ROUND(D19*(1+$E$39),2)</f>
        <v>13.02</v>
      </c>
    </row>
    <row r="20" spans="1:6" ht="30" x14ac:dyDescent="0.25">
      <c r="A20" s="115" t="s">
        <v>119</v>
      </c>
      <c r="B20" s="10">
        <v>12.49</v>
      </c>
      <c r="C20" s="10">
        <v>13.6</v>
      </c>
      <c r="D20" s="747">
        <f>ROUND(C20*(1+$D$39),2)</f>
        <v>13.78</v>
      </c>
      <c r="E20" s="747">
        <f>ROUND(D20*(1+$E$39),2)</f>
        <v>14.13</v>
      </c>
    </row>
    <row r="21" spans="1:6" x14ac:dyDescent="0.25">
      <c r="A21" s="115" t="s">
        <v>120</v>
      </c>
      <c r="B21" s="10">
        <v>7.24</v>
      </c>
      <c r="C21" s="10">
        <v>7.88</v>
      </c>
      <c r="D21" s="747">
        <f>ROUND(C21*(1+$D$39),2)</f>
        <v>7.99</v>
      </c>
      <c r="E21" s="747">
        <f>ROUND(D21*(1+$E$39),2)</f>
        <v>8.19</v>
      </c>
    </row>
    <row r="22" spans="1:6" x14ac:dyDescent="0.25">
      <c r="A22" s="115"/>
      <c r="B22" s="10"/>
      <c r="C22" s="10"/>
      <c r="D22" s="747"/>
      <c r="E22" s="747"/>
    </row>
    <row r="23" spans="1:6" ht="30" x14ac:dyDescent="0.25">
      <c r="A23" s="114" t="s">
        <v>121</v>
      </c>
      <c r="B23" s="10"/>
      <c r="C23" s="10"/>
      <c r="D23" s="747"/>
      <c r="E23" s="747"/>
    </row>
    <row r="24" spans="1:6" x14ac:dyDescent="0.25">
      <c r="A24" s="115" t="s">
        <v>110</v>
      </c>
      <c r="B24" s="10">
        <v>5.36</v>
      </c>
      <c r="C24" s="10">
        <v>5.83</v>
      </c>
      <c r="D24" s="747">
        <f>ROUND(C24*(1+$D$39),2)</f>
        <v>5.91</v>
      </c>
      <c r="E24" s="747">
        <f>ROUND(D24*(1+$E$39),2)</f>
        <v>6.06</v>
      </c>
    </row>
    <row r="25" spans="1:6" x14ac:dyDescent="0.25">
      <c r="A25" s="116" t="s">
        <v>122</v>
      </c>
      <c r="B25" s="10"/>
      <c r="C25" s="10"/>
      <c r="D25" s="747"/>
      <c r="E25" s="747"/>
    </row>
    <row r="26" spans="1:6" x14ac:dyDescent="0.25">
      <c r="A26" s="115" t="s">
        <v>123</v>
      </c>
      <c r="B26" s="10">
        <v>25.83</v>
      </c>
      <c r="C26" s="10">
        <v>28.12</v>
      </c>
      <c r="D26" s="747">
        <f>ROUND(C26*(1+$D$39),2)</f>
        <v>28.49</v>
      </c>
      <c r="E26" s="747">
        <f>ROUND(D26*(1+$E$39),2)</f>
        <v>29.22</v>
      </c>
      <c r="F26" s="1" t="s">
        <v>102</v>
      </c>
    </row>
    <row r="27" spans="1:6" x14ac:dyDescent="0.25">
      <c r="A27" s="115" t="s">
        <v>124</v>
      </c>
      <c r="B27" s="10">
        <v>162.97999999999999</v>
      </c>
      <c r="C27" s="10">
        <v>177.42</v>
      </c>
      <c r="D27" s="747">
        <f>ROUND(C27*(1+$D$39),2)</f>
        <v>179.79</v>
      </c>
      <c r="E27" s="747">
        <f>ROUND(D27*(1+$E$39),2)</f>
        <v>184.37</v>
      </c>
      <c r="F27" s="1" t="s">
        <v>104</v>
      </c>
    </row>
    <row r="28" spans="1:6" x14ac:dyDescent="0.25">
      <c r="A28" s="116" t="s">
        <v>117</v>
      </c>
      <c r="B28" s="10"/>
      <c r="C28" s="10"/>
      <c r="D28" s="747"/>
      <c r="E28" s="747"/>
    </row>
    <row r="29" spans="1:6" ht="30" x14ac:dyDescent="0.25">
      <c r="A29" s="115" t="s">
        <v>125</v>
      </c>
      <c r="B29" s="75">
        <v>0.125</v>
      </c>
      <c r="C29" s="75">
        <v>0.125</v>
      </c>
      <c r="D29" s="748">
        <v>0.125</v>
      </c>
      <c r="E29" s="748">
        <v>0.125</v>
      </c>
    </row>
    <row r="30" spans="1:6" ht="30" x14ac:dyDescent="0.25">
      <c r="A30" s="115" t="s">
        <v>126</v>
      </c>
      <c r="B30" s="75">
        <v>0.25</v>
      </c>
      <c r="C30" s="75">
        <v>0.25</v>
      </c>
      <c r="D30" s="748">
        <v>0.25</v>
      </c>
      <c r="E30" s="748">
        <v>0.25</v>
      </c>
    </row>
    <row r="31" spans="1:6" x14ac:dyDescent="0.25">
      <c r="A31" s="115" t="s">
        <v>120</v>
      </c>
      <c r="B31" s="10">
        <v>7.24</v>
      </c>
      <c r="C31" s="10">
        <v>7.88</v>
      </c>
      <c r="D31" s="747">
        <f>ROUND(C31*(1+$D$39),2)</f>
        <v>7.99</v>
      </c>
      <c r="E31" s="747">
        <f>ROUND(D31*(1+$E$39),2)</f>
        <v>8.19</v>
      </c>
    </row>
    <row r="32" spans="1:6" ht="30.75" customHeight="1" x14ac:dyDescent="0.25">
      <c r="A32" s="117" t="s">
        <v>127</v>
      </c>
      <c r="B32" s="118">
        <v>0.5</v>
      </c>
      <c r="C32" s="118">
        <v>0.5</v>
      </c>
      <c r="D32" s="749">
        <v>0.5</v>
      </c>
      <c r="E32" s="749">
        <v>0.5</v>
      </c>
    </row>
    <row r="33" spans="1:5" x14ac:dyDescent="0.25">
      <c r="A33" s="114" t="s">
        <v>128</v>
      </c>
      <c r="B33" s="235"/>
      <c r="C33" s="235"/>
      <c r="D33" s="750"/>
      <c r="E33" s="750"/>
    </row>
    <row r="34" spans="1:5" x14ac:dyDescent="0.25">
      <c r="A34" s="117" t="s">
        <v>129</v>
      </c>
      <c r="B34" s="127">
        <v>207.49</v>
      </c>
      <c r="C34" s="234">
        <v>219.86</v>
      </c>
      <c r="D34" s="1192">
        <f>B.2!B31</f>
        <v>241.08879999999999</v>
      </c>
      <c r="E34" s="1192">
        <f>B.2!C31</f>
        <v>248.52269999999999</v>
      </c>
    </row>
    <row r="35" spans="1:5" x14ac:dyDescent="0.25">
      <c r="D35" s="1193"/>
    </row>
    <row r="36" spans="1:5" x14ac:dyDescent="0.25">
      <c r="A36" s="1538" t="s">
        <v>130</v>
      </c>
      <c r="B36" s="1539"/>
      <c r="C36" s="1539"/>
      <c r="D36" s="1539"/>
      <c r="E36" s="1540"/>
    </row>
    <row r="37" spans="1:5" x14ac:dyDescent="0.25">
      <c r="A37" s="1541"/>
      <c r="B37" s="1542"/>
      <c r="C37" s="1542"/>
      <c r="D37" s="1542"/>
      <c r="E37" s="1543"/>
    </row>
    <row r="38" spans="1:5" x14ac:dyDescent="0.25">
      <c r="A38" s="1349"/>
      <c r="B38" s="1349"/>
      <c r="C38" s="1349"/>
      <c r="D38" s="1349"/>
      <c r="E38" s="1349"/>
    </row>
    <row r="39" spans="1:5" x14ac:dyDescent="0.25">
      <c r="A39" s="1350" t="s">
        <v>131</v>
      </c>
      <c r="D39" s="1351">
        <v>1.3333333333333332E-2</v>
      </c>
      <c r="E39" s="1351">
        <v>2.5499999999999998E-2</v>
      </c>
    </row>
  </sheetData>
  <mergeCells count="1">
    <mergeCell ref="A36:E3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2CF2-6A86-42EC-8D92-70EF4683B575}">
  <sheetPr>
    <tabColor rgb="FF002060"/>
    <pageSetUpPr fitToPage="1"/>
  </sheetPr>
  <dimension ref="A1:K74"/>
  <sheetViews>
    <sheetView topLeftCell="A50" workbookViewId="0">
      <selection activeCell="N56" sqref="N56"/>
    </sheetView>
  </sheetViews>
  <sheetFormatPr defaultColWidth="9.140625" defaultRowHeight="12.75" x14ac:dyDescent="0.2"/>
  <cols>
    <col min="1" max="1" width="42.42578125" style="49" customWidth="1"/>
    <col min="2" max="3" width="15.28515625" style="49" customWidth="1"/>
    <col min="4" max="4" width="15.7109375" style="49" customWidth="1"/>
    <col min="5" max="8" width="12.7109375" style="49" customWidth="1"/>
    <col min="9" max="9" width="17.7109375" style="49" customWidth="1"/>
    <col min="10" max="10" width="16.28515625" style="49" customWidth="1"/>
    <col min="11" max="11" width="14" style="49" customWidth="1"/>
    <col min="12" max="16384" width="9.140625" style="49"/>
  </cols>
  <sheetData>
    <row r="1" spans="1:11" x14ac:dyDescent="0.2">
      <c r="E1" s="292" t="s">
        <v>569</v>
      </c>
      <c r="F1" s="292"/>
      <c r="G1" s="292"/>
      <c r="H1" s="292"/>
      <c r="I1" s="293">
        <v>0.5</v>
      </c>
      <c r="J1" s="293">
        <v>0.5</v>
      </c>
    </row>
    <row r="2" spans="1:11" ht="15.75" customHeight="1" x14ac:dyDescent="0.2">
      <c r="A2" s="291" t="s">
        <v>69</v>
      </c>
      <c r="B2" s="1614" t="s">
        <v>566</v>
      </c>
      <c r="C2" s="1615"/>
      <c r="D2" s="1616"/>
      <c r="E2" s="294" t="s">
        <v>627</v>
      </c>
      <c r="F2" s="1617" t="s">
        <v>628</v>
      </c>
      <c r="G2" s="1618"/>
      <c r="H2" s="1618"/>
      <c r="I2" s="1618"/>
      <c r="J2" s="1618"/>
      <c r="K2" s="1618"/>
    </row>
    <row r="3" spans="1:11" ht="29.25" customHeight="1" x14ac:dyDescent="0.25">
      <c r="A3" s="333" t="s">
        <v>629</v>
      </c>
      <c r="B3" s="335" t="s">
        <v>196</v>
      </c>
      <c r="C3" s="336" t="s">
        <v>97</v>
      </c>
      <c r="D3" s="336" t="s">
        <v>98</v>
      </c>
      <c r="E3" s="295" t="s">
        <v>630</v>
      </c>
      <c r="F3" s="878" t="s">
        <v>132</v>
      </c>
      <c r="G3" s="878" t="s">
        <v>133</v>
      </c>
      <c r="H3" s="878" t="s">
        <v>135</v>
      </c>
      <c r="I3" s="335" t="s">
        <v>196</v>
      </c>
      <c r="J3" s="336" t="s">
        <v>97</v>
      </c>
      <c r="K3" s="336" t="s">
        <v>98</v>
      </c>
    </row>
    <row r="4" spans="1:11" ht="15.75" customHeight="1" x14ac:dyDescent="0.2">
      <c r="A4" s="330"/>
      <c r="B4" s="296">
        <v>0</v>
      </c>
      <c r="C4" s="337">
        <v>0</v>
      </c>
      <c r="D4" s="337">
        <v>0</v>
      </c>
      <c r="E4" s="297">
        <v>0</v>
      </c>
      <c r="F4" s="297"/>
      <c r="G4" s="296">
        <v>0</v>
      </c>
      <c r="H4" s="296"/>
      <c r="I4" s="298">
        <v>0</v>
      </c>
      <c r="J4" s="343">
        <v>0</v>
      </c>
      <c r="K4" s="343">
        <v>0</v>
      </c>
    </row>
    <row r="5" spans="1:11" x14ac:dyDescent="0.2">
      <c r="A5" s="331"/>
      <c r="B5" s="300"/>
      <c r="C5" s="338"/>
      <c r="D5" s="338"/>
      <c r="E5" s="301"/>
      <c r="F5" s="301"/>
      <c r="G5" s="300"/>
      <c r="H5" s="300"/>
      <c r="I5" s="300"/>
      <c r="J5" s="344"/>
      <c r="K5" s="344"/>
    </row>
    <row r="6" spans="1:11" ht="17.25" customHeight="1" x14ac:dyDescent="0.2">
      <c r="A6" s="302" t="s">
        <v>631</v>
      </c>
      <c r="B6" s="303">
        <f>SUM(B5:B5)</f>
        <v>0</v>
      </c>
      <c r="C6" s="339">
        <f>SUM(C5:C5)</f>
        <v>0</v>
      </c>
      <c r="D6" s="339">
        <f>SUM(D5:D5)</f>
        <v>0</v>
      </c>
      <c r="E6" s="304"/>
      <c r="F6" s="304"/>
      <c r="G6" s="303">
        <f>SUM(G5:G5)</f>
        <v>0</v>
      </c>
      <c r="H6" s="303"/>
      <c r="I6" s="303">
        <f>SUM(I4:I4)</f>
        <v>0</v>
      </c>
      <c r="J6" s="339">
        <f>SUM(J4:J4)</f>
        <v>0</v>
      </c>
      <c r="K6" s="339">
        <f>SUM(K4:K4)</f>
        <v>0</v>
      </c>
    </row>
    <row r="7" spans="1:11" ht="12.75" customHeight="1" x14ac:dyDescent="0.2">
      <c r="A7" s="299"/>
      <c r="B7" s="879"/>
      <c r="C7" s="879"/>
      <c r="D7" s="879"/>
      <c r="E7" s="876"/>
      <c r="F7" s="876"/>
      <c r="G7" s="879"/>
      <c r="H7" s="879"/>
      <c r="I7" s="879"/>
      <c r="J7" s="942"/>
      <c r="K7" s="942"/>
    </row>
    <row r="8" spans="1:11" ht="13.5" customHeight="1" x14ac:dyDescent="0.2">
      <c r="A8" s="327" t="s">
        <v>632</v>
      </c>
      <c r="B8" s="325"/>
      <c r="C8" s="325"/>
      <c r="D8" s="325"/>
      <c r="E8" s="326"/>
      <c r="F8" s="1387"/>
      <c r="G8" s="1388"/>
      <c r="H8" s="1388"/>
      <c r="I8" s="1388"/>
      <c r="J8" s="1389"/>
      <c r="K8" s="1389"/>
    </row>
    <row r="9" spans="1:11" ht="12.95" customHeight="1" x14ac:dyDescent="0.2">
      <c r="A9" s="307" t="s">
        <v>1067</v>
      </c>
      <c r="B9" s="310">
        <v>0</v>
      </c>
      <c r="C9" s="340">
        <v>0</v>
      </c>
      <c r="D9" s="340">
        <v>0</v>
      </c>
      <c r="E9" s="309">
        <v>0</v>
      </c>
      <c r="F9" s="1390">
        <v>209302.61999999997</v>
      </c>
      <c r="G9" s="880">
        <v>203824.2699999999</v>
      </c>
      <c r="H9" s="880">
        <v>199078.67999999988</v>
      </c>
      <c r="I9" s="880">
        <v>192780.18999999994</v>
      </c>
      <c r="J9" s="1370">
        <v>182611.44</v>
      </c>
      <c r="K9" s="1370">
        <v>182611.44</v>
      </c>
    </row>
    <row r="10" spans="1:11" ht="12.95" customHeight="1" x14ac:dyDescent="0.2">
      <c r="A10" s="305" t="s">
        <v>618</v>
      </c>
      <c r="B10" s="310">
        <v>0</v>
      </c>
      <c r="C10" s="340">
        <v>0</v>
      </c>
      <c r="D10" s="340">
        <v>0</v>
      </c>
      <c r="E10" s="309">
        <v>0</v>
      </c>
      <c r="F10" s="1390">
        <v>10600.87</v>
      </c>
      <c r="G10" s="880">
        <v>112680.67000000001</v>
      </c>
      <c r="H10" s="880">
        <v>78611.31</v>
      </c>
      <c r="I10" s="880">
        <v>78611.289999999979</v>
      </c>
      <c r="J10" s="1370">
        <v>77463.75</v>
      </c>
      <c r="K10" s="1370">
        <v>69476.899999999994</v>
      </c>
    </row>
    <row r="11" spans="1:11" ht="12.95" customHeight="1" x14ac:dyDescent="0.2">
      <c r="A11" s="305" t="s">
        <v>1037</v>
      </c>
      <c r="B11" s="310">
        <v>0</v>
      </c>
      <c r="C11" s="340">
        <v>0</v>
      </c>
      <c r="D11" s="340">
        <v>0</v>
      </c>
      <c r="E11" s="309">
        <v>0</v>
      </c>
      <c r="F11" s="1390">
        <v>324.56</v>
      </c>
      <c r="G11" s="880">
        <v>779.75</v>
      </c>
      <c r="H11" s="880">
        <v>780.02</v>
      </c>
      <c r="I11" s="880">
        <v>780</v>
      </c>
      <c r="J11" s="1370">
        <v>780</v>
      </c>
      <c r="K11" s="1370">
        <v>780</v>
      </c>
    </row>
    <row r="12" spans="1:11" ht="12.95" customHeight="1" x14ac:dyDescent="0.2">
      <c r="A12" s="305" t="s">
        <v>620</v>
      </c>
      <c r="B12" s="310">
        <v>0</v>
      </c>
      <c r="C12" s="340">
        <v>0</v>
      </c>
      <c r="D12" s="340">
        <v>0</v>
      </c>
      <c r="E12" s="309">
        <v>0</v>
      </c>
      <c r="F12" s="1390">
        <v>44702.46</v>
      </c>
      <c r="G12" s="880">
        <v>44076.95</v>
      </c>
      <c r="H12" s="880">
        <v>49497.880000000005</v>
      </c>
      <c r="I12" s="880">
        <v>52943.77</v>
      </c>
      <c r="J12" s="1370">
        <v>49877.440000000002</v>
      </c>
      <c r="K12" s="1370">
        <v>46209.929999999993</v>
      </c>
    </row>
    <row r="13" spans="1:11" ht="12.95" customHeight="1" x14ac:dyDescent="0.2">
      <c r="A13" s="305" t="s">
        <v>1068</v>
      </c>
      <c r="B13" s="310">
        <v>0</v>
      </c>
      <c r="C13" s="340">
        <v>0</v>
      </c>
      <c r="D13" s="340">
        <v>0</v>
      </c>
      <c r="E13" s="309">
        <v>0</v>
      </c>
      <c r="F13" s="1390">
        <v>484854.05999999994</v>
      </c>
      <c r="G13" s="880">
        <v>493763.63</v>
      </c>
      <c r="H13" s="880">
        <v>534285.63</v>
      </c>
      <c r="I13" s="880">
        <v>529479.69000000006</v>
      </c>
      <c r="J13" s="1370">
        <v>528898.31999999983</v>
      </c>
      <c r="K13" s="1370">
        <v>528898.31999999983</v>
      </c>
    </row>
    <row r="14" spans="1:11" ht="12.95" customHeight="1" x14ac:dyDescent="0.2">
      <c r="A14" s="305" t="s">
        <v>1069</v>
      </c>
      <c r="B14" s="310">
        <v>0</v>
      </c>
      <c r="C14" s="340">
        <v>0</v>
      </c>
      <c r="D14" s="340">
        <v>0</v>
      </c>
      <c r="E14" s="309">
        <v>0</v>
      </c>
      <c r="F14" s="1390">
        <v>1403306.1500000001</v>
      </c>
      <c r="G14" s="880">
        <v>1322320.5999999999</v>
      </c>
      <c r="H14" s="880">
        <v>1388934.15</v>
      </c>
      <c r="I14" s="880">
        <v>1323009.03</v>
      </c>
      <c r="J14" s="1370">
        <v>1286432.0699999998</v>
      </c>
      <c r="K14" s="1370">
        <v>1246126.9300000002</v>
      </c>
    </row>
    <row r="15" spans="1:11" ht="12.95" customHeight="1" x14ac:dyDescent="0.2">
      <c r="A15" s="305" t="s">
        <v>621</v>
      </c>
      <c r="B15" s="310"/>
      <c r="C15" s="340"/>
      <c r="D15" s="340"/>
      <c r="E15" s="309"/>
      <c r="F15" s="1390">
        <v>2722686.2299999981</v>
      </c>
      <c r="G15" s="880">
        <v>3610024.9499999997</v>
      </c>
      <c r="H15" s="880">
        <v>3701598.3699999982</v>
      </c>
      <c r="I15" s="880">
        <v>3648527.4100000006</v>
      </c>
      <c r="J15" s="1370">
        <v>3460988.5099999993</v>
      </c>
      <c r="K15" s="1370">
        <v>2007653.2999999998</v>
      </c>
    </row>
    <row r="16" spans="1:11" ht="12.95" customHeight="1" x14ac:dyDescent="0.2">
      <c r="A16" s="320"/>
      <c r="B16" s="321"/>
      <c r="C16" s="341"/>
      <c r="D16" s="341"/>
      <c r="E16" s="322"/>
      <c r="F16" s="1393"/>
      <c r="G16" s="881"/>
      <c r="H16" s="881"/>
      <c r="I16" s="881"/>
      <c r="J16" s="1372"/>
      <c r="K16" s="1372"/>
    </row>
    <row r="17" spans="1:11" ht="15.75" customHeight="1" x14ac:dyDescent="0.2">
      <c r="A17" s="311" t="s">
        <v>633</v>
      </c>
      <c r="B17" s="312">
        <v>0</v>
      </c>
      <c r="C17" s="342">
        <v>0</v>
      </c>
      <c r="D17" s="342">
        <v>0</v>
      </c>
      <c r="E17" s="313"/>
      <c r="F17" s="312">
        <f t="shared" ref="F17:K17" si="0">SUM(F9:F16)</f>
        <v>4875776.9499999974</v>
      </c>
      <c r="G17" s="312">
        <f t="shared" si="0"/>
        <v>5787470.8200000003</v>
      </c>
      <c r="H17" s="312">
        <f t="shared" si="0"/>
        <v>5952786.0399999982</v>
      </c>
      <c r="I17" s="312">
        <f t="shared" si="0"/>
        <v>5826131.3800000008</v>
      </c>
      <c r="J17" s="342">
        <f t="shared" si="0"/>
        <v>5587051.5299999993</v>
      </c>
      <c r="K17" s="342">
        <f t="shared" si="0"/>
        <v>4081756.82</v>
      </c>
    </row>
    <row r="18" spans="1:11" ht="12.95" customHeight="1" x14ac:dyDescent="0.2">
      <c r="A18" s="314"/>
      <c r="B18" s="943"/>
      <c r="C18" s="943"/>
      <c r="D18" s="943"/>
      <c r="E18" s="877"/>
      <c r="F18" s="877"/>
      <c r="G18" s="877"/>
      <c r="H18" s="877"/>
      <c r="I18" s="943"/>
      <c r="J18" s="943"/>
      <c r="K18" s="943"/>
    </row>
    <row r="19" spans="1:11" ht="12.95" customHeight="1" x14ac:dyDescent="0.2">
      <c r="A19" s="328" t="s">
        <v>634</v>
      </c>
      <c r="B19" s="329"/>
      <c r="C19" s="329"/>
      <c r="D19" s="329"/>
      <c r="E19" s="329"/>
      <c r="F19" s="329"/>
      <c r="G19" s="329"/>
      <c r="H19" s="329"/>
      <c r="I19" s="329"/>
      <c r="J19" s="332"/>
      <c r="K19" s="332"/>
    </row>
    <row r="20" spans="1:11" ht="15" x14ac:dyDescent="0.2">
      <c r="A20" s="315" t="s">
        <v>1153</v>
      </c>
      <c r="B20" s="1391">
        <v>60000</v>
      </c>
      <c r="C20" s="1391">
        <v>0</v>
      </c>
      <c r="D20" s="1391">
        <v>0</v>
      </c>
      <c r="E20" s="316">
        <v>10</v>
      </c>
      <c r="F20" s="882"/>
      <c r="G20" s="882"/>
      <c r="H20" s="316"/>
      <c r="I20" s="1392">
        <v>3000</v>
      </c>
      <c r="J20" s="1392">
        <v>6000</v>
      </c>
      <c r="K20" s="1392">
        <v>6000</v>
      </c>
    </row>
    <row r="21" spans="1:11" ht="15" x14ac:dyDescent="0.2">
      <c r="A21" s="317" t="s">
        <v>1154</v>
      </c>
      <c r="B21" s="1391">
        <v>362935</v>
      </c>
      <c r="C21" s="1391">
        <v>0</v>
      </c>
      <c r="D21" s="1391">
        <v>0</v>
      </c>
      <c r="E21" s="318">
        <v>15</v>
      </c>
      <c r="F21" s="883"/>
      <c r="G21" s="883"/>
      <c r="H21" s="318"/>
      <c r="I21" s="1391">
        <v>12097.833333333334</v>
      </c>
      <c r="J21" s="1391">
        <v>24195.666666666668</v>
      </c>
      <c r="K21" s="1391">
        <v>24195.666666666668</v>
      </c>
    </row>
    <row r="22" spans="1:11" ht="15" x14ac:dyDescent="0.2">
      <c r="A22" s="317" t="s">
        <v>1155</v>
      </c>
      <c r="B22" s="1391">
        <v>200000</v>
      </c>
      <c r="C22" s="1391">
        <v>0</v>
      </c>
      <c r="D22" s="1391">
        <v>0</v>
      </c>
      <c r="E22" s="318">
        <v>10</v>
      </c>
      <c r="F22" s="883"/>
      <c r="G22" s="883"/>
      <c r="H22" s="318"/>
      <c r="I22" s="1391">
        <v>10000</v>
      </c>
      <c r="J22" s="1391">
        <v>20000</v>
      </c>
      <c r="K22" s="1391">
        <v>20000</v>
      </c>
    </row>
    <row r="23" spans="1:11" ht="15" x14ac:dyDescent="0.2">
      <c r="A23" s="317" t="s">
        <v>1156</v>
      </c>
      <c r="B23" s="1391">
        <v>45000</v>
      </c>
      <c r="C23" s="1391">
        <v>0</v>
      </c>
      <c r="D23" s="1391">
        <v>0</v>
      </c>
      <c r="E23" s="318">
        <v>10</v>
      </c>
      <c r="F23" s="883"/>
      <c r="G23" s="883"/>
      <c r="H23" s="318"/>
      <c r="I23" s="1391">
        <v>2250</v>
      </c>
      <c r="J23" s="1391">
        <v>4500</v>
      </c>
      <c r="K23" s="1391">
        <v>4500</v>
      </c>
    </row>
    <row r="24" spans="1:11" ht="15" x14ac:dyDescent="0.2">
      <c r="A24" s="317" t="s">
        <v>1157</v>
      </c>
      <c r="B24" s="1391">
        <v>113600</v>
      </c>
      <c r="C24" s="1391">
        <v>0</v>
      </c>
      <c r="D24" s="1391">
        <v>0</v>
      </c>
      <c r="E24" s="318">
        <v>10</v>
      </c>
      <c r="F24" s="883"/>
      <c r="G24" s="883"/>
      <c r="H24" s="318"/>
      <c r="I24" s="1391">
        <v>5680</v>
      </c>
      <c r="J24" s="1391">
        <v>11360</v>
      </c>
      <c r="K24" s="1391">
        <v>11360</v>
      </c>
    </row>
    <row r="25" spans="1:11" ht="15" x14ac:dyDescent="0.2">
      <c r="A25" s="317" t="s">
        <v>1158</v>
      </c>
      <c r="B25" s="1391">
        <v>250000</v>
      </c>
      <c r="C25" s="1391">
        <v>0</v>
      </c>
      <c r="D25" s="1391">
        <v>0</v>
      </c>
      <c r="E25" s="318">
        <v>10</v>
      </c>
      <c r="F25" s="883"/>
      <c r="G25" s="883"/>
      <c r="H25" s="318"/>
      <c r="I25" s="1391">
        <v>12500</v>
      </c>
      <c r="J25" s="1391">
        <v>25000</v>
      </c>
      <c r="K25" s="1391">
        <v>25000</v>
      </c>
    </row>
    <row r="26" spans="1:11" ht="15" x14ac:dyDescent="0.2">
      <c r="A26" s="317" t="s">
        <v>1159</v>
      </c>
      <c r="B26" s="1391">
        <v>300000</v>
      </c>
      <c r="C26" s="1391">
        <v>0</v>
      </c>
      <c r="D26" s="1391">
        <v>0</v>
      </c>
      <c r="E26" s="318">
        <v>10</v>
      </c>
      <c r="F26" s="883"/>
      <c r="G26" s="883"/>
      <c r="H26" s="318"/>
      <c r="I26" s="1391">
        <v>15000</v>
      </c>
      <c r="J26" s="1391">
        <v>30000</v>
      </c>
      <c r="K26" s="1391">
        <v>30000</v>
      </c>
    </row>
    <row r="27" spans="1:11" ht="15" x14ac:dyDescent="0.2">
      <c r="A27" s="317" t="s">
        <v>1160</v>
      </c>
      <c r="B27" s="1391">
        <v>0</v>
      </c>
      <c r="C27" s="1391">
        <v>0</v>
      </c>
      <c r="D27" s="1391">
        <v>0</v>
      </c>
      <c r="E27" s="318">
        <v>10</v>
      </c>
      <c r="F27" s="883"/>
      <c r="G27" s="883"/>
      <c r="H27" s="318"/>
      <c r="I27" s="1391">
        <v>0</v>
      </c>
      <c r="J27" s="1391">
        <v>0</v>
      </c>
      <c r="K27" s="1391">
        <v>0</v>
      </c>
    </row>
    <row r="28" spans="1:11" ht="15" x14ac:dyDescent="0.2">
      <c r="A28" s="317" t="s">
        <v>1161</v>
      </c>
      <c r="B28" s="1391">
        <v>0</v>
      </c>
      <c r="C28" s="1391">
        <v>0</v>
      </c>
      <c r="D28" s="1391">
        <v>0</v>
      </c>
      <c r="E28" s="318">
        <v>10</v>
      </c>
      <c r="F28" s="883"/>
      <c r="G28" s="883"/>
      <c r="H28" s="318"/>
      <c r="I28" s="1391">
        <v>0</v>
      </c>
      <c r="J28" s="1391">
        <v>0</v>
      </c>
      <c r="K28" s="1391">
        <v>0</v>
      </c>
    </row>
    <row r="29" spans="1:11" ht="15" x14ac:dyDescent="0.2">
      <c r="A29" s="317" t="s">
        <v>1162</v>
      </c>
      <c r="B29" s="1391">
        <v>0</v>
      </c>
      <c r="C29" s="1391">
        <v>0</v>
      </c>
      <c r="D29" s="1391">
        <v>0</v>
      </c>
      <c r="E29" s="318">
        <v>10</v>
      </c>
      <c r="F29" s="883"/>
      <c r="G29" s="883"/>
      <c r="H29" s="318"/>
      <c r="I29" s="1391">
        <v>0</v>
      </c>
      <c r="J29" s="1391">
        <v>0</v>
      </c>
      <c r="K29" s="1391">
        <v>0</v>
      </c>
    </row>
    <row r="30" spans="1:11" ht="15" x14ac:dyDescent="0.2">
      <c r="A30" s="317" t="s">
        <v>1163</v>
      </c>
      <c r="B30" s="1391">
        <v>0</v>
      </c>
      <c r="C30" s="1391">
        <v>103440</v>
      </c>
      <c r="D30" s="1391">
        <v>106429.41599999998</v>
      </c>
      <c r="E30" s="318">
        <v>10</v>
      </c>
      <c r="F30" s="883"/>
      <c r="G30" s="883"/>
      <c r="H30" s="318"/>
      <c r="I30" s="1391">
        <v>0</v>
      </c>
      <c r="J30" s="1391">
        <v>5172</v>
      </c>
      <c r="K30" s="1391">
        <v>15665.470799999997</v>
      </c>
    </row>
    <row r="31" spans="1:11" ht="15" x14ac:dyDescent="0.2">
      <c r="A31" s="317" t="s">
        <v>1164</v>
      </c>
      <c r="B31" s="1391">
        <v>0</v>
      </c>
      <c r="C31" s="1391">
        <v>18619.2</v>
      </c>
      <c r="D31" s="1391">
        <v>0</v>
      </c>
      <c r="E31" s="318">
        <v>10</v>
      </c>
      <c r="F31" s="883"/>
      <c r="G31" s="883"/>
      <c r="H31" s="318"/>
      <c r="I31" s="1391">
        <v>0</v>
      </c>
      <c r="J31" s="1391">
        <v>930.96</v>
      </c>
      <c r="K31" s="1391">
        <v>1861.92</v>
      </c>
    </row>
    <row r="32" spans="1:11" ht="15" x14ac:dyDescent="0.2">
      <c r="A32" s="317" t="s">
        <v>1165</v>
      </c>
      <c r="B32" s="1391">
        <v>0</v>
      </c>
      <c r="C32" s="1391">
        <v>20688</v>
      </c>
      <c r="D32" s="1391">
        <v>0</v>
      </c>
      <c r="E32" s="318">
        <v>10</v>
      </c>
      <c r="F32" s="883"/>
      <c r="G32" s="883"/>
      <c r="H32" s="318"/>
      <c r="I32" s="1391">
        <v>0</v>
      </c>
      <c r="J32" s="1391">
        <v>1034.4000000000001</v>
      </c>
      <c r="K32" s="1391">
        <v>2068.8000000000002</v>
      </c>
    </row>
    <row r="33" spans="1:11" ht="15" x14ac:dyDescent="0.2">
      <c r="A33" s="317" t="s">
        <v>1166</v>
      </c>
      <c r="B33" s="1391">
        <v>0</v>
      </c>
      <c r="C33" s="1391">
        <v>38738.280000000006</v>
      </c>
      <c r="D33" s="1391">
        <v>0</v>
      </c>
      <c r="E33" s="318">
        <v>10</v>
      </c>
      <c r="F33" s="883"/>
      <c r="G33" s="883"/>
      <c r="H33" s="318"/>
      <c r="I33" s="1391">
        <v>0</v>
      </c>
      <c r="J33" s="1391">
        <v>1936.9140000000002</v>
      </c>
      <c r="K33" s="1391">
        <v>3873.8280000000004</v>
      </c>
    </row>
    <row r="34" spans="1:11" ht="15" x14ac:dyDescent="0.2">
      <c r="A34" s="317" t="s">
        <v>1167</v>
      </c>
      <c r="B34" s="1391">
        <v>0</v>
      </c>
      <c r="C34" s="1391">
        <v>18619.2</v>
      </c>
      <c r="D34" s="1391">
        <v>0</v>
      </c>
      <c r="E34" s="318">
        <v>10</v>
      </c>
      <c r="F34" s="883"/>
      <c r="G34" s="883"/>
      <c r="H34" s="318"/>
      <c r="I34" s="1391">
        <v>0</v>
      </c>
      <c r="J34" s="1391">
        <v>930.96</v>
      </c>
      <c r="K34" s="1391">
        <v>1861.92</v>
      </c>
    </row>
    <row r="35" spans="1:11" ht="15" x14ac:dyDescent="0.2">
      <c r="A35" s="317" t="s">
        <v>1168</v>
      </c>
      <c r="B35" s="1391">
        <v>0</v>
      </c>
      <c r="C35" s="1391">
        <v>6206.4000000000005</v>
      </c>
      <c r="D35" s="1391">
        <v>0</v>
      </c>
      <c r="E35" s="318">
        <v>10</v>
      </c>
      <c r="F35" s="883"/>
      <c r="G35" s="883"/>
      <c r="H35" s="318"/>
      <c r="I35" s="1391">
        <v>0</v>
      </c>
      <c r="J35" s="1391">
        <v>310.32000000000005</v>
      </c>
      <c r="K35" s="1391">
        <v>620.6400000000001</v>
      </c>
    </row>
    <row r="36" spans="1:11" ht="15" x14ac:dyDescent="0.2">
      <c r="A36" s="317" t="s">
        <v>1169</v>
      </c>
      <c r="B36" s="1391">
        <v>0</v>
      </c>
      <c r="C36" s="1391">
        <v>33100.800000000003</v>
      </c>
      <c r="D36" s="1391">
        <v>0</v>
      </c>
      <c r="E36" s="318">
        <v>10</v>
      </c>
      <c r="F36" s="883"/>
      <c r="G36" s="883"/>
      <c r="H36" s="318"/>
      <c r="I36" s="1391">
        <v>0</v>
      </c>
      <c r="J36" s="1391">
        <v>1655.04</v>
      </c>
      <c r="K36" s="1391">
        <v>3310.08</v>
      </c>
    </row>
    <row r="37" spans="1:11" ht="15" x14ac:dyDescent="0.2">
      <c r="A37" s="317" t="s">
        <v>1170</v>
      </c>
      <c r="B37" s="1391">
        <v>0</v>
      </c>
      <c r="C37" s="1391">
        <v>10344</v>
      </c>
      <c r="D37" s="1391">
        <v>0</v>
      </c>
      <c r="E37" s="318">
        <v>15</v>
      </c>
      <c r="F37" s="883"/>
      <c r="G37" s="883"/>
      <c r="H37" s="318"/>
      <c r="I37" s="1391">
        <v>0</v>
      </c>
      <c r="J37" s="1391">
        <v>344.8</v>
      </c>
      <c r="K37" s="1391">
        <v>689.6</v>
      </c>
    </row>
    <row r="38" spans="1:11" ht="15" x14ac:dyDescent="0.2">
      <c r="A38" s="317" t="s">
        <v>1171</v>
      </c>
      <c r="B38" s="1391">
        <v>0</v>
      </c>
      <c r="C38" s="1391">
        <v>52754.399999999994</v>
      </c>
      <c r="D38" s="1391">
        <v>0</v>
      </c>
      <c r="E38" s="318">
        <v>10</v>
      </c>
      <c r="F38" s="883"/>
      <c r="G38" s="883"/>
      <c r="H38" s="318"/>
      <c r="I38" s="1391">
        <v>0</v>
      </c>
      <c r="J38" s="1391">
        <v>2637.72</v>
      </c>
      <c r="K38" s="1391">
        <v>5275.44</v>
      </c>
    </row>
    <row r="39" spans="1:11" ht="15" x14ac:dyDescent="0.2">
      <c r="A39" s="317" t="s">
        <v>1172</v>
      </c>
      <c r="B39" s="1391">
        <v>0</v>
      </c>
      <c r="C39" s="1391">
        <v>77580</v>
      </c>
      <c r="D39" s="1391">
        <v>0</v>
      </c>
      <c r="E39" s="318">
        <v>10</v>
      </c>
      <c r="F39" s="883"/>
      <c r="G39" s="883"/>
      <c r="H39" s="318"/>
      <c r="I39" s="1391">
        <v>0</v>
      </c>
      <c r="J39" s="1391">
        <v>3879</v>
      </c>
      <c r="K39" s="1391">
        <v>7758</v>
      </c>
    </row>
    <row r="40" spans="1:11" ht="15" x14ac:dyDescent="0.2">
      <c r="A40" s="317" t="s">
        <v>1173</v>
      </c>
      <c r="B40" s="1391">
        <v>0</v>
      </c>
      <c r="C40" s="1391">
        <v>181020</v>
      </c>
      <c r="D40" s="1391">
        <v>0</v>
      </c>
      <c r="E40" s="318">
        <v>10</v>
      </c>
      <c r="F40" s="883"/>
      <c r="G40" s="883"/>
      <c r="H40" s="318"/>
      <c r="I40" s="1391">
        <v>0</v>
      </c>
      <c r="J40" s="1391">
        <v>9051</v>
      </c>
      <c r="K40" s="1391">
        <v>18102</v>
      </c>
    </row>
    <row r="41" spans="1:11" ht="15" x14ac:dyDescent="0.2">
      <c r="A41" s="317" t="s">
        <v>1174</v>
      </c>
      <c r="B41" s="1391">
        <v>0</v>
      </c>
      <c r="C41" s="1391">
        <v>103440</v>
      </c>
      <c r="D41" s="1391">
        <v>0</v>
      </c>
      <c r="E41" s="318">
        <v>10</v>
      </c>
      <c r="F41" s="883"/>
      <c r="G41" s="883"/>
      <c r="H41" s="318"/>
      <c r="I41" s="1391">
        <v>0</v>
      </c>
      <c r="J41" s="1391">
        <v>5172</v>
      </c>
      <c r="K41" s="1391">
        <v>10344</v>
      </c>
    </row>
    <row r="42" spans="1:11" ht="15" x14ac:dyDescent="0.2">
      <c r="A42" s="317" t="s">
        <v>1175</v>
      </c>
      <c r="B42" s="1391">
        <v>0</v>
      </c>
      <c r="C42" s="1391">
        <v>206880</v>
      </c>
      <c r="D42" s="1391">
        <v>212858.83199999997</v>
      </c>
      <c r="E42" s="318">
        <v>15</v>
      </c>
      <c r="F42" s="883"/>
      <c r="G42" s="883"/>
      <c r="H42" s="318"/>
      <c r="I42" s="1391">
        <v>0</v>
      </c>
      <c r="J42" s="1391">
        <v>6896</v>
      </c>
      <c r="K42" s="1391">
        <v>20887.294399999999</v>
      </c>
    </row>
    <row r="43" spans="1:11" ht="15" x14ac:dyDescent="0.2">
      <c r="A43" s="317" t="s">
        <v>1176</v>
      </c>
      <c r="B43" s="1391">
        <v>0</v>
      </c>
      <c r="C43" s="1391">
        <v>0</v>
      </c>
      <c r="D43" s="1391">
        <v>0</v>
      </c>
      <c r="E43" s="318">
        <v>10</v>
      </c>
      <c r="F43" s="883"/>
      <c r="G43" s="883"/>
      <c r="H43" s="318"/>
      <c r="I43" s="1391">
        <v>0</v>
      </c>
      <c r="J43" s="1391">
        <v>0</v>
      </c>
      <c r="K43" s="1391">
        <v>0</v>
      </c>
    </row>
    <row r="44" spans="1:11" ht="15" x14ac:dyDescent="0.2">
      <c r="A44" s="317" t="s">
        <v>1177</v>
      </c>
      <c r="B44" s="1391">
        <v>0</v>
      </c>
      <c r="C44" s="1391">
        <v>0</v>
      </c>
      <c r="D44" s="1391">
        <v>0</v>
      </c>
      <c r="E44" s="318">
        <v>10</v>
      </c>
      <c r="F44" s="883"/>
      <c r="G44" s="883"/>
      <c r="H44" s="318"/>
      <c r="I44" s="1391">
        <v>0</v>
      </c>
      <c r="J44" s="1391">
        <v>0</v>
      </c>
      <c r="K44" s="1391">
        <v>0</v>
      </c>
    </row>
    <row r="45" spans="1:11" ht="15" x14ac:dyDescent="0.2">
      <c r="A45" s="317" t="s">
        <v>1178</v>
      </c>
      <c r="B45" s="1391">
        <v>0</v>
      </c>
      <c r="C45" s="1391">
        <v>0</v>
      </c>
      <c r="D45" s="1391">
        <v>234144.71519999998</v>
      </c>
      <c r="E45" s="318">
        <v>10</v>
      </c>
      <c r="F45" s="883"/>
      <c r="G45" s="883"/>
      <c r="H45" s="318"/>
      <c r="I45" s="1391">
        <v>0</v>
      </c>
      <c r="J45" s="1391">
        <v>0</v>
      </c>
      <c r="K45" s="1391">
        <v>11707.23576</v>
      </c>
    </row>
    <row r="46" spans="1:11" ht="15" x14ac:dyDescent="0.2">
      <c r="A46" s="317" t="s">
        <v>1179</v>
      </c>
      <c r="B46" s="1391">
        <v>0</v>
      </c>
      <c r="C46" s="1391">
        <v>0</v>
      </c>
      <c r="D46" s="1391">
        <v>58536.178799999994</v>
      </c>
      <c r="E46" s="318">
        <v>10</v>
      </c>
      <c r="F46" s="883"/>
      <c r="G46" s="883"/>
      <c r="H46" s="318"/>
      <c r="I46" s="1391">
        <v>0</v>
      </c>
      <c r="J46" s="1391">
        <v>0</v>
      </c>
      <c r="K46" s="1391">
        <v>2926.8089399999999</v>
      </c>
    </row>
    <row r="47" spans="1:11" ht="15" x14ac:dyDescent="0.2">
      <c r="A47" s="317" t="s">
        <v>1180</v>
      </c>
      <c r="B47" s="1391">
        <v>0</v>
      </c>
      <c r="C47" s="1391">
        <v>0</v>
      </c>
      <c r="D47" s="1391">
        <v>74500.591199999995</v>
      </c>
      <c r="E47" s="318">
        <v>10</v>
      </c>
      <c r="F47" s="883"/>
      <c r="G47" s="883"/>
      <c r="H47" s="318"/>
      <c r="I47" s="1391">
        <v>0</v>
      </c>
      <c r="J47" s="1391">
        <v>0</v>
      </c>
      <c r="K47" s="1391">
        <v>3725.0295600000004</v>
      </c>
    </row>
    <row r="48" spans="1:11" ht="15" x14ac:dyDescent="0.2">
      <c r="A48" s="317" t="s">
        <v>1181</v>
      </c>
      <c r="B48" s="1391">
        <v>0</v>
      </c>
      <c r="C48" s="1391">
        <v>0</v>
      </c>
      <c r="D48" s="1391">
        <v>447003.54719999997</v>
      </c>
      <c r="E48" s="318">
        <v>10</v>
      </c>
      <c r="F48" s="883"/>
      <c r="G48" s="883"/>
      <c r="H48" s="318"/>
      <c r="I48" s="1391">
        <v>0</v>
      </c>
      <c r="J48" s="1391">
        <v>0</v>
      </c>
      <c r="K48" s="1391">
        <v>22350.177359999998</v>
      </c>
    </row>
    <row r="49" spans="1:11" ht="15" x14ac:dyDescent="0.2">
      <c r="A49" s="317" t="s">
        <v>1182</v>
      </c>
      <c r="B49" s="1391">
        <v>0</v>
      </c>
      <c r="C49" s="1391">
        <v>0</v>
      </c>
      <c r="D49" s="1391">
        <v>159644.12399999998</v>
      </c>
      <c r="E49" s="318">
        <v>10</v>
      </c>
      <c r="F49" s="883"/>
      <c r="G49" s="883"/>
      <c r="H49" s="318"/>
      <c r="I49" s="1391">
        <v>0</v>
      </c>
      <c r="J49" s="1391">
        <v>0</v>
      </c>
      <c r="K49" s="1391">
        <v>7982.2061999999987</v>
      </c>
    </row>
    <row r="50" spans="1:11" ht="15" x14ac:dyDescent="0.2">
      <c r="A50" s="317" t="s">
        <v>1183</v>
      </c>
      <c r="B50" s="1391">
        <v>0</v>
      </c>
      <c r="C50" s="1391">
        <v>0</v>
      </c>
      <c r="D50" s="1391">
        <v>10642.941599999998</v>
      </c>
      <c r="E50" s="318">
        <v>10</v>
      </c>
      <c r="F50" s="883"/>
      <c r="G50" s="883"/>
      <c r="H50" s="318"/>
      <c r="I50" s="1391">
        <v>0</v>
      </c>
      <c r="J50" s="1391">
        <v>0</v>
      </c>
      <c r="K50" s="1391">
        <v>532.14707999999985</v>
      </c>
    </row>
    <row r="51" spans="1:11" ht="15" x14ac:dyDescent="0.2">
      <c r="A51" s="317" t="s">
        <v>1184</v>
      </c>
      <c r="B51" s="1391">
        <v>0</v>
      </c>
      <c r="C51" s="1391">
        <v>0</v>
      </c>
      <c r="D51" s="1391">
        <v>15964.412399999999</v>
      </c>
      <c r="E51" s="318">
        <v>10</v>
      </c>
      <c r="F51" s="883"/>
      <c r="G51" s="883"/>
      <c r="H51" s="318"/>
      <c r="I51" s="1391">
        <v>0</v>
      </c>
      <c r="J51" s="1391">
        <v>0</v>
      </c>
      <c r="K51" s="1391">
        <v>798.22061999999994</v>
      </c>
    </row>
    <row r="52" spans="1:11" ht="15" x14ac:dyDescent="0.2">
      <c r="A52" s="317" t="s">
        <v>1185</v>
      </c>
      <c r="B52" s="1391">
        <v>0</v>
      </c>
      <c r="C52" s="1391">
        <v>0</v>
      </c>
      <c r="D52" s="1391">
        <v>227758.95023999998</v>
      </c>
      <c r="E52" s="318">
        <v>10</v>
      </c>
      <c r="F52" s="883"/>
      <c r="G52" s="883"/>
      <c r="H52" s="318"/>
      <c r="I52" s="1391">
        <v>0</v>
      </c>
      <c r="J52" s="1391">
        <v>0</v>
      </c>
      <c r="K52" s="1391">
        <v>11387.947512000001</v>
      </c>
    </row>
    <row r="53" spans="1:11" ht="15" x14ac:dyDescent="0.2">
      <c r="A53" s="317" t="s">
        <v>1186</v>
      </c>
      <c r="B53" s="1391">
        <v>0</v>
      </c>
      <c r="C53" s="1391">
        <v>0</v>
      </c>
      <c r="D53" s="1391">
        <v>26607.353999999996</v>
      </c>
      <c r="E53" s="318">
        <v>10</v>
      </c>
      <c r="F53" s="883"/>
      <c r="G53" s="883"/>
      <c r="H53" s="318"/>
      <c r="I53" s="1391">
        <v>0</v>
      </c>
      <c r="J53" s="1391">
        <v>0</v>
      </c>
      <c r="K53" s="1391">
        <v>1330.3676999999998</v>
      </c>
    </row>
    <row r="54" spans="1:11" ht="15" x14ac:dyDescent="0.2">
      <c r="A54" s="317" t="s">
        <v>1187</v>
      </c>
      <c r="B54" s="1391">
        <v>0</v>
      </c>
      <c r="C54" s="1391">
        <v>0</v>
      </c>
      <c r="D54" s="1391">
        <v>55343.296320000001</v>
      </c>
      <c r="E54" s="318">
        <v>10</v>
      </c>
      <c r="F54" s="883"/>
      <c r="G54" s="883"/>
      <c r="H54" s="318"/>
      <c r="I54" s="1391">
        <v>0</v>
      </c>
      <c r="J54" s="1391">
        <v>0</v>
      </c>
      <c r="K54" s="1391">
        <v>2767.164816</v>
      </c>
    </row>
    <row r="55" spans="1:11" ht="15" x14ac:dyDescent="0.2">
      <c r="A55" s="317" t="s">
        <v>1188</v>
      </c>
      <c r="B55" s="1391">
        <v>0</v>
      </c>
      <c r="C55" s="1391">
        <v>0</v>
      </c>
      <c r="D55" s="1391">
        <v>103236.53352</v>
      </c>
      <c r="E55" s="318">
        <v>10</v>
      </c>
      <c r="F55" s="883"/>
      <c r="G55" s="883"/>
      <c r="H55" s="318"/>
      <c r="I55" s="1391">
        <v>0</v>
      </c>
      <c r="J55" s="1391">
        <v>0</v>
      </c>
      <c r="K55" s="1391">
        <v>5161.8266759999997</v>
      </c>
    </row>
    <row r="56" spans="1:11" ht="15" x14ac:dyDescent="0.2">
      <c r="A56" s="317" t="s">
        <v>1189</v>
      </c>
      <c r="B56" s="1391">
        <v>0</v>
      </c>
      <c r="C56" s="1391">
        <v>0</v>
      </c>
      <c r="D56" s="1391">
        <v>74500.591199999995</v>
      </c>
      <c r="E56" s="318">
        <v>10</v>
      </c>
      <c r="F56" s="883"/>
      <c r="G56" s="883"/>
      <c r="H56" s="318"/>
      <c r="I56" s="1391">
        <v>0</v>
      </c>
      <c r="J56" s="1391">
        <v>0</v>
      </c>
      <c r="K56" s="1391">
        <v>3725.0295600000004</v>
      </c>
    </row>
    <row r="57" spans="1:11" ht="15" x14ac:dyDescent="0.2">
      <c r="A57" s="317" t="s">
        <v>1190</v>
      </c>
      <c r="B57" s="1391">
        <v>0</v>
      </c>
      <c r="C57" s="1391">
        <v>0</v>
      </c>
      <c r="D57" s="1391">
        <v>0</v>
      </c>
      <c r="E57" s="318"/>
      <c r="F57" s="883"/>
      <c r="G57" s="883"/>
      <c r="H57" s="318"/>
      <c r="I57" s="1391">
        <v>0</v>
      </c>
      <c r="J57" s="1391">
        <v>0</v>
      </c>
      <c r="K57" s="1391">
        <v>0</v>
      </c>
    </row>
    <row r="58" spans="1:11" ht="15" x14ac:dyDescent="0.2">
      <c r="A58" s="1150" t="s">
        <v>1070</v>
      </c>
      <c r="B58" s="1392">
        <v>165000</v>
      </c>
      <c r="C58" s="1392">
        <v>0</v>
      </c>
      <c r="D58" s="1392">
        <v>0</v>
      </c>
      <c r="E58" s="316">
        <v>10</v>
      </c>
      <c r="F58" s="882"/>
      <c r="G58" s="882"/>
      <c r="H58" s="316"/>
      <c r="I58" s="1392">
        <v>8250</v>
      </c>
      <c r="J58" s="1392">
        <v>16500</v>
      </c>
      <c r="K58" s="1392">
        <v>16500</v>
      </c>
    </row>
    <row r="59" spans="1:11" ht="15" x14ac:dyDescent="0.2">
      <c r="A59" s="317" t="s">
        <v>1071</v>
      </c>
      <c r="B59" s="1391">
        <v>250000</v>
      </c>
      <c r="C59" s="1391">
        <v>0</v>
      </c>
      <c r="D59" s="1391">
        <v>0</v>
      </c>
      <c r="E59" s="318">
        <v>10</v>
      </c>
      <c r="F59" s="883"/>
      <c r="G59" s="883"/>
      <c r="H59" s="318"/>
      <c r="I59" s="1391">
        <v>12500</v>
      </c>
      <c r="J59" s="1391">
        <v>25000</v>
      </c>
      <c r="K59" s="1391">
        <v>25000</v>
      </c>
    </row>
    <row r="60" spans="1:11" ht="15" x14ac:dyDescent="0.2">
      <c r="A60" s="317" t="s">
        <v>1072</v>
      </c>
      <c r="B60" s="1391">
        <v>35000</v>
      </c>
      <c r="C60" s="1391">
        <v>0</v>
      </c>
      <c r="D60" s="1391">
        <v>0</v>
      </c>
      <c r="E60" s="318">
        <v>10</v>
      </c>
      <c r="F60" s="883"/>
      <c r="G60" s="883"/>
      <c r="H60" s="318"/>
      <c r="I60" s="1391">
        <v>1750</v>
      </c>
      <c r="J60" s="1391">
        <v>3500</v>
      </c>
      <c r="K60" s="1391">
        <v>3500</v>
      </c>
    </row>
    <row r="61" spans="1:11" ht="15" x14ac:dyDescent="0.2">
      <c r="A61" s="317" t="s">
        <v>1073</v>
      </c>
      <c r="B61" s="1391">
        <v>44250</v>
      </c>
      <c r="C61" s="1391">
        <v>0</v>
      </c>
      <c r="D61" s="1391">
        <v>0</v>
      </c>
      <c r="E61" s="318">
        <v>10</v>
      </c>
      <c r="F61" s="883"/>
      <c r="G61" s="883"/>
      <c r="H61" s="318"/>
      <c r="I61" s="1391">
        <v>2212.5</v>
      </c>
      <c r="J61" s="1391">
        <v>4425</v>
      </c>
      <c r="K61" s="1391">
        <v>4425</v>
      </c>
    </row>
    <row r="62" spans="1:11" ht="15" x14ac:dyDescent="0.2">
      <c r="A62" s="317" t="s">
        <v>1074</v>
      </c>
      <c r="B62" s="1391">
        <v>133000</v>
      </c>
      <c r="C62" s="1391">
        <v>0</v>
      </c>
      <c r="D62" s="1391">
        <v>0</v>
      </c>
      <c r="E62" s="318">
        <v>10</v>
      </c>
      <c r="F62" s="883"/>
      <c r="G62" s="883"/>
      <c r="H62" s="318"/>
      <c r="I62" s="1391">
        <v>6650</v>
      </c>
      <c r="J62" s="1391">
        <v>13300</v>
      </c>
      <c r="K62" s="1391">
        <v>13300</v>
      </c>
    </row>
    <row r="63" spans="1:11" ht="15" x14ac:dyDescent="0.2">
      <c r="A63" s="317" t="s">
        <v>1075</v>
      </c>
      <c r="B63" s="1391">
        <v>0</v>
      </c>
      <c r="C63" s="1391">
        <v>483064.8</v>
      </c>
      <c r="D63" s="1391">
        <v>0</v>
      </c>
      <c r="E63" s="318">
        <v>15</v>
      </c>
      <c r="F63" s="883"/>
      <c r="G63" s="883"/>
      <c r="H63" s="318"/>
      <c r="I63" s="1391">
        <v>0</v>
      </c>
      <c r="J63" s="1391">
        <v>16102.16</v>
      </c>
      <c r="K63" s="1391">
        <v>32204.32</v>
      </c>
    </row>
    <row r="64" spans="1:11" ht="15" x14ac:dyDescent="0.2">
      <c r="A64" s="317" t="s">
        <v>1076</v>
      </c>
      <c r="B64" s="1391">
        <v>0</v>
      </c>
      <c r="C64" s="1391">
        <v>88958.399999999994</v>
      </c>
      <c r="D64" s="1391">
        <v>0</v>
      </c>
      <c r="E64" s="318">
        <v>10</v>
      </c>
      <c r="F64" s="883"/>
      <c r="G64" s="883"/>
      <c r="H64" s="318"/>
      <c r="I64" s="1391">
        <v>0</v>
      </c>
      <c r="J64" s="1391">
        <v>4447.92</v>
      </c>
      <c r="K64" s="1391">
        <v>8895.84</v>
      </c>
    </row>
    <row r="65" spans="1:11" ht="15" x14ac:dyDescent="0.2">
      <c r="A65" s="317" t="s">
        <v>1077</v>
      </c>
      <c r="B65" s="1391">
        <v>0</v>
      </c>
      <c r="C65" s="1391">
        <v>20688</v>
      </c>
      <c r="D65" s="1391">
        <v>0</v>
      </c>
      <c r="E65" s="318">
        <v>10</v>
      </c>
      <c r="F65" s="883"/>
      <c r="G65" s="883"/>
      <c r="H65" s="318"/>
      <c r="I65" s="1391">
        <v>0</v>
      </c>
      <c r="J65" s="1391">
        <v>1034.4000000000001</v>
      </c>
      <c r="K65" s="1391">
        <v>2068.8000000000002</v>
      </c>
    </row>
    <row r="66" spans="1:11" ht="15" x14ac:dyDescent="0.2">
      <c r="A66" s="317" t="s">
        <v>1078</v>
      </c>
      <c r="B66" s="1391">
        <v>0</v>
      </c>
      <c r="C66" s="1391">
        <v>0</v>
      </c>
      <c r="D66" s="1391">
        <v>212858.83199999999</v>
      </c>
      <c r="E66" s="318">
        <v>10</v>
      </c>
      <c r="F66" s="883"/>
      <c r="G66" s="883"/>
      <c r="H66" s="318"/>
      <c r="I66" s="1391">
        <v>0</v>
      </c>
      <c r="J66" s="1391">
        <v>0</v>
      </c>
      <c r="K66" s="1391">
        <v>10642.9416</v>
      </c>
    </row>
    <row r="67" spans="1:11" ht="15" x14ac:dyDescent="0.2">
      <c r="A67" s="317" t="s">
        <v>1079</v>
      </c>
      <c r="B67" s="1391">
        <v>0</v>
      </c>
      <c r="C67" s="1391">
        <v>310320</v>
      </c>
      <c r="D67" s="1391">
        <v>266073.53999999998</v>
      </c>
      <c r="E67" s="318">
        <v>10</v>
      </c>
      <c r="F67" s="883"/>
      <c r="G67" s="883"/>
      <c r="H67" s="318"/>
      <c r="I67" s="1391">
        <v>0</v>
      </c>
      <c r="J67" s="1391">
        <v>15516</v>
      </c>
      <c r="K67" s="1391">
        <v>44335.676999999996</v>
      </c>
    </row>
    <row r="68" spans="1:11" ht="15" x14ac:dyDescent="0.2">
      <c r="A68" s="317" t="s">
        <v>1080</v>
      </c>
      <c r="B68" s="1391">
        <v>0</v>
      </c>
      <c r="C68" s="1391">
        <v>0</v>
      </c>
      <c r="D68" s="1391">
        <v>0</v>
      </c>
      <c r="E68" s="318">
        <v>8</v>
      </c>
      <c r="F68" s="883"/>
      <c r="G68" s="883"/>
      <c r="H68" s="318"/>
      <c r="I68" s="1391">
        <v>0</v>
      </c>
      <c r="J68" s="1391">
        <v>0</v>
      </c>
      <c r="K68" s="1391">
        <v>0</v>
      </c>
    </row>
    <row r="69" spans="1:11" ht="18" customHeight="1" x14ac:dyDescent="0.2">
      <c r="A69" s="319"/>
      <c r="B69" s="1391"/>
      <c r="C69" s="1391"/>
      <c r="D69" s="1391"/>
      <c r="E69" s="318"/>
      <c r="F69" s="883"/>
      <c r="G69" s="883"/>
      <c r="H69" s="318"/>
      <c r="I69" s="1391"/>
      <c r="J69" s="1391"/>
      <c r="K69" s="1391"/>
    </row>
    <row r="70" spans="1:11" ht="5.0999999999999996" customHeight="1" x14ac:dyDescent="0.2">
      <c r="A70" s="307"/>
      <c r="B70" s="308"/>
      <c r="C70" s="308"/>
      <c r="D70" s="308"/>
      <c r="E70" s="308"/>
      <c r="F70" s="884"/>
      <c r="G70" s="884"/>
      <c r="H70" s="308"/>
      <c r="I70" s="308"/>
      <c r="J70" s="308"/>
      <c r="K70" s="308"/>
    </row>
    <row r="71" spans="1:11" ht="15" customHeight="1" x14ac:dyDescent="0.2">
      <c r="A71" s="306" t="s">
        <v>635</v>
      </c>
      <c r="B71" s="312">
        <f>SUM(B20:B70)</f>
        <v>1958785</v>
      </c>
      <c r="C71" s="312">
        <f>SUM(C20:C70)</f>
        <v>1774461.48</v>
      </c>
      <c r="D71" s="312">
        <f>SUM(D20:D70)</f>
        <v>2286103.8556799996</v>
      </c>
      <c r="E71" s="312"/>
      <c r="F71" s="885"/>
      <c r="G71" s="885"/>
      <c r="H71" s="312"/>
      <c r="I71" s="312">
        <f>SUM(I20:I70)</f>
        <v>91890.333333333343</v>
      </c>
      <c r="J71" s="312">
        <f>SUM(J20:J70)</f>
        <v>260832.2606666667</v>
      </c>
      <c r="K71" s="312">
        <f>SUM(K20:K70)</f>
        <v>448641.40025066666</v>
      </c>
    </row>
    <row r="72" spans="1:11" ht="12.75" customHeight="1" x14ac:dyDescent="0.2">
      <c r="A72" s="323"/>
      <c r="B72" s="324"/>
      <c r="C72" s="324"/>
      <c r="D72" s="324"/>
      <c r="E72" s="324"/>
      <c r="F72" s="324"/>
      <c r="G72" s="324"/>
      <c r="H72" s="324"/>
      <c r="I72" s="324"/>
      <c r="J72" s="324"/>
      <c r="K72" s="324"/>
    </row>
    <row r="73" spans="1:11" ht="30.75" customHeight="1" x14ac:dyDescent="0.2">
      <c r="A73" s="302" t="s">
        <v>557</v>
      </c>
      <c r="B73" s="312">
        <v>0</v>
      </c>
      <c r="C73" s="312">
        <v>0</v>
      </c>
      <c r="D73" s="312">
        <v>0</v>
      </c>
      <c r="E73" s="312"/>
      <c r="F73" s="312">
        <f t="shared" ref="F73:K73" si="1">F17+F6+F71</f>
        <v>4875776.9499999974</v>
      </c>
      <c r="G73" s="312">
        <f t="shared" si="1"/>
        <v>5787470.8200000003</v>
      </c>
      <c r="H73" s="312">
        <f t="shared" si="1"/>
        <v>5952786.0399999982</v>
      </c>
      <c r="I73" s="312">
        <f t="shared" si="1"/>
        <v>5918021.7133333338</v>
      </c>
      <c r="J73" s="312">
        <f t="shared" si="1"/>
        <v>5847883.7906666659</v>
      </c>
      <c r="K73" s="312">
        <f t="shared" si="1"/>
        <v>4530398.2202506661</v>
      </c>
    </row>
    <row r="74" spans="1:11" ht="12.95" customHeight="1" x14ac:dyDescent="0.2"/>
  </sheetData>
  <mergeCells count="2">
    <mergeCell ref="B2:D2"/>
    <mergeCell ref="F2:K2"/>
  </mergeCells>
  <pageMargins left="1" right="0.75" top="0.75" bottom="0.5" header="0.5" footer="0.5"/>
  <pageSetup fitToHeight="2" orientation="landscape" r:id="rId1"/>
  <headerFooter>
    <oddFooter>&amp;L&amp;KFF0000Final Rate Application&amp;CPage &amp;P of &amp;N&amp;R05/10/2017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29F1-E4D7-44A0-A029-D89A2B2C4673}">
  <sheetPr>
    <tabColor rgb="FF002060"/>
    <outlinePr showOutlineSymbols="0"/>
    <pageSetUpPr fitToPage="1"/>
  </sheetPr>
  <dimension ref="A2:Y81"/>
  <sheetViews>
    <sheetView topLeftCell="O1" workbookViewId="0">
      <selection activeCell="A4" sqref="A4:Y13"/>
    </sheetView>
  </sheetViews>
  <sheetFormatPr defaultColWidth="9.140625" defaultRowHeight="12.75" x14ac:dyDescent="0.2"/>
  <cols>
    <col min="1" max="1" width="35.7109375" style="51" bestFit="1" customWidth="1"/>
    <col min="2" max="10" width="19.140625" style="51" customWidth="1"/>
    <col min="11" max="11" width="24.140625" style="51" bestFit="1" customWidth="1"/>
    <col min="12" max="12" width="19.140625" style="51" customWidth="1"/>
    <col min="13" max="13" width="33.5703125" style="51" bestFit="1" customWidth="1"/>
    <col min="14" max="16" width="19.140625" style="51" customWidth="1"/>
    <col min="17" max="17" width="39.28515625" style="51" bestFit="1" customWidth="1"/>
    <col min="18" max="20" width="19.140625" style="51" customWidth="1"/>
    <col min="21" max="21" width="39.5703125" style="51" bestFit="1" customWidth="1"/>
    <col min="22" max="25" width="19.140625" style="51" customWidth="1"/>
    <col min="26" max="26" width="2.5703125" style="51" customWidth="1"/>
    <col min="27" max="16384" width="9.140625" style="51"/>
  </cols>
  <sheetData>
    <row r="2" spans="1:25" ht="12.75" customHeight="1" x14ac:dyDescent="0.25">
      <c r="A2" s="413" t="s">
        <v>71</v>
      </c>
      <c r="B2" s="1619" t="s">
        <v>132</v>
      </c>
      <c r="C2" s="1619"/>
      <c r="D2" s="1619"/>
      <c r="E2" s="1619"/>
      <c r="F2" s="1559" t="s">
        <v>133</v>
      </c>
      <c r="G2" s="1559"/>
      <c r="H2" s="1559"/>
      <c r="I2" s="1559"/>
      <c r="J2" s="1559" t="s">
        <v>135</v>
      </c>
      <c r="K2" s="1559"/>
      <c r="L2" s="1559"/>
      <c r="M2" s="1559"/>
      <c r="N2" s="1559" t="s">
        <v>196</v>
      </c>
      <c r="O2" s="1559"/>
      <c r="P2" s="1559"/>
      <c r="Q2" s="1559"/>
      <c r="R2" s="1556" t="s">
        <v>97</v>
      </c>
      <c r="S2" s="1556"/>
      <c r="T2" s="1556"/>
      <c r="U2" s="1556"/>
      <c r="V2" s="1556" t="s">
        <v>98</v>
      </c>
      <c r="W2" s="1556"/>
      <c r="X2" s="1556"/>
      <c r="Y2" s="1556"/>
    </row>
    <row r="3" spans="1:25" ht="26.25" thickBot="1" x14ac:dyDescent="0.25">
      <c r="A3" s="414" t="s">
        <v>636</v>
      </c>
      <c r="B3" s="714" t="s">
        <v>637</v>
      </c>
      <c r="C3" s="714" t="s">
        <v>638</v>
      </c>
      <c r="D3" s="289" t="s">
        <v>639</v>
      </c>
      <c r="E3" s="714" t="s">
        <v>640</v>
      </c>
      <c r="F3" s="792" t="s">
        <v>637</v>
      </c>
      <c r="G3" s="714" t="s">
        <v>638</v>
      </c>
      <c r="H3" s="289" t="s">
        <v>639</v>
      </c>
      <c r="I3" s="714" t="s">
        <v>640</v>
      </c>
      <c r="J3" s="713" t="s">
        <v>637</v>
      </c>
      <c r="K3" s="714" t="s">
        <v>638</v>
      </c>
      <c r="L3" s="289" t="s">
        <v>639</v>
      </c>
      <c r="M3" s="714" t="s">
        <v>640</v>
      </c>
      <c r="N3" s="718" t="s">
        <v>637</v>
      </c>
      <c r="O3" s="714" t="s">
        <v>638</v>
      </c>
      <c r="P3" s="289" t="s">
        <v>639</v>
      </c>
      <c r="Q3" s="714" t="s">
        <v>640</v>
      </c>
      <c r="R3" s="719" t="s">
        <v>637</v>
      </c>
      <c r="S3" s="1384" t="s">
        <v>638</v>
      </c>
      <c r="T3" s="1385" t="s">
        <v>639</v>
      </c>
      <c r="U3" s="1384" t="s">
        <v>640</v>
      </c>
      <c r="V3" s="719" t="s">
        <v>637</v>
      </c>
      <c r="W3" s="1384" t="s">
        <v>638</v>
      </c>
      <c r="X3" s="1385" t="s">
        <v>639</v>
      </c>
      <c r="Y3" s="1384" t="s">
        <v>640</v>
      </c>
    </row>
    <row r="4" spans="1:25" x14ac:dyDescent="0.2">
      <c r="A4" s="1235" t="s">
        <v>641</v>
      </c>
      <c r="B4" s="1231">
        <v>1419312.9658925834</v>
      </c>
      <c r="C4" s="1232"/>
      <c r="D4" s="1233"/>
      <c r="E4" s="1234"/>
      <c r="F4" s="1231">
        <v>1421720.2539985355</v>
      </c>
      <c r="G4" s="1232"/>
      <c r="H4" s="1233"/>
      <c r="I4" s="1234"/>
      <c r="J4" s="1231">
        <v>1140264.8899999999</v>
      </c>
      <c r="K4" s="1235" t="s">
        <v>642</v>
      </c>
      <c r="L4" s="224" t="s">
        <v>365</v>
      </c>
      <c r="M4" s="224" t="s">
        <v>365</v>
      </c>
      <c r="N4" s="1231">
        <v>1116958.711485791</v>
      </c>
      <c r="O4" s="1235" t="s">
        <v>642</v>
      </c>
      <c r="P4" s="1235" t="s">
        <v>365</v>
      </c>
      <c r="Q4" s="1236" t="s">
        <v>365</v>
      </c>
      <c r="R4" s="1237">
        <v>1282567.6433027713</v>
      </c>
      <c r="S4" s="1238" t="s">
        <v>642</v>
      </c>
      <c r="T4" s="1238" t="s">
        <v>365</v>
      </c>
      <c r="U4" s="1239" t="s">
        <v>365</v>
      </c>
      <c r="V4" s="1237">
        <v>1255296.8884068725</v>
      </c>
      <c r="W4" s="1238" t="s">
        <v>642</v>
      </c>
      <c r="X4" s="1238" t="s">
        <v>365</v>
      </c>
      <c r="Y4" s="1239" t="s">
        <v>365</v>
      </c>
    </row>
    <row r="5" spans="1:25" x14ac:dyDescent="0.2">
      <c r="A5" s="224" t="s">
        <v>643</v>
      </c>
      <c r="B5" s="715">
        <v>2305585.4657062688</v>
      </c>
      <c r="C5" s="1240"/>
      <c r="D5" s="1241"/>
      <c r="E5" s="1229"/>
      <c r="F5" s="715">
        <v>2351043.2540534008</v>
      </c>
      <c r="G5" s="1240"/>
      <c r="H5" s="1241"/>
      <c r="I5" s="1229"/>
      <c r="J5" s="715">
        <v>2826781.9883665312</v>
      </c>
      <c r="K5" s="224" t="s">
        <v>644</v>
      </c>
      <c r="L5" s="224" t="s">
        <v>645</v>
      </c>
      <c r="M5" s="1255" t="s">
        <v>646</v>
      </c>
      <c r="N5" s="715">
        <v>2527750.4628698183</v>
      </c>
      <c r="O5" s="224" t="s">
        <v>644</v>
      </c>
      <c r="P5" s="256" t="s">
        <v>645</v>
      </c>
      <c r="Q5" s="1301" t="s">
        <v>646</v>
      </c>
      <c r="R5" s="1249">
        <v>2794015.4554778524</v>
      </c>
      <c r="S5" s="1242" t="s">
        <v>644</v>
      </c>
      <c r="T5" s="1242" t="s">
        <v>645</v>
      </c>
      <c r="U5" s="411" t="s">
        <v>646</v>
      </c>
      <c r="V5" s="1180">
        <v>3051122.1252585463</v>
      </c>
      <c r="W5" s="1242" t="s">
        <v>644</v>
      </c>
      <c r="X5" s="1242" t="s">
        <v>645</v>
      </c>
      <c r="Y5" s="411" t="s">
        <v>646</v>
      </c>
    </row>
    <row r="6" spans="1:25" x14ac:dyDescent="0.2">
      <c r="A6" s="224" t="s">
        <v>647</v>
      </c>
      <c r="B6" s="715">
        <v>742358.64997843583</v>
      </c>
      <c r="C6" s="1240"/>
      <c r="D6" s="1241"/>
      <c r="E6" s="1229"/>
      <c r="F6" s="715">
        <v>1003299.3619117488</v>
      </c>
      <c r="G6" s="1240"/>
      <c r="H6" s="1241"/>
      <c r="I6" s="1229"/>
      <c r="J6" s="715">
        <v>1333112.5085488618</v>
      </c>
      <c r="K6" s="224" t="s">
        <v>648</v>
      </c>
      <c r="L6" s="224" t="s">
        <v>645</v>
      </c>
      <c r="M6" s="716" t="s">
        <v>649</v>
      </c>
      <c r="N6" s="715">
        <v>1608730.4238636079</v>
      </c>
      <c r="O6" s="224" t="s">
        <v>648</v>
      </c>
      <c r="P6" s="224" t="s">
        <v>645</v>
      </c>
      <c r="Q6" s="716" t="s">
        <v>649</v>
      </c>
      <c r="R6" s="1180">
        <v>1907590.2128898641</v>
      </c>
      <c r="S6" s="1242" t="s">
        <v>648</v>
      </c>
      <c r="T6" s="1242" t="s">
        <v>645</v>
      </c>
      <c r="U6" s="411" t="s">
        <v>649</v>
      </c>
      <c r="V6" s="1180">
        <v>2286642.9592237612</v>
      </c>
      <c r="W6" s="1242" t="s">
        <v>648</v>
      </c>
      <c r="X6" s="1242" t="s">
        <v>645</v>
      </c>
      <c r="Y6" s="411" t="s">
        <v>649</v>
      </c>
    </row>
    <row r="7" spans="1:25" x14ac:dyDescent="0.2">
      <c r="A7" s="224" t="s">
        <v>650</v>
      </c>
      <c r="B7" s="715">
        <v>90240.940338221451</v>
      </c>
      <c r="C7" s="1240"/>
      <c r="D7" s="1241"/>
      <c r="E7" s="1229"/>
      <c r="F7" s="715">
        <v>1667739.2238807995</v>
      </c>
      <c r="G7" s="1240"/>
      <c r="H7" s="1241"/>
      <c r="I7" s="1229"/>
      <c r="J7" s="715">
        <v>1809645.3295433316</v>
      </c>
      <c r="K7" s="224" t="s">
        <v>651</v>
      </c>
      <c r="L7" s="224" t="s">
        <v>652</v>
      </c>
      <c r="M7" s="716" t="s">
        <v>649</v>
      </c>
      <c r="N7" s="715">
        <v>1675342.9688708326</v>
      </c>
      <c r="O7" s="224" t="s">
        <v>651</v>
      </c>
      <c r="P7" s="224" t="s">
        <v>652</v>
      </c>
      <c r="Q7" s="716" t="s">
        <v>649</v>
      </c>
      <c r="R7" s="1180">
        <v>1264347.51746798</v>
      </c>
      <c r="S7" s="1242" t="s">
        <v>651</v>
      </c>
      <c r="T7" s="1242" t="s">
        <v>652</v>
      </c>
      <c r="U7" s="411" t="s">
        <v>649</v>
      </c>
      <c r="V7" s="1180">
        <v>1000741.3961385724</v>
      </c>
      <c r="W7" s="1242" t="s">
        <v>651</v>
      </c>
      <c r="X7" s="1242" t="s">
        <v>652</v>
      </c>
      <c r="Y7" s="411" t="s">
        <v>649</v>
      </c>
    </row>
    <row r="8" spans="1:25" ht="25.5" x14ac:dyDescent="0.2">
      <c r="A8" s="224" t="s">
        <v>653</v>
      </c>
      <c r="B8" s="715">
        <v>46177.619351741625</v>
      </c>
      <c r="C8" s="1240"/>
      <c r="D8" s="1241"/>
      <c r="E8" s="1229"/>
      <c r="F8" s="715">
        <v>34725.084119063205</v>
      </c>
      <c r="G8" s="1240"/>
      <c r="H8" s="1241"/>
      <c r="I8" s="1229"/>
      <c r="J8" s="715">
        <v>53402.027082834145</v>
      </c>
      <c r="K8" s="224" t="s">
        <v>654</v>
      </c>
      <c r="L8" s="224" t="s">
        <v>652</v>
      </c>
      <c r="M8" s="1248" t="s">
        <v>655</v>
      </c>
      <c r="N8" s="715">
        <v>52140.414205659865</v>
      </c>
      <c r="O8" s="224" t="s">
        <v>654</v>
      </c>
      <c r="P8" s="224" t="s">
        <v>652</v>
      </c>
      <c r="Q8" s="1248" t="s">
        <v>655</v>
      </c>
      <c r="R8" s="1180">
        <v>65946.674529011623</v>
      </c>
      <c r="S8" s="1242" t="s">
        <v>654</v>
      </c>
      <c r="T8" s="1242" t="s">
        <v>652</v>
      </c>
      <c r="U8" s="1386" t="s">
        <v>655</v>
      </c>
      <c r="V8" s="1180">
        <v>67925.074764881996</v>
      </c>
      <c r="W8" s="1242" t="s">
        <v>654</v>
      </c>
      <c r="X8" s="1242" t="s">
        <v>652</v>
      </c>
      <c r="Y8" s="1386" t="s">
        <v>655</v>
      </c>
    </row>
    <row r="9" spans="1:25" x14ac:dyDescent="0.2">
      <c r="A9" s="224" t="s">
        <v>656</v>
      </c>
      <c r="B9" s="715">
        <v>79165.732987604773</v>
      </c>
      <c r="C9" s="1240"/>
      <c r="D9" s="1241"/>
      <c r="E9" s="1229"/>
      <c r="F9" s="715">
        <v>70584.178162212338</v>
      </c>
      <c r="G9" s="1240"/>
      <c r="H9" s="1241"/>
      <c r="I9" s="1229"/>
      <c r="J9" s="715">
        <v>81476.178627559304</v>
      </c>
      <c r="K9" s="224" t="s">
        <v>657</v>
      </c>
      <c r="L9" s="224" t="s">
        <v>652</v>
      </c>
      <c r="M9" s="716" t="s">
        <v>658</v>
      </c>
      <c r="N9" s="715">
        <v>19730.087047904344</v>
      </c>
      <c r="O9" s="224" t="s">
        <v>657</v>
      </c>
      <c r="P9" s="224" t="s">
        <v>652</v>
      </c>
      <c r="Q9" s="716" t="s">
        <v>658</v>
      </c>
      <c r="R9" s="1180">
        <v>86057.12217149463</v>
      </c>
      <c r="S9" s="1242" t="s">
        <v>657</v>
      </c>
      <c r="T9" s="1242" t="s">
        <v>652</v>
      </c>
      <c r="U9" s="411" t="s">
        <v>658</v>
      </c>
      <c r="V9" s="1180">
        <v>88638.835836639468</v>
      </c>
      <c r="W9" s="1242" t="s">
        <v>657</v>
      </c>
      <c r="X9" s="1242" t="s">
        <v>652</v>
      </c>
      <c r="Y9" s="411" t="s">
        <v>658</v>
      </c>
    </row>
    <row r="10" spans="1:25" x14ac:dyDescent="0.2">
      <c r="A10" s="224" t="s">
        <v>659</v>
      </c>
      <c r="B10" s="715">
        <v>54832.695316372919</v>
      </c>
      <c r="C10" s="1240"/>
      <c r="D10" s="1241"/>
      <c r="E10" s="1229"/>
      <c r="F10" s="715">
        <v>42650.098261244915</v>
      </c>
      <c r="G10" s="1240"/>
      <c r="H10" s="1241"/>
      <c r="I10" s="1229"/>
      <c r="J10" s="715">
        <v>80216.19312393287</v>
      </c>
      <c r="K10" s="224" t="s">
        <v>660</v>
      </c>
      <c r="L10" s="224" t="s">
        <v>645</v>
      </c>
      <c r="M10" s="716" t="s">
        <v>661</v>
      </c>
      <c r="N10" s="715">
        <v>117028.24239281088</v>
      </c>
      <c r="O10" s="224" t="s">
        <v>660</v>
      </c>
      <c r="P10" s="224" t="s">
        <v>645</v>
      </c>
      <c r="Q10" s="716" t="s">
        <v>661</v>
      </c>
      <c r="R10" s="1180">
        <v>119170.48826266392</v>
      </c>
      <c r="S10" s="1242" t="s">
        <v>660</v>
      </c>
      <c r="T10" s="1242" t="s">
        <v>645</v>
      </c>
      <c r="U10" s="411" t="s">
        <v>661</v>
      </c>
      <c r="V10" s="1180">
        <v>119656.98732735726</v>
      </c>
      <c r="W10" s="1242" t="s">
        <v>660</v>
      </c>
      <c r="X10" s="1242" t="s">
        <v>645</v>
      </c>
      <c r="Y10" s="411" t="s">
        <v>661</v>
      </c>
    </row>
    <row r="11" spans="1:25" ht="17.25" customHeight="1" x14ac:dyDescent="0.2">
      <c r="A11" s="224" t="s">
        <v>662</v>
      </c>
      <c r="B11" s="715">
        <v>629882.12042877136</v>
      </c>
      <c r="C11" s="1240"/>
      <c r="D11" s="1241"/>
      <c r="E11" s="1229"/>
      <c r="F11" s="715">
        <v>473911.48561299476</v>
      </c>
      <c r="G11" s="1240"/>
      <c r="H11" s="1241"/>
      <c r="I11" s="1229"/>
      <c r="J11" s="715">
        <v>601415.4453732681</v>
      </c>
      <c r="K11" s="224" t="s">
        <v>642</v>
      </c>
      <c r="L11" s="224" t="s">
        <v>365</v>
      </c>
      <c r="M11" s="224" t="s">
        <v>365</v>
      </c>
      <c r="N11" s="715">
        <v>626286.11412659043</v>
      </c>
      <c r="O11" s="224" t="s">
        <v>642</v>
      </c>
      <c r="P11" s="224" t="s">
        <v>365</v>
      </c>
      <c r="Q11" s="224" t="s">
        <v>365</v>
      </c>
      <c r="R11" s="1180">
        <v>636497.63237611053</v>
      </c>
      <c r="S11" s="1242" t="s">
        <v>642</v>
      </c>
      <c r="T11" s="1242" t="s">
        <v>365</v>
      </c>
      <c r="U11" s="411" t="s">
        <v>365</v>
      </c>
      <c r="V11" s="1180">
        <v>650047.295176449</v>
      </c>
      <c r="W11" s="1242" t="s">
        <v>642</v>
      </c>
      <c r="X11" s="1242" t="s">
        <v>365</v>
      </c>
      <c r="Y11" s="411" t="s">
        <v>365</v>
      </c>
    </row>
    <row r="12" spans="1:25" ht="17.25" customHeight="1" x14ac:dyDescent="0.2">
      <c r="A12" s="415" t="s">
        <v>663</v>
      </c>
      <c r="B12" s="717">
        <v>15403.06</v>
      </c>
      <c r="C12" s="1243"/>
      <c r="D12" s="1244"/>
      <c r="E12" s="1245"/>
      <c r="F12" s="717">
        <v>12082.19</v>
      </c>
      <c r="G12" s="1243"/>
      <c r="H12" s="1244"/>
      <c r="I12" s="1245"/>
      <c r="J12" s="1136">
        <v>19881.139565543272</v>
      </c>
      <c r="K12" s="1254" t="s">
        <v>664</v>
      </c>
      <c r="L12" s="1253" t="s">
        <v>645</v>
      </c>
      <c r="M12" s="1253" t="s">
        <v>665</v>
      </c>
      <c r="N12" s="717">
        <v>0</v>
      </c>
      <c r="O12" s="415" t="s">
        <v>664</v>
      </c>
      <c r="P12" s="415" t="s">
        <v>645</v>
      </c>
      <c r="Q12" s="1253" t="s">
        <v>665</v>
      </c>
      <c r="R12" s="1246">
        <v>0</v>
      </c>
      <c r="S12" s="1247" t="s">
        <v>664</v>
      </c>
      <c r="T12" s="1247" t="s">
        <v>645</v>
      </c>
      <c r="U12" s="412" t="s">
        <v>665</v>
      </c>
      <c r="V12" s="1246">
        <v>0</v>
      </c>
      <c r="W12" s="1247" t="s">
        <v>664</v>
      </c>
      <c r="X12" s="1247" t="s">
        <v>645</v>
      </c>
      <c r="Y12" s="412" t="s">
        <v>665</v>
      </c>
    </row>
    <row r="13" spans="1:25" x14ac:dyDescent="0.2">
      <c r="A13" s="51" t="s">
        <v>145</v>
      </c>
      <c r="B13" s="715">
        <f>SUM(B4:B12)</f>
        <v>5382959.2500000009</v>
      </c>
      <c r="C13" s="1230"/>
      <c r="D13" s="1230"/>
      <c r="E13" s="1230"/>
      <c r="F13" s="715">
        <f>SUM(F4:F12)</f>
        <v>7077755.1299999999</v>
      </c>
      <c r="G13" s="1230"/>
      <c r="H13" s="1230"/>
      <c r="I13" s="1230"/>
      <c r="J13" s="715">
        <f>SUM(J4:J12)</f>
        <v>7946195.7002318623</v>
      </c>
      <c r="N13" s="715">
        <f>SUM(N4:N12)</f>
        <v>7743967.4248630162</v>
      </c>
      <c r="R13" s="1180">
        <f>SUM(R4:R12)</f>
        <v>8156192.7464777473</v>
      </c>
      <c r="S13" s="1181"/>
      <c r="T13" s="1181"/>
      <c r="U13" s="1181"/>
      <c r="V13" s="1180">
        <f>SUM(V4:V12)</f>
        <v>8520071.5621330794</v>
      </c>
      <c r="W13" s="1181"/>
      <c r="X13" s="1228"/>
      <c r="Y13" s="1181"/>
    </row>
    <row r="14" spans="1:25" x14ac:dyDescent="0.2">
      <c r="J14" s="1129"/>
    </row>
    <row r="17" s="51" customFormat="1" x14ac:dyDescent="0.2"/>
    <row r="18" s="51" customFormat="1" x14ac:dyDescent="0.2"/>
    <row r="19" s="51" customFormat="1" x14ac:dyDescent="0.2"/>
    <row r="20" s="51" customFormat="1" x14ac:dyDescent="0.2"/>
    <row r="21" s="51" customFormat="1" x14ac:dyDescent="0.2"/>
    <row r="22" s="51" customFormat="1" x14ac:dyDescent="0.2"/>
    <row r="23" s="51" customFormat="1" x14ac:dyDescent="0.2"/>
    <row r="24" s="51" customFormat="1" x14ac:dyDescent="0.2"/>
    <row r="25" s="51" customFormat="1" x14ac:dyDescent="0.2"/>
    <row r="26" s="51" customFormat="1" x14ac:dyDescent="0.2"/>
    <row r="27" s="51" customFormat="1" x14ac:dyDescent="0.2"/>
    <row r="28" s="51" customFormat="1" x14ac:dyDescent="0.2"/>
    <row r="29" s="51" customFormat="1" x14ac:dyDescent="0.2"/>
    <row r="30" s="51" customFormat="1" x14ac:dyDescent="0.2"/>
    <row r="31" s="51" customFormat="1" x14ac:dyDescent="0.2"/>
    <row r="32" s="51" customFormat="1" x14ac:dyDescent="0.2"/>
    <row r="33" s="51" customFormat="1" x14ac:dyDescent="0.2"/>
    <row r="34" s="51" customFormat="1" x14ac:dyDescent="0.2"/>
    <row r="35" s="51" customFormat="1" x14ac:dyDescent="0.2"/>
    <row r="36" s="51" customFormat="1" x14ac:dyDescent="0.2"/>
    <row r="37" s="51" customFormat="1" x14ac:dyDescent="0.2"/>
    <row r="38" s="51" customFormat="1" x14ac:dyDescent="0.2"/>
    <row r="39" s="51" customFormat="1" x14ac:dyDescent="0.2"/>
    <row r="40" s="51" customFormat="1" x14ac:dyDescent="0.2"/>
    <row r="41" s="51" customFormat="1" x14ac:dyDescent="0.2"/>
    <row r="42" s="51" customFormat="1" x14ac:dyDescent="0.2"/>
    <row r="43" s="51" customFormat="1" x14ac:dyDescent="0.2"/>
    <row r="44" s="51" customFormat="1" x14ac:dyDescent="0.2"/>
    <row r="45" s="51" customFormat="1" x14ac:dyDescent="0.2"/>
    <row r="46" s="51" customFormat="1" x14ac:dyDescent="0.2"/>
    <row r="47" s="51" customFormat="1" x14ac:dyDescent="0.2"/>
    <row r="48" s="51" customFormat="1" x14ac:dyDescent="0.2"/>
    <row r="49" s="51" customFormat="1" x14ac:dyDescent="0.2"/>
    <row r="50" s="51" customFormat="1" x14ac:dyDescent="0.2"/>
    <row r="51" s="51" customFormat="1" x14ac:dyDescent="0.2"/>
    <row r="52" s="51" customFormat="1" x14ac:dyDescent="0.2"/>
    <row r="53" s="51" customFormat="1" x14ac:dyDescent="0.2"/>
    <row r="54" s="51" customFormat="1" x14ac:dyDescent="0.2"/>
    <row r="55" s="51" customFormat="1" x14ac:dyDescent="0.2"/>
    <row r="56" s="51" customFormat="1" x14ac:dyDescent="0.2"/>
    <row r="57" s="51" customFormat="1" x14ac:dyDescent="0.2"/>
    <row r="58" s="51" customFormat="1" x14ac:dyDescent="0.2"/>
    <row r="59" s="51" customFormat="1" x14ac:dyDescent="0.2"/>
    <row r="60" s="51" customFormat="1" x14ac:dyDescent="0.2"/>
    <row r="61" s="51" customFormat="1" x14ac:dyDescent="0.2"/>
    <row r="62" s="51" customFormat="1" x14ac:dyDescent="0.2"/>
    <row r="63" s="51" customFormat="1" x14ac:dyDescent="0.2"/>
    <row r="64" s="51" customFormat="1" x14ac:dyDescent="0.2"/>
    <row r="65" s="51" customFormat="1" x14ac:dyDescent="0.2"/>
    <row r="66" s="51" customFormat="1" x14ac:dyDescent="0.2"/>
    <row r="67" s="51" customFormat="1" x14ac:dyDescent="0.2"/>
    <row r="68" s="51" customFormat="1" x14ac:dyDescent="0.2"/>
    <row r="69" s="51" customFormat="1" x14ac:dyDescent="0.2"/>
    <row r="70" s="51" customFormat="1" x14ac:dyDescent="0.2"/>
    <row r="71" s="51" customFormat="1" x14ac:dyDescent="0.2"/>
    <row r="72" s="51" customFormat="1" x14ac:dyDescent="0.2"/>
    <row r="73" s="51" customFormat="1" x14ac:dyDescent="0.2"/>
    <row r="74" s="51" customFormat="1" x14ac:dyDescent="0.2"/>
    <row r="75" s="51" customFormat="1" x14ac:dyDescent="0.2"/>
    <row r="76" s="51" customFormat="1" x14ac:dyDescent="0.2"/>
    <row r="77" s="51" customFormat="1" x14ac:dyDescent="0.2"/>
    <row r="78" s="51" customFormat="1" x14ac:dyDescent="0.2"/>
    <row r="79" s="51" customFormat="1" x14ac:dyDescent="0.2"/>
    <row r="80" s="51" customFormat="1" x14ac:dyDescent="0.2"/>
    <row r="81" s="51" customFormat="1" x14ac:dyDescent="0.2"/>
  </sheetData>
  <mergeCells count="6">
    <mergeCell ref="V2:Y2"/>
    <mergeCell ref="B2:E2"/>
    <mergeCell ref="F2:I2"/>
    <mergeCell ref="J2:M2"/>
    <mergeCell ref="N2:Q2"/>
    <mergeCell ref="R2:U2"/>
  </mergeCells>
  <pageMargins left="1" right="0.75" top="0.75" bottom="0.5" header="0.5" footer="0.5"/>
  <pageSetup scale="62" fitToHeight="2" orientation="landscape" r:id="rId1"/>
  <headerFooter>
    <oddFooter>&amp;L&amp;KFF0000Final Rate Application&amp;CPage &amp;P of &amp;N&amp;R05/10/2017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A8A53-F2A8-42E6-A560-FECA66E759D5}">
  <sheetPr>
    <tabColor rgb="FF002060"/>
    <outlinePr showOutlineSymbols="0"/>
    <pageSetUpPr fitToPage="1"/>
  </sheetPr>
  <dimension ref="A1:S53"/>
  <sheetViews>
    <sheetView topLeftCell="H1" workbookViewId="0">
      <selection activeCell="N52" sqref="N52"/>
    </sheetView>
  </sheetViews>
  <sheetFormatPr defaultColWidth="9.140625" defaultRowHeight="12.75" x14ac:dyDescent="0.2"/>
  <cols>
    <col min="1" max="1" width="36.140625" style="51" customWidth="1"/>
    <col min="2" max="13" width="20.7109375" style="51" customWidth="1"/>
    <col min="14" max="16" width="21" style="51" customWidth="1"/>
    <col min="17" max="17" width="21.85546875" style="51" customWidth="1"/>
    <col min="18" max="18" width="19.85546875" style="51" customWidth="1"/>
    <col min="19" max="19" width="20.42578125" style="51" customWidth="1"/>
    <col min="20" max="20" width="12.5703125" style="51" bestFit="1" customWidth="1"/>
    <col min="21" max="16384" width="9.140625" style="51"/>
  </cols>
  <sheetData>
    <row r="1" spans="1:19" ht="22.5" customHeight="1" x14ac:dyDescent="0.25">
      <c r="A1" s="259" t="s">
        <v>666</v>
      </c>
      <c r="B1" s="1559" t="s">
        <v>132</v>
      </c>
      <c r="C1" s="1619"/>
      <c r="D1" s="1619"/>
      <c r="E1" s="1559" t="s">
        <v>133</v>
      </c>
      <c r="F1" s="1619"/>
      <c r="G1" s="1619"/>
      <c r="H1" s="1559" t="s">
        <v>135</v>
      </c>
      <c r="I1" s="1619"/>
      <c r="J1" s="1619"/>
      <c r="K1" s="1559" t="s">
        <v>196</v>
      </c>
      <c r="L1" s="1619"/>
      <c r="M1" s="1619"/>
      <c r="N1" s="1556" t="s">
        <v>97</v>
      </c>
      <c r="O1" s="1557"/>
      <c r="P1" s="1558"/>
      <c r="Q1" s="1556" t="s">
        <v>98</v>
      </c>
      <c r="R1" s="1557"/>
      <c r="S1" s="1558"/>
    </row>
    <row r="2" spans="1:19" ht="23.25" customHeight="1" x14ac:dyDescent="0.2">
      <c r="A2" s="267" t="s">
        <v>667</v>
      </c>
      <c r="B2" s="266" t="s">
        <v>668</v>
      </c>
      <c r="C2" s="268" t="s">
        <v>276</v>
      </c>
      <c r="D2" s="269" t="s">
        <v>669</v>
      </c>
      <c r="E2" s="266" t="s">
        <v>668</v>
      </c>
      <c r="F2" s="268" t="s">
        <v>276</v>
      </c>
      <c r="G2" s="269" t="s">
        <v>669</v>
      </c>
      <c r="H2" s="266" t="s">
        <v>668</v>
      </c>
      <c r="I2" s="268" t="s">
        <v>276</v>
      </c>
      <c r="J2" s="269" t="s">
        <v>669</v>
      </c>
      <c r="K2" s="266" t="s">
        <v>668</v>
      </c>
      <c r="L2" s="268" t="s">
        <v>276</v>
      </c>
      <c r="M2" s="269" t="s">
        <v>669</v>
      </c>
      <c r="N2" s="276" t="s">
        <v>668</v>
      </c>
      <c r="O2" s="277" t="s">
        <v>276</v>
      </c>
      <c r="P2" s="608" t="s">
        <v>669</v>
      </c>
      <c r="Q2" s="276" t="s">
        <v>668</v>
      </c>
      <c r="R2" s="277" t="s">
        <v>276</v>
      </c>
      <c r="S2" s="608" t="s">
        <v>669</v>
      </c>
    </row>
    <row r="3" spans="1:19" ht="14.25" customHeight="1" x14ac:dyDescent="0.2">
      <c r="A3" s="614" t="s">
        <v>423</v>
      </c>
      <c r="B3" s="615"/>
      <c r="C3" s="616"/>
      <c r="D3" s="617"/>
      <c r="E3" s="616"/>
      <c r="F3" s="616"/>
      <c r="G3" s="616"/>
      <c r="H3" s="615"/>
      <c r="I3" s="616"/>
      <c r="J3" s="617"/>
      <c r="K3" s="615"/>
      <c r="L3" s="616"/>
      <c r="M3" s="616"/>
      <c r="N3" s="615"/>
      <c r="O3" s="616"/>
      <c r="P3" s="617"/>
      <c r="Q3" s="615"/>
      <c r="R3" s="616"/>
      <c r="S3" s="617"/>
    </row>
    <row r="4" spans="1:19" x14ac:dyDescent="0.2">
      <c r="A4" s="262" t="s">
        <v>670</v>
      </c>
      <c r="B4" s="1184">
        <v>2934.7099999999996</v>
      </c>
      <c r="C4" s="273">
        <v>194.56</v>
      </c>
      <c r="D4" s="1168">
        <f>B4*C4</f>
        <v>570977.17759999994</v>
      </c>
      <c r="E4" s="1184">
        <v>7591.2200000000012</v>
      </c>
      <c r="F4" s="273">
        <v>200.51</v>
      </c>
      <c r="G4" s="1168">
        <f>E4*F4</f>
        <v>1522115.5222000002</v>
      </c>
      <c r="H4" s="1184">
        <v>10809.669999999998</v>
      </c>
      <c r="I4" s="273">
        <v>210.58</v>
      </c>
      <c r="J4" s="1168">
        <f>H4*I4</f>
        <v>2276300.3085999996</v>
      </c>
      <c r="K4" s="1184">
        <v>10690.48</v>
      </c>
      <c r="L4" s="273">
        <v>219.86</v>
      </c>
      <c r="M4" s="1168">
        <f>K4*L4</f>
        <v>2350408.9328000001</v>
      </c>
      <c r="N4" s="1187">
        <v>10904.2896</v>
      </c>
      <c r="O4" s="944">
        <v>241.08879999999999</v>
      </c>
      <c r="P4" s="1302">
        <f>N4*O4</f>
        <v>2628902.0945164799</v>
      </c>
      <c r="Q4" s="1187">
        <v>11122.375392</v>
      </c>
      <c r="R4" s="944">
        <v>248.52269999999999</v>
      </c>
      <c r="S4" s="1302">
        <f>Q4*R4</f>
        <v>2764162.7628333983</v>
      </c>
    </row>
    <row r="5" spans="1:19" x14ac:dyDescent="0.2">
      <c r="A5" s="262" t="s">
        <v>671</v>
      </c>
      <c r="B5" s="1184">
        <v>53399.87</v>
      </c>
      <c r="C5" s="273">
        <v>194.56</v>
      </c>
      <c r="D5" s="1168">
        <f>B5*C5</f>
        <v>10389478.7072</v>
      </c>
      <c r="E5" s="1184">
        <v>45445.3</v>
      </c>
      <c r="F5" s="273">
        <v>200.51</v>
      </c>
      <c r="G5" s="1168">
        <f>E5*F5</f>
        <v>9112237.1030000001</v>
      </c>
      <c r="H5" s="1184">
        <v>50867.66</v>
      </c>
      <c r="I5" s="273">
        <v>210.58</v>
      </c>
      <c r="J5" s="1168">
        <f>H5*I5</f>
        <v>10711711.842800001</v>
      </c>
      <c r="K5" s="1184">
        <v>51561.36</v>
      </c>
      <c r="L5" s="273">
        <v>219.86</v>
      </c>
      <c r="M5" s="1168">
        <f>K5*L5</f>
        <v>11336280.6096</v>
      </c>
      <c r="N5" s="1187">
        <v>52592.587200000002</v>
      </c>
      <c r="O5" s="944">
        <v>241.08879999999999</v>
      </c>
      <c r="P5" s="1302">
        <f>N5*O5</f>
        <v>12679483.73694336</v>
      </c>
      <c r="Q5" s="1187">
        <v>53644.438944000001</v>
      </c>
      <c r="R5" s="944">
        <v>248.52269999999999</v>
      </c>
      <c r="S5" s="1302">
        <f>Q5*R5</f>
        <v>13331860.806348028</v>
      </c>
    </row>
    <row r="6" spans="1:19" x14ac:dyDescent="0.2">
      <c r="A6" s="262" t="s">
        <v>672</v>
      </c>
      <c r="B6" s="1184">
        <v>142176.45760000002</v>
      </c>
      <c r="C6" s="273">
        <v>194.56</v>
      </c>
      <c r="D6" s="1169">
        <f>B6*C6</f>
        <v>27661851.590656005</v>
      </c>
      <c r="E6" s="1184">
        <v>135629.30050000007</v>
      </c>
      <c r="F6" s="273">
        <v>200.51</v>
      </c>
      <c r="G6" s="1169">
        <f>E6*F6</f>
        <v>27195031.043255012</v>
      </c>
      <c r="H6" s="1184">
        <v>137715.00599999994</v>
      </c>
      <c r="I6" s="273">
        <v>210.58</v>
      </c>
      <c r="J6" s="1169">
        <f>H6*I6</f>
        <v>29000025.963479988</v>
      </c>
      <c r="K6" s="1184">
        <v>131248.04</v>
      </c>
      <c r="L6" s="273">
        <v>219.86</v>
      </c>
      <c r="M6" s="1169">
        <f>K6*L6</f>
        <v>28856194.074400004</v>
      </c>
      <c r="N6" s="1187">
        <v>133873.00080000001</v>
      </c>
      <c r="O6" s="944">
        <v>241.08879999999999</v>
      </c>
      <c r="P6" s="1304">
        <f>N6*O6</f>
        <v>32275281.115271039</v>
      </c>
      <c r="Q6" s="1187">
        <v>136550.46081600001</v>
      </c>
      <c r="R6" s="944">
        <v>248.52269999999999</v>
      </c>
      <c r="S6" s="1302">
        <f>Q6*R6</f>
        <v>33935889.208236523</v>
      </c>
    </row>
    <row r="7" spans="1:19" ht="13.5" thickBot="1" x14ac:dyDescent="0.25">
      <c r="A7" s="263" t="s">
        <v>673</v>
      </c>
      <c r="B7" s="1185">
        <v>38310.55999999999</v>
      </c>
      <c r="C7" s="272">
        <v>194.56</v>
      </c>
      <c r="D7" s="1170">
        <f>B7*C7</f>
        <v>7453702.5535999984</v>
      </c>
      <c r="E7" s="1185">
        <v>36552.39</v>
      </c>
      <c r="F7" s="272">
        <v>200.51</v>
      </c>
      <c r="G7" s="1170">
        <f>E7*F7</f>
        <v>7329119.7188999997</v>
      </c>
      <c r="H7" s="1185">
        <v>36452.81</v>
      </c>
      <c r="I7" s="272">
        <v>210.58</v>
      </c>
      <c r="J7" s="1170">
        <f>H7*I7</f>
        <v>7676232.7297999999</v>
      </c>
      <c r="K7" s="1185">
        <v>34111.799999999996</v>
      </c>
      <c r="L7" s="272">
        <v>219.86</v>
      </c>
      <c r="M7" s="1170">
        <f>K7*L7</f>
        <v>7499820.3479999993</v>
      </c>
      <c r="N7" s="1188">
        <v>34794.035999999993</v>
      </c>
      <c r="O7" s="945">
        <v>241.08879999999999</v>
      </c>
      <c r="P7" s="1305">
        <f>N7*O7</f>
        <v>8388452.3863967983</v>
      </c>
      <c r="Q7" s="1188">
        <v>35489.916719999994</v>
      </c>
      <c r="R7" s="945">
        <v>248.52269999999999</v>
      </c>
      <c r="S7" s="1312">
        <f>Q7*R7</f>
        <v>8820049.9260295425</v>
      </c>
    </row>
    <row r="8" spans="1:19" ht="17.25" customHeight="1" thickTop="1" x14ac:dyDescent="0.2">
      <c r="A8" s="261" t="s">
        <v>145</v>
      </c>
      <c r="B8" s="1186">
        <f>SUM(B4:B7)</f>
        <v>236821.59760000004</v>
      </c>
      <c r="C8" s="619"/>
      <c r="D8" s="1171">
        <f>SUM(D4:D7)</f>
        <v>46076010.029056005</v>
      </c>
      <c r="E8" s="1186">
        <f>SUM(E4:E7)</f>
        <v>225218.2105000001</v>
      </c>
      <c r="F8" s="619"/>
      <c r="G8" s="1171">
        <f>SUM(G4:G7)</f>
        <v>45158503.387355015</v>
      </c>
      <c r="H8" s="1186">
        <f>SUM(H4:H7)</f>
        <v>235845.14599999995</v>
      </c>
      <c r="I8" s="619"/>
      <c r="J8" s="1171">
        <f>SUM(J4:J7)</f>
        <v>49664270.844679989</v>
      </c>
      <c r="K8" s="1186">
        <f>SUM(K4:K7)</f>
        <v>227611.68</v>
      </c>
      <c r="L8" s="619"/>
      <c r="M8" s="1171">
        <f>SUM(M4:M7)</f>
        <v>50042703.9648</v>
      </c>
      <c r="N8" s="1189">
        <f>SUM(N4:N7)</f>
        <v>232163.9136</v>
      </c>
      <c r="O8" s="619"/>
      <c r="P8" s="1382">
        <f>SUM(P4:P7)</f>
        <v>55972119.333127677</v>
      </c>
      <c r="Q8" s="1189">
        <f>SUM(Q4:Q7)</f>
        <v>236807.191872</v>
      </c>
      <c r="R8" s="619"/>
      <c r="S8" s="1382">
        <f>SUM(S4:S7)</f>
        <v>58851962.703447491</v>
      </c>
    </row>
    <row r="9" spans="1:19" ht="12.75" hidden="1" customHeight="1" x14ac:dyDescent="0.2">
      <c r="A9" s="614" t="s">
        <v>425</v>
      </c>
      <c r="B9" s="946"/>
      <c r="C9" s="947"/>
      <c r="D9" s="1172"/>
      <c r="E9" s="946"/>
      <c r="F9" s="947"/>
      <c r="G9" s="1172"/>
      <c r="H9" s="946"/>
      <c r="I9" s="947"/>
      <c r="J9" s="1172"/>
      <c r="K9" s="946"/>
      <c r="L9" s="947"/>
      <c r="M9" s="1172"/>
      <c r="N9" s="946"/>
      <c r="O9" s="947"/>
      <c r="P9" s="1172"/>
      <c r="Q9" s="946"/>
      <c r="R9" s="947"/>
      <c r="S9" s="1172"/>
    </row>
    <row r="10" spans="1:19" ht="12.75" hidden="1" customHeight="1" x14ac:dyDescent="0.2">
      <c r="A10" s="262" t="s">
        <v>670</v>
      </c>
      <c r="B10" s="270">
        <v>0</v>
      </c>
      <c r="C10" s="273">
        <v>0</v>
      </c>
      <c r="D10" s="1168">
        <f>B10*C10</f>
        <v>0</v>
      </c>
      <c r="E10" s="270">
        <v>0</v>
      </c>
      <c r="F10" s="273">
        <v>0</v>
      </c>
      <c r="G10" s="1168">
        <f>E10*F10</f>
        <v>0</v>
      </c>
      <c r="H10" s="270">
        <v>0</v>
      </c>
      <c r="I10" s="273">
        <v>0</v>
      </c>
      <c r="J10" s="1168">
        <f>H10*I10</f>
        <v>0</v>
      </c>
      <c r="K10" s="270">
        <v>0</v>
      </c>
      <c r="L10" s="273">
        <v>0</v>
      </c>
      <c r="M10" s="1168">
        <f>K10*L10</f>
        <v>0</v>
      </c>
      <c r="N10" s="270">
        <v>0</v>
      </c>
      <c r="O10" s="273">
        <v>0</v>
      </c>
      <c r="P10" s="1168">
        <f>N10*O10</f>
        <v>0</v>
      </c>
      <c r="Q10" s="270">
        <v>0</v>
      </c>
      <c r="R10" s="273">
        <v>0</v>
      </c>
      <c r="S10" s="1168">
        <f>Q10*R10</f>
        <v>0</v>
      </c>
    </row>
    <row r="11" spans="1:19" ht="22.5" hidden="1" customHeight="1" x14ac:dyDescent="0.2">
      <c r="A11" s="262" t="s">
        <v>671</v>
      </c>
      <c r="B11" s="270">
        <v>0</v>
      </c>
      <c r="C11" s="948">
        <v>0</v>
      </c>
      <c r="D11" s="1168">
        <f>B11*C11</f>
        <v>0</v>
      </c>
      <c r="E11" s="270">
        <v>0</v>
      </c>
      <c r="F11" s="948">
        <v>0</v>
      </c>
      <c r="G11" s="1168">
        <f>E11*F11</f>
        <v>0</v>
      </c>
      <c r="H11" s="270">
        <v>0</v>
      </c>
      <c r="I11" s="948">
        <v>0</v>
      </c>
      <c r="J11" s="1168">
        <f>H11*I11</f>
        <v>0</v>
      </c>
      <c r="K11" s="270">
        <v>0</v>
      </c>
      <c r="L11" s="948">
        <v>0</v>
      </c>
      <c r="M11" s="1168">
        <f>K11*L11</f>
        <v>0</v>
      </c>
      <c r="N11" s="270">
        <v>0</v>
      </c>
      <c r="O11" s="948">
        <v>0</v>
      </c>
      <c r="P11" s="1168">
        <f>N11*O11</f>
        <v>0</v>
      </c>
      <c r="Q11" s="270">
        <v>0</v>
      </c>
      <c r="R11" s="273">
        <v>0</v>
      </c>
      <c r="S11" s="1168">
        <f>Q11*R11</f>
        <v>0</v>
      </c>
    </row>
    <row r="12" spans="1:19" ht="12.75" hidden="1" customHeight="1" x14ac:dyDescent="0.2">
      <c r="A12" s="262" t="s">
        <v>672</v>
      </c>
      <c r="B12" s="270">
        <v>0</v>
      </c>
      <c r="C12" s="948">
        <v>0</v>
      </c>
      <c r="D12" s="1169">
        <f>B12*C12</f>
        <v>0</v>
      </c>
      <c r="E12" s="270">
        <v>0</v>
      </c>
      <c r="F12" s="948">
        <v>0</v>
      </c>
      <c r="G12" s="1169">
        <f>E12*F12</f>
        <v>0</v>
      </c>
      <c r="H12" s="270">
        <v>0</v>
      </c>
      <c r="I12" s="948">
        <v>0</v>
      </c>
      <c r="J12" s="1169">
        <f>H12*I12</f>
        <v>0</v>
      </c>
      <c r="K12" s="270">
        <v>0</v>
      </c>
      <c r="L12" s="948">
        <v>0</v>
      </c>
      <c r="M12" s="1169">
        <f>K12*L12</f>
        <v>0</v>
      </c>
      <c r="N12" s="270">
        <v>0</v>
      </c>
      <c r="O12" s="948">
        <v>0</v>
      </c>
      <c r="P12" s="1169">
        <f>N12*O12</f>
        <v>0</v>
      </c>
      <c r="Q12" s="270">
        <v>0</v>
      </c>
      <c r="R12" s="273">
        <v>0</v>
      </c>
      <c r="S12" s="1168">
        <f>Q12*R12</f>
        <v>0</v>
      </c>
    </row>
    <row r="13" spans="1:19" ht="13.5" hidden="1" customHeight="1" thickBot="1" x14ac:dyDescent="0.25">
      <c r="A13" s="263" t="s">
        <v>673</v>
      </c>
      <c r="B13" s="271">
        <v>0</v>
      </c>
      <c r="C13" s="272">
        <v>0</v>
      </c>
      <c r="D13" s="1170">
        <f>B13*C13</f>
        <v>0</v>
      </c>
      <c r="E13" s="271">
        <v>0</v>
      </c>
      <c r="F13" s="272">
        <v>0</v>
      </c>
      <c r="G13" s="1170">
        <f>E13*F13</f>
        <v>0</v>
      </c>
      <c r="H13" s="271">
        <v>0</v>
      </c>
      <c r="I13" s="272">
        <v>0</v>
      </c>
      <c r="J13" s="1170">
        <f>H13*I13</f>
        <v>0</v>
      </c>
      <c r="K13" s="271">
        <v>0</v>
      </c>
      <c r="L13" s="272">
        <v>0</v>
      </c>
      <c r="M13" s="1170">
        <f>K13*L13</f>
        <v>0</v>
      </c>
      <c r="N13" s="271">
        <v>0</v>
      </c>
      <c r="O13" s="272">
        <v>0</v>
      </c>
      <c r="P13" s="1170">
        <f>N13*O13</f>
        <v>0</v>
      </c>
      <c r="Q13" s="271">
        <v>0</v>
      </c>
      <c r="R13" s="272">
        <v>0</v>
      </c>
      <c r="S13" s="1383">
        <f>Q13*R13</f>
        <v>0</v>
      </c>
    </row>
    <row r="14" spans="1:19" ht="12.75" hidden="1" customHeight="1" x14ac:dyDescent="0.2">
      <c r="A14" s="261" t="s">
        <v>145</v>
      </c>
      <c r="B14" s="618">
        <f>SUM(B10:B13)</f>
        <v>0</v>
      </c>
      <c r="C14" s="619"/>
      <c r="D14" s="1171">
        <f>SUM(D10:D13)</f>
        <v>0</v>
      </c>
      <c r="E14" s="618">
        <f>SUM(E10:E13)</f>
        <v>0</v>
      </c>
      <c r="F14" s="619"/>
      <c r="G14" s="1171">
        <f>SUM(G10:G13)</f>
        <v>0</v>
      </c>
      <c r="H14" s="618">
        <f>SUM(H10:H13)</f>
        <v>0</v>
      </c>
      <c r="I14" s="619"/>
      <c r="J14" s="1171">
        <f>SUM(J10:J13)</f>
        <v>0</v>
      </c>
      <c r="K14" s="618">
        <f>SUM(K10:K13)</f>
        <v>0</v>
      </c>
      <c r="L14" s="619"/>
      <c r="M14" s="1171">
        <f>SUM(M10:M13)</f>
        <v>0</v>
      </c>
      <c r="N14" s="618">
        <f>SUM(N10:N13)</f>
        <v>0</v>
      </c>
      <c r="O14" s="619"/>
      <c r="P14" s="1171">
        <f>SUM(P10:P13)</f>
        <v>0</v>
      </c>
      <c r="Q14" s="618">
        <f>SUM(Q10:Q13)</f>
        <v>0</v>
      </c>
      <c r="R14" s="619"/>
      <c r="S14" s="1171">
        <f>SUM(S10:S13)</f>
        <v>0</v>
      </c>
    </row>
    <row r="15" spans="1:19" ht="12.75" hidden="1" customHeight="1" x14ac:dyDescent="0.2">
      <c r="A15" s="614" t="s">
        <v>166</v>
      </c>
      <c r="B15" s="615"/>
      <c r="C15" s="616"/>
      <c r="D15" s="1173"/>
      <c r="E15" s="615"/>
      <c r="F15" s="616"/>
      <c r="G15" s="1173"/>
      <c r="H15" s="615"/>
      <c r="I15" s="616"/>
      <c r="J15" s="1173"/>
      <c r="K15" s="615"/>
      <c r="L15" s="616"/>
      <c r="M15" s="1173"/>
      <c r="N15" s="615"/>
      <c r="O15" s="616"/>
      <c r="P15" s="1173"/>
      <c r="Q15" s="615"/>
      <c r="R15" s="616"/>
      <c r="S15" s="1173"/>
    </row>
    <row r="16" spans="1:19" ht="18.75" hidden="1" customHeight="1" x14ac:dyDescent="0.2">
      <c r="A16" s="262" t="s">
        <v>670</v>
      </c>
      <c r="B16" s="270">
        <v>0</v>
      </c>
      <c r="C16" s="273">
        <v>0</v>
      </c>
      <c r="D16" s="1168">
        <f>B16*C16</f>
        <v>0</v>
      </c>
      <c r="E16" s="270">
        <v>0</v>
      </c>
      <c r="F16" s="273">
        <v>0</v>
      </c>
      <c r="G16" s="1168">
        <f>E16*F16</f>
        <v>0</v>
      </c>
      <c r="H16" s="270">
        <v>0</v>
      </c>
      <c r="I16" s="273">
        <v>0</v>
      </c>
      <c r="J16" s="1168">
        <f>H16*I16</f>
        <v>0</v>
      </c>
      <c r="K16" s="270">
        <v>0</v>
      </c>
      <c r="L16" s="273">
        <v>0</v>
      </c>
      <c r="M16" s="1168">
        <f>K16*L16</f>
        <v>0</v>
      </c>
      <c r="N16" s="270">
        <v>0</v>
      </c>
      <c r="O16" s="273">
        <v>0</v>
      </c>
      <c r="P16" s="1168">
        <f>N16*O16</f>
        <v>0</v>
      </c>
      <c r="Q16" s="270">
        <v>0</v>
      </c>
      <c r="R16" s="273">
        <v>0</v>
      </c>
      <c r="S16" s="1168">
        <f>Q16*R16</f>
        <v>0</v>
      </c>
    </row>
    <row r="17" spans="1:19" ht="18.75" hidden="1" customHeight="1" x14ac:dyDescent="0.2">
      <c r="A17" s="262" t="s">
        <v>671</v>
      </c>
      <c r="B17" s="270">
        <v>0</v>
      </c>
      <c r="C17" s="948">
        <v>0</v>
      </c>
      <c r="D17" s="1168">
        <f>B17*C17</f>
        <v>0</v>
      </c>
      <c r="E17" s="270">
        <v>0</v>
      </c>
      <c r="F17" s="948">
        <v>0</v>
      </c>
      <c r="G17" s="1168">
        <f>E17*F17</f>
        <v>0</v>
      </c>
      <c r="H17" s="270">
        <v>0</v>
      </c>
      <c r="I17" s="948">
        <v>0</v>
      </c>
      <c r="J17" s="1168">
        <f>H17*I17</f>
        <v>0</v>
      </c>
      <c r="K17" s="270">
        <v>0</v>
      </c>
      <c r="L17" s="948">
        <v>0</v>
      </c>
      <c r="M17" s="1168">
        <f>K17*L17</f>
        <v>0</v>
      </c>
      <c r="N17" s="270">
        <v>0</v>
      </c>
      <c r="O17" s="948">
        <v>0</v>
      </c>
      <c r="P17" s="1168">
        <f>N17*O17</f>
        <v>0</v>
      </c>
      <c r="Q17" s="270">
        <v>0</v>
      </c>
      <c r="R17" s="273">
        <v>0</v>
      </c>
      <c r="S17" s="1168">
        <f>Q17*R17</f>
        <v>0</v>
      </c>
    </row>
    <row r="18" spans="1:19" ht="18.75" hidden="1" customHeight="1" x14ac:dyDescent="0.2">
      <c r="A18" s="262" t="s">
        <v>672</v>
      </c>
      <c r="B18" s="270">
        <v>0</v>
      </c>
      <c r="C18" s="948">
        <v>0</v>
      </c>
      <c r="D18" s="1169">
        <f>B18*C18</f>
        <v>0</v>
      </c>
      <c r="E18" s="270">
        <v>0</v>
      </c>
      <c r="F18" s="948">
        <v>0</v>
      </c>
      <c r="G18" s="1169">
        <f>E18*F18</f>
        <v>0</v>
      </c>
      <c r="H18" s="270">
        <v>0</v>
      </c>
      <c r="I18" s="948">
        <v>0</v>
      </c>
      <c r="J18" s="1169">
        <f>H18*I18</f>
        <v>0</v>
      </c>
      <c r="K18" s="270">
        <v>0</v>
      </c>
      <c r="L18" s="948">
        <v>0</v>
      </c>
      <c r="M18" s="1169">
        <f>K18*L18</f>
        <v>0</v>
      </c>
      <c r="N18" s="270">
        <v>0</v>
      </c>
      <c r="O18" s="948">
        <v>0</v>
      </c>
      <c r="P18" s="1169">
        <f>N18*O18</f>
        <v>0</v>
      </c>
      <c r="Q18" s="270">
        <v>0</v>
      </c>
      <c r="R18" s="273">
        <v>0</v>
      </c>
      <c r="S18" s="1168">
        <f>Q18*R18</f>
        <v>0</v>
      </c>
    </row>
    <row r="19" spans="1:19" ht="18.75" hidden="1" customHeight="1" thickBot="1" x14ac:dyDescent="0.25">
      <c r="A19" s="263" t="s">
        <v>673</v>
      </c>
      <c r="B19" s="271">
        <v>0</v>
      </c>
      <c r="C19" s="272">
        <v>0</v>
      </c>
      <c r="D19" s="1170">
        <f>B19*C19</f>
        <v>0</v>
      </c>
      <c r="E19" s="271">
        <v>0</v>
      </c>
      <c r="F19" s="272">
        <v>0</v>
      </c>
      <c r="G19" s="1170">
        <f>E19*F19</f>
        <v>0</v>
      </c>
      <c r="H19" s="271">
        <v>0</v>
      </c>
      <c r="I19" s="272">
        <v>0</v>
      </c>
      <c r="J19" s="1170">
        <f>H19*I19</f>
        <v>0</v>
      </c>
      <c r="K19" s="271">
        <v>0</v>
      </c>
      <c r="L19" s="272">
        <v>0</v>
      </c>
      <c r="M19" s="1170">
        <f>K19*L19</f>
        <v>0</v>
      </c>
      <c r="N19" s="271">
        <v>0</v>
      </c>
      <c r="O19" s="272">
        <v>0</v>
      </c>
      <c r="P19" s="1170">
        <f>N19*O19</f>
        <v>0</v>
      </c>
      <c r="Q19" s="271">
        <v>0</v>
      </c>
      <c r="R19" s="272">
        <v>0</v>
      </c>
      <c r="S19" s="1383">
        <f>Q19*R19</f>
        <v>0</v>
      </c>
    </row>
    <row r="20" spans="1:19" ht="12.75" hidden="1" customHeight="1" x14ac:dyDescent="0.2">
      <c r="A20" s="949" t="s">
        <v>145</v>
      </c>
      <c r="B20" s="950">
        <f>SUM(B16:B19)</f>
        <v>0</v>
      </c>
      <c r="C20" s="951"/>
      <c r="D20" s="1174">
        <f>SUM(D16:D19)</f>
        <v>0</v>
      </c>
      <c r="E20" s="950">
        <f>SUM(E16:E19)</f>
        <v>0</v>
      </c>
      <c r="F20" s="951"/>
      <c r="G20" s="1174">
        <f>SUM(G16:G19)</f>
        <v>0</v>
      </c>
      <c r="H20" s="950">
        <f>SUM(H16:H19)</f>
        <v>0</v>
      </c>
      <c r="I20" s="951"/>
      <c r="J20" s="1174">
        <f>SUM(J16:J19)</f>
        <v>0</v>
      </c>
      <c r="K20" s="950">
        <f>SUM(K16:K19)</f>
        <v>0</v>
      </c>
      <c r="L20" s="951"/>
      <c r="M20" s="1174">
        <f>SUM(M16:M19)</f>
        <v>0</v>
      </c>
      <c r="N20" s="950">
        <f>SUM(N16:N19)</f>
        <v>0</v>
      </c>
      <c r="O20" s="951"/>
      <c r="P20" s="1174">
        <f>SUM(P16:P19)</f>
        <v>0</v>
      </c>
      <c r="Q20" s="950">
        <f>SUM(Q16:Q19)</f>
        <v>0</v>
      </c>
      <c r="R20" s="951"/>
      <c r="S20" s="1174">
        <f>SUM(S16:S19)</f>
        <v>0</v>
      </c>
    </row>
    <row r="21" spans="1:19" ht="12.75" hidden="1" customHeight="1" x14ac:dyDescent="0.2">
      <c r="A21" s="614" t="s">
        <v>426</v>
      </c>
      <c r="B21" s="615"/>
      <c r="C21" s="616"/>
      <c r="D21" s="1173"/>
      <c r="E21" s="615"/>
      <c r="F21" s="616"/>
      <c r="G21" s="1173"/>
      <c r="H21" s="615"/>
      <c r="I21" s="616"/>
      <c r="J21" s="1173"/>
      <c r="K21" s="615"/>
      <c r="L21" s="616"/>
      <c r="M21" s="1173"/>
      <c r="N21" s="615"/>
      <c r="O21" s="616"/>
      <c r="P21" s="1173"/>
      <c r="Q21" s="615"/>
      <c r="R21" s="616"/>
      <c r="S21" s="1173"/>
    </row>
    <row r="22" spans="1:19" ht="12.75" hidden="1" customHeight="1" x14ac:dyDescent="0.2">
      <c r="A22" s="262" t="s">
        <v>670</v>
      </c>
      <c r="B22" s="270">
        <v>0</v>
      </c>
      <c r="C22" s="273">
        <v>0</v>
      </c>
      <c r="D22" s="1168">
        <f>B22*C22</f>
        <v>0</v>
      </c>
      <c r="E22" s="270">
        <v>0</v>
      </c>
      <c r="F22" s="273">
        <v>0</v>
      </c>
      <c r="G22" s="1168">
        <f>E22*F22</f>
        <v>0</v>
      </c>
      <c r="H22" s="270">
        <v>0</v>
      </c>
      <c r="I22" s="273">
        <v>0</v>
      </c>
      <c r="J22" s="1168">
        <f>H22*I22</f>
        <v>0</v>
      </c>
      <c r="K22" s="270">
        <v>0</v>
      </c>
      <c r="L22" s="273">
        <v>0</v>
      </c>
      <c r="M22" s="1168">
        <f>K22*L22</f>
        <v>0</v>
      </c>
      <c r="N22" s="270">
        <v>0</v>
      </c>
      <c r="O22" s="273">
        <v>0</v>
      </c>
      <c r="P22" s="1168">
        <f>N22*O22</f>
        <v>0</v>
      </c>
      <c r="Q22" s="270">
        <v>0</v>
      </c>
      <c r="R22" s="273">
        <v>0</v>
      </c>
      <c r="S22" s="1168">
        <f>Q22*R22</f>
        <v>0</v>
      </c>
    </row>
    <row r="23" spans="1:19" ht="12.75" hidden="1" customHeight="1" x14ac:dyDescent="0.2">
      <c r="A23" s="262" t="s">
        <v>671</v>
      </c>
      <c r="B23" s="270">
        <v>0</v>
      </c>
      <c r="C23" s="948">
        <v>0</v>
      </c>
      <c r="D23" s="1168">
        <f>B23*C23</f>
        <v>0</v>
      </c>
      <c r="E23" s="270">
        <v>0</v>
      </c>
      <c r="F23" s="948">
        <v>0</v>
      </c>
      <c r="G23" s="1168">
        <f>E23*F23</f>
        <v>0</v>
      </c>
      <c r="H23" s="270">
        <v>0</v>
      </c>
      <c r="I23" s="948">
        <v>0</v>
      </c>
      <c r="J23" s="1168">
        <f>H23*I23</f>
        <v>0</v>
      </c>
      <c r="K23" s="270">
        <v>0</v>
      </c>
      <c r="L23" s="948">
        <v>0</v>
      </c>
      <c r="M23" s="1168">
        <f>K23*L23</f>
        <v>0</v>
      </c>
      <c r="N23" s="270">
        <v>0</v>
      </c>
      <c r="O23" s="948">
        <v>0</v>
      </c>
      <c r="P23" s="1168">
        <f>N23*O23</f>
        <v>0</v>
      </c>
      <c r="Q23" s="270">
        <v>0</v>
      </c>
      <c r="R23" s="273">
        <v>0</v>
      </c>
      <c r="S23" s="1168">
        <f>Q23*R23</f>
        <v>0</v>
      </c>
    </row>
    <row r="24" spans="1:19" ht="12.75" hidden="1" customHeight="1" x14ac:dyDescent="0.2">
      <c r="A24" s="262" t="s">
        <v>672</v>
      </c>
      <c r="B24" s="270">
        <v>0</v>
      </c>
      <c r="C24" s="948">
        <v>0</v>
      </c>
      <c r="D24" s="1169">
        <f>B24*C24</f>
        <v>0</v>
      </c>
      <c r="E24" s="270">
        <v>0</v>
      </c>
      <c r="F24" s="948">
        <v>0</v>
      </c>
      <c r="G24" s="1169">
        <f>E24*F24</f>
        <v>0</v>
      </c>
      <c r="H24" s="270">
        <v>0</v>
      </c>
      <c r="I24" s="948">
        <v>0</v>
      </c>
      <c r="J24" s="1169">
        <f>H24*I24</f>
        <v>0</v>
      </c>
      <c r="K24" s="270">
        <v>0</v>
      </c>
      <c r="L24" s="948">
        <v>0</v>
      </c>
      <c r="M24" s="1169">
        <f>K24*L24</f>
        <v>0</v>
      </c>
      <c r="N24" s="270">
        <v>0</v>
      </c>
      <c r="O24" s="948">
        <v>0</v>
      </c>
      <c r="P24" s="1169">
        <f>N24*O24</f>
        <v>0</v>
      </c>
      <c r="Q24" s="270">
        <v>0</v>
      </c>
      <c r="R24" s="273">
        <v>0</v>
      </c>
      <c r="S24" s="1168">
        <f>Q24*R24</f>
        <v>0</v>
      </c>
    </row>
    <row r="25" spans="1:19" ht="13.5" hidden="1" customHeight="1" thickBot="1" x14ac:dyDescent="0.25">
      <c r="A25" s="263" t="s">
        <v>673</v>
      </c>
      <c r="B25" s="271">
        <v>0</v>
      </c>
      <c r="C25" s="272">
        <v>0</v>
      </c>
      <c r="D25" s="1170">
        <f>B25*C25</f>
        <v>0</v>
      </c>
      <c r="E25" s="271">
        <v>0</v>
      </c>
      <c r="F25" s="272">
        <v>0</v>
      </c>
      <c r="G25" s="1170">
        <f>E25*F25</f>
        <v>0</v>
      </c>
      <c r="H25" s="271">
        <v>0</v>
      </c>
      <c r="I25" s="272">
        <v>0</v>
      </c>
      <c r="J25" s="1170">
        <f>H25*I25</f>
        <v>0</v>
      </c>
      <c r="K25" s="271">
        <v>0</v>
      </c>
      <c r="L25" s="272">
        <v>0</v>
      </c>
      <c r="M25" s="1170">
        <f>K25*L25</f>
        <v>0</v>
      </c>
      <c r="N25" s="271">
        <v>0</v>
      </c>
      <c r="O25" s="272">
        <v>0</v>
      </c>
      <c r="P25" s="1170">
        <f>N25*O25</f>
        <v>0</v>
      </c>
      <c r="Q25" s="271">
        <v>0</v>
      </c>
      <c r="R25" s="272">
        <v>0</v>
      </c>
      <c r="S25" s="1383">
        <f>Q25*R25</f>
        <v>0</v>
      </c>
    </row>
    <row r="26" spans="1:19" ht="12.75" hidden="1" customHeight="1" x14ac:dyDescent="0.2">
      <c r="A26" s="949" t="s">
        <v>145</v>
      </c>
      <c r="B26" s="950">
        <f>SUM(B22:B25)</f>
        <v>0</v>
      </c>
      <c r="C26" s="951"/>
      <c r="D26" s="1174">
        <f>SUM(D22:D25)</f>
        <v>0</v>
      </c>
      <c r="E26" s="950">
        <f>SUM(E22:E25)</f>
        <v>0</v>
      </c>
      <c r="F26" s="951"/>
      <c r="G26" s="1174">
        <f>SUM(G22:G25)</f>
        <v>0</v>
      </c>
      <c r="H26" s="950">
        <f>SUM(H22:H25)</f>
        <v>0</v>
      </c>
      <c r="I26" s="951"/>
      <c r="J26" s="1174">
        <f>SUM(J22:J25)</f>
        <v>0</v>
      </c>
      <c r="K26" s="950">
        <f>SUM(K22:K25)</f>
        <v>0</v>
      </c>
      <c r="L26" s="951"/>
      <c r="M26" s="1174">
        <f>SUM(M22:M25)</f>
        <v>0</v>
      </c>
      <c r="N26" s="950">
        <f>SUM(N22:N25)</f>
        <v>0</v>
      </c>
      <c r="O26" s="951"/>
      <c r="P26" s="1174">
        <f>SUM(P22:P25)</f>
        <v>0</v>
      </c>
      <c r="Q26" s="950">
        <f>SUM(Q22:Q25)</f>
        <v>0</v>
      </c>
      <c r="R26" s="951"/>
      <c r="S26" s="1174">
        <f>SUM(S22:S25)</f>
        <v>0</v>
      </c>
    </row>
    <row r="27" spans="1:19" x14ac:dyDescent="0.2">
      <c r="A27" s="614" t="s">
        <v>169</v>
      </c>
      <c r="B27" s="615"/>
      <c r="C27" s="616"/>
      <c r="D27" s="1173"/>
      <c r="E27" s="615"/>
      <c r="F27" s="616"/>
      <c r="G27" s="1173"/>
      <c r="H27" s="615"/>
      <c r="I27" s="616"/>
      <c r="J27" s="1173"/>
      <c r="K27" s="615"/>
      <c r="L27" s="616"/>
      <c r="M27" s="1173"/>
      <c r="N27" s="615"/>
      <c r="O27" s="616"/>
      <c r="P27" s="1173"/>
      <c r="Q27" s="615"/>
      <c r="R27" s="616"/>
      <c r="S27" s="1173"/>
    </row>
    <row r="28" spans="1:19" x14ac:dyDescent="0.2">
      <c r="A28" s="262" t="s">
        <v>1191</v>
      </c>
      <c r="B28" s="1184">
        <v>390094.53</v>
      </c>
      <c r="C28" s="273">
        <v>35.02407441703938</v>
      </c>
      <c r="D28" s="1168">
        <f>B28*C28</f>
        <v>13662699.848400002</v>
      </c>
      <c r="E28" s="1184">
        <v>365660.91000000009</v>
      </c>
      <c r="F28" s="273">
        <v>35.3349298252854</v>
      </c>
      <c r="G28" s="1168">
        <f>E28*F28</f>
        <v>12920602.594700003</v>
      </c>
      <c r="H28" s="1184">
        <v>358647.67999999993</v>
      </c>
      <c r="I28" s="273">
        <v>36.712297036467668</v>
      </c>
      <c r="J28" s="1168">
        <f>H28*I28</f>
        <v>13166780.159600003</v>
      </c>
      <c r="K28" s="1184">
        <v>361607.74883464485</v>
      </c>
      <c r="L28" s="273">
        <v>37.74</v>
      </c>
      <c r="M28" s="1168">
        <f>K28*L28</f>
        <v>13647076.441019498</v>
      </c>
      <c r="N28" s="1187">
        <v>368397.95874231285</v>
      </c>
      <c r="O28" s="944">
        <v>39.038256000000004</v>
      </c>
      <c r="P28" s="1302">
        <f>N28*O28</f>
        <v>14381613.823259849</v>
      </c>
      <c r="Q28" s="1187">
        <v>375323.97284813441</v>
      </c>
      <c r="R28" s="944">
        <v>40.166461598399998</v>
      </c>
      <c r="S28" s="1302">
        <f>Q28*R28</f>
        <v>15075435.942363514</v>
      </c>
    </row>
    <row r="29" spans="1:19" x14ac:dyDescent="0.2">
      <c r="A29" s="262" t="s">
        <v>1192</v>
      </c>
      <c r="B29" s="1184">
        <v>18854.980000000003</v>
      </c>
      <c r="C29" s="948">
        <v>15.604517268116963</v>
      </c>
      <c r="D29" s="1168">
        <f>B29*C29</f>
        <v>294222.86100000003</v>
      </c>
      <c r="E29" s="1184">
        <v>13783.119999999999</v>
      </c>
      <c r="F29" s="948">
        <v>15.855776776230636</v>
      </c>
      <c r="G29" s="1168">
        <f>E29*F29</f>
        <v>218542.07399999999</v>
      </c>
      <c r="H29" s="1184">
        <v>8543.1600000000017</v>
      </c>
      <c r="I29" s="948">
        <v>16.379999999999995</v>
      </c>
      <c r="J29" s="1168">
        <f>H29*I29</f>
        <v>139936.9608</v>
      </c>
      <c r="K29" s="1184">
        <v>6177.28</v>
      </c>
      <c r="L29" s="948">
        <v>26.89</v>
      </c>
      <c r="M29" s="1168">
        <f>K29*L29</f>
        <v>166107.05919999999</v>
      </c>
      <c r="N29" s="1187">
        <v>6300.8256000000001</v>
      </c>
      <c r="O29" s="1303">
        <v>27.815016</v>
      </c>
      <c r="P29" s="1302">
        <f>N29*O29</f>
        <v>175257.5648772096</v>
      </c>
      <c r="Q29" s="1187">
        <v>6426.8421120000003</v>
      </c>
      <c r="R29" s="944">
        <v>28.618869962399998</v>
      </c>
      <c r="S29" s="1302">
        <f>Q29*R29</f>
        <v>183928.95867220417</v>
      </c>
    </row>
    <row r="30" spans="1:19" x14ac:dyDescent="0.2">
      <c r="A30" s="262" t="s">
        <v>1193</v>
      </c>
      <c r="B30" s="1184">
        <v>22814.32</v>
      </c>
      <c r="C30" s="948">
        <v>20.626383692347613</v>
      </c>
      <c r="D30" s="1169">
        <f>B30*C30</f>
        <v>470576.91800000001</v>
      </c>
      <c r="E30" s="1184">
        <v>19096</v>
      </c>
      <c r="F30" s="948">
        <v>21.24468551005446</v>
      </c>
      <c r="G30" s="1169">
        <f>E30*F30</f>
        <v>405688.51449999993</v>
      </c>
      <c r="H30" s="1184">
        <v>15140.810000000001</v>
      </c>
      <c r="I30" s="948">
        <v>22.099999999999998</v>
      </c>
      <c r="J30" s="1169">
        <f>H30*I30</f>
        <v>334611.90100000001</v>
      </c>
      <c r="K30" s="1184">
        <v>12230.720000000003</v>
      </c>
      <c r="L30" s="948">
        <v>26.89</v>
      </c>
      <c r="M30" s="1169">
        <f>K30*L30</f>
        <v>328884.06080000009</v>
      </c>
      <c r="N30" s="1187">
        <v>12475.334400000003</v>
      </c>
      <c r="O30" s="1303">
        <v>27.815016</v>
      </c>
      <c r="P30" s="1304">
        <f>N30*O30</f>
        <v>347001.62594135047</v>
      </c>
      <c r="Q30" s="1187">
        <v>12724.841088000003</v>
      </c>
      <c r="R30" s="944">
        <v>28.618869962399998</v>
      </c>
      <c r="S30" s="1302">
        <f>Q30*R30</f>
        <v>364170.57238967658</v>
      </c>
    </row>
    <row r="31" spans="1:19" ht="13.5" thickBot="1" x14ac:dyDescent="0.25">
      <c r="A31" s="263" t="s">
        <v>1194</v>
      </c>
      <c r="B31" s="1185">
        <v>11840.440000000002</v>
      </c>
      <c r="C31" s="272">
        <v>68.751088194357607</v>
      </c>
      <c r="D31" s="1170">
        <f>B31*C31</f>
        <v>814043.1346999997</v>
      </c>
      <c r="E31" s="1185">
        <v>6014.5899999999992</v>
      </c>
      <c r="F31" s="272">
        <v>70.296024068140966</v>
      </c>
      <c r="G31" s="1170">
        <f>E31*F31</f>
        <v>422801.76339999994</v>
      </c>
      <c r="H31" s="1185">
        <v>186.29</v>
      </c>
      <c r="I31" s="272">
        <v>73.599999999999994</v>
      </c>
      <c r="J31" s="1170">
        <f>H31*I31</f>
        <v>13710.943999999998</v>
      </c>
      <c r="K31" s="1185">
        <v>247.4</v>
      </c>
      <c r="L31" s="272">
        <v>76.879999999999981</v>
      </c>
      <c r="M31" s="1170">
        <f>K31*L31</f>
        <v>19020.111999999997</v>
      </c>
      <c r="N31" s="1188">
        <v>252.34800000000001</v>
      </c>
      <c r="O31" s="945">
        <v>79.524671999999981</v>
      </c>
      <c r="P31" s="1305">
        <f>N31*O31</f>
        <v>20067.891929855996</v>
      </c>
      <c r="Q31" s="1188">
        <v>257.39496000000003</v>
      </c>
      <c r="R31" s="945">
        <v>81.822935020799974</v>
      </c>
      <c r="S31" s="1312">
        <f>Q31*R31</f>
        <v>21060.811086761412</v>
      </c>
    </row>
    <row r="32" spans="1:19" ht="13.5" thickTop="1" x14ac:dyDescent="0.2">
      <c r="A32" s="949" t="s">
        <v>145</v>
      </c>
      <c r="B32" s="1306">
        <f>SUM(B28:B31)</f>
        <v>443604.27</v>
      </c>
      <c r="C32" s="951"/>
      <c r="D32" s="1174">
        <f>SUM(D28:D31)</f>
        <v>15241542.762100002</v>
      </c>
      <c r="E32" s="1306">
        <f>SUM(E28:E31)</f>
        <v>404554.62000000011</v>
      </c>
      <c r="F32" s="951"/>
      <c r="G32" s="1174">
        <f>SUM(G28:G31)</f>
        <v>13967634.946600001</v>
      </c>
      <c r="H32" s="1306">
        <f>SUM(H28:H31)</f>
        <v>382517.93999999989</v>
      </c>
      <c r="I32" s="951"/>
      <c r="J32" s="1174">
        <f>SUM(J28:J31)</f>
        <v>13655039.965400003</v>
      </c>
      <c r="K32" s="1306">
        <f>SUM(K28:K31)</f>
        <v>380263.14883464493</v>
      </c>
      <c r="L32" s="951"/>
      <c r="M32" s="1174">
        <f>SUM(M28:M31)</f>
        <v>14161087.673019499</v>
      </c>
      <c r="N32" s="1307">
        <f>SUM(N28:N31)</f>
        <v>387426.46674231283</v>
      </c>
      <c r="O32" s="951"/>
      <c r="P32" s="1308">
        <f>SUM(P28:P31)</f>
        <v>14923940.906008266</v>
      </c>
      <c r="Q32" s="1307">
        <f>SUM(Q28:Q31)</f>
        <v>394733.05100813438</v>
      </c>
      <c r="R32" s="951"/>
      <c r="S32" s="1308">
        <f>SUM(S28:S31)</f>
        <v>15644596.284512157</v>
      </c>
    </row>
    <row r="33" spans="1:19" hidden="1" x14ac:dyDescent="0.2">
      <c r="A33" s="614" t="s">
        <v>170</v>
      </c>
      <c r="B33" s="615"/>
      <c r="C33" s="616"/>
      <c r="D33" s="1173"/>
      <c r="E33" s="616"/>
      <c r="F33" s="616"/>
      <c r="G33" s="1309"/>
      <c r="H33" s="615"/>
      <c r="I33" s="616"/>
      <c r="J33" s="1173"/>
      <c r="K33" s="615"/>
      <c r="L33" s="616"/>
      <c r="M33" s="1309"/>
      <c r="N33" s="615"/>
      <c r="O33" s="616"/>
      <c r="P33" s="1173"/>
      <c r="Q33" s="615"/>
      <c r="R33" s="616"/>
      <c r="S33" s="1173"/>
    </row>
    <row r="34" spans="1:19" hidden="1" x14ac:dyDescent="0.2">
      <c r="A34" s="262" t="s">
        <v>670</v>
      </c>
      <c r="B34" s="270">
        <v>0</v>
      </c>
      <c r="C34" s="273">
        <v>0</v>
      </c>
      <c r="D34" s="1168">
        <f>B34*C34</f>
        <v>0</v>
      </c>
      <c r="E34" s="274">
        <v>0</v>
      </c>
      <c r="F34" s="273">
        <v>0</v>
      </c>
      <c r="G34" s="1169">
        <f>E34*F34</f>
        <v>0</v>
      </c>
      <c r="H34" s="270">
        <v>0</v>
      </c>
      <c r="I34" s="273">
        <v>0</v>
      </c>
      <c r="J34" s="1168">
        <f>H34*I34</f>
        <v>0</v>
      </c>
      <c r="K34" s="270">
        <v>0</v>
      </c>
      <c r="L34" s="273">
        <v>0</v>
      </c>
      <c r="M34" s="1169">
        <f>K34*L34</f>
        <v>0</v>
      </c>
      <c r="N34" s="1310">
        <v>0</v>
      </c>
      <c r="O34" s="944">
        <v>0</v>
      </c>
      <c r="P34" s="1302">
        <f>N34*O34</f>
        <v>0</v>
      </c>
      <c r="Q34" s="1310">
        <v>0</v>
      </c>
      <c r="R34" s="944">
        <v>0</v>
      </c>
      <c r="S34" s="1302">
        <f>Q34*R34</f>
        <v>0</v>
      </c>
    </row>
    <row r="35" spans="1:19" hidden="1" x14ac:dyDescent="0.2">
      <c r="A35" s="262" t="s">
        <v>671</v>
      </c>
      <c r="B35" s="270">
        <v>0</v>
      </c>
      <c r="C35" s="948">
        <v>0</v>
      </c>
      <c r="D35" s="1168">
        <f>B35*C35</f>
        <v>0</v>
      </c>
      <c r="E35" s="274">
        <v>0</v>
      </c>
      <c r="F35" s="948">
        <v>0</v>
      </c>
      <c r="G35" s="1169">
        <f>E35*F35</f>
        <v>0</v>
      </c>
      <c r="H35" s="270">
        <v>0</v>
      </c>
      <c r="I35" s="948">
        <v>0</v>
      </c>
      <c r="J35" s="1169">
        <f>H35*I35</f>
        <v>0</v>
      </c>
      <c r="K35" s="270">
        <v>0</v>
      </c>
      <c r="L35" s="948">
        <v>0</v>
      </c>
      <c r="M35" s="1169">
        <f>K35*L35</f>
        <v>0</v>
      </c>
      <c r="N35" s="1310">
        <v>0</v>
      </c>
      <c r="O35" s="944">
        <v>0</v>
      </c>
      <c r="P35" s="1302">
        <f>N35*O35</f>
        <v>0</v>
      </c>
      <c r="Q35" s="1310">
        <v>0</v>
      </c>
      <c r="R35" s="1303">
        <v>0</v>
      </c>
      <c r="S35" s="1302">
        <f>Q35*R35</f>
        <v>0</v>
      </c>
    </row>
    <row r="36" spans="1:19" hidden="1" x14ac:dyDescent="0.2">
      <c r="A36" s="262" t="s">
        <v>672</v>
      </c>
      <c r="B36" s="270">
        <v>0</v>
      </c>
      <c r="C36" s="948">
        <v>0</v>
      </c>
      <c r="D36" s="1169">
        <f>B36*C36</f>
        <v>0</v>
      </c>
      <c r="E36" s="270">
        <v>0</v>
      </c>
      <c r="F36" s="948">
        <v>0</v>
      </c>
      <c r="G36" s="1169">
        <f>E36*F36</f>
        <v>0</v>
      </c>
      <c r="H36" s="270">
        <v>0</v>
      </c>
      <c r="I36" s="948">
        <v>0</v>
      </c>
      <c r="J36" s="1169">
        <f>H36*I36</f>
        <v>0</v>
      </c>
      <c r="K36" s="270">
        <v>0</v>
      </c>
      <c r="L36" s="948">
        <v>0</v>
      </c>
      <c r="M36" s="1169">
        <f>K36*L36</f>
        <v>0</v>
      </c>
      <c r="N36" s="1310">
        <v>0</v>
      </c>
      <c r="O36" s="944">
        <v>0</v>
      </c>
      <c r="P36" s="1302">
        <f>N36*O36</f>
        <v>0</v>
      </c>
      <c r="Q36" s="1310">
        <v>0</v>
      </c>
      <c r="R36" s="1303">
        <v>0</v>
      </c>
      <c r="S36" s="1302">
        <f>Q36*R36</f>
        <v>0</v>
      </c>
    </row>
    <row r="37" spans="1:19" ht="13.5" hidden="1" thickBot="1" x14ac:dyDescent="0.25">
      <c r="A37" s="263" t="s">
        <v>673</v>
      </c>
      <c r="B37" s="271">
        <v>0</v>
      </c>
      <c r="C37" s="272">
        <v>0</v>
      </c>
      <c r="D37" s="1170">
        <f>B37*C37</f>
        <v>0</v>
      </c>
      <c r="E37" s="271">
        <v>0</v>
      </c>
      <c r="F37" s="272">
        <v>0</v>
      </c>
      <c r="G37" s="1170">
        <f>E37*F37</f>
        <v>0</v>
      </c>
      <c r="H37" s="271">
        <v>0</v>
      </c>
      <c r="I37" s="272">
        <v>0</v>
      </c>
      <c r="J37" s="1170">
        <f>H37*I37</f>
        <v>0</v>
      </c>
      <c r="K37" s="271">
        <v>0</v>
      </c>
      <c r="L37" s="272">
        <v>0</v>
      </c>
      <c r="M37" s="1170">
        <f>K37*L37</f>
        <v>0</v>
      </c>
      <c r="N37" s="1311">
        <v>0</v>
      </c>
      <c r="O37" s="945">
        <v>0</v>
      </c>
      <c r="P37" s="1312">
        <f>N37*O37</f>
        <v>0</v>
      </c>
      <c r="Q37" s="1311">
        <v>0</v>
      </c>
      <c r="R37" s="945">
        <v>0</v>
      </c>
      <c r="S37" s="1312">
        <f>Q37*R37</f>
        <v>0</v>
      </c>
    </row>
    <row r="38" spans="1:19" ht="13.5" hidden="1" thickTop="1" x14ac:dyDescent="0.2">
      <c r="A38" s="949" t="s">
        <v>145</v>
      </c>
      <c r="B38" s="950">
        <f>SUM(B34:B37)</f>
        <v>0</v>
      </c>
      <c r="C38" s="951"/>
      <c r="D38" s="1174">
        <f>SUM(D34:D37)</f>
        <v>0</v>
      </c>
      <c r="E38" s="950">
        <f>SUM(E34:E37)</f>
        <v>0</v>
      </c>
      <c r="F38" s="951"/>
      <c r="G38" s="1174">
        <f>SUM(G34:G37)</f>
        <v>0</v>
      </c>
      <c r="H38" s="950">
        <f>SUM(H34:H37)</f>
        <v>0</v>
      </c>
      <c r="I38" s="951"/>
      <c r="J38" s="1174">
        <f>SUM(J34:J37)</f>
        <v>0</v>
      </c>
      <c r="K38" s="950">
        <f>SUM(K34:K37)</f>
        <v>0</v>
      </c>
      <c r="L38" s="951"/>
      <c r="M38" s="1174">
        <f>SUM(M34:M37)</f>
        <v>0</v>
      </c>
      <c r="N38" s="1313">
        <f>SUM(N34:N37)</f>
        <v>0</v>
      </c>
      <c r="O38" s="951"/>
      <c r="P38" s="1308">
        <f>SUM(P34:P37)</f>
        <v>0</v>
      </c>
      <c r="Q38" s="1313">
        <f>SUM(Q34:Q37)</f>
        <v>0</v>
      </c>
      <c r="R38" s="951"/>
      <c r="S38" s="1308">
        <f>SUM(S34:S37)</f>
        <v>0</v>
      </c>
    </row>
    <row r="39" spans="1:19" hidden="1" x14ac:dyDescent="0.2">
      <c r="A39" s="614" t="s">
        <v>171</v>
      </c>
      <c r="B39" s="615"/>
      <c r="C39" s="616"/>
      <c r="D39" s="1173"/>
      <c r="E39" s="616"/>
      <c r="F39" s="616"/>
      <c r="G39" s="1309"/>
      <c r="H39" s="615"/>
      <c r="I39" s="616"/>
      <c r="J39" s="1173"/>
      <c r="K39" s="615"/>
      <c r="L39" s="616"/>
      <c r="M39" s="1309"/>
      <c r="N39" s="615"/>
      <c r="O39" s="616"/>
      <c r="P39" s="1173"/>
      <c r="Q39" s="615"/>
      <c r="R39" s="616"/>
      <c r="S39" s="1173"/>
    </row>
    <row r="40" spans="1:19" hidden="1" x14ac:dyDescent="0.2">
      <c r="A40" s="262" t="s">
        <v>670</v>
      </c>
      <c r="B40" s="270">
        <v>0</v>
      </c>
      <c r="C40" s="273">
        <v>0</v>
      </c>
      <c r="D40" s="1168">
        <f>B40*C40</f>
        <v>0</v>
      </c>
      <c r="E40" s="274">
        <v>0</v>
      </c>
      <c r="F40" s="273">
        <v>0</v>
      </c>
      <c r="G40" s="275">
        <f>E40*F40</f>
        <v>0</v>
      </c>
      <c r="H40" s="270">
        <v>0</v>
      </c>
      <c r="I40" s="273">
        <v>0</v>
      </c>
      <c r="J40" s="1182">
        <f>H40*I40</f>
        <v>0</v>
      </c>
      <c r="K40" s="270">
        <v>0</v>
      </c>
      <c r="L40" s="273">
        <v>0</v>
      </c>
      <c r="M40" s="1169">
        <f>K40*L40</f>
        <v>0</v>
      </c>
      <c r="N40" s="1310">
        <v>0</v>
      </c>
      <c r="O40" s="944">
        <v>0</v>
      </c>
      <c r="P40" s="1302">
        <f>N40*O40</f>
        <v>0</v>
      </c>
      <c r="Q40" s="1310">
        <v>0</v>
      </c>
      <c r="R40" s="944">
        <v>0</v>
      </c>
      <c r="S40" s="1302">
        <f>Q40*R40</f>
        <v>0</v>
      </c>
    </row>
    <row r="41" spans="1:19" hidden="1" x14ac:dyDescent="0.2">
      <c r="A41" s="262" t="s">
        <v>671</v>
      </c>
      <c r="B41" s="270">
        <v>0</v>
      </c>
      <c r="C41" s="948">
        <v>0</v>
      </c>
      <c r="D41" s="1168">
        <f>B41*C41</f>
        <v>0</v>
      </c>
      <c r="E41" s="274">
        <v>0</v>
      </c>
      <c r="F41" s="948">
        <v>0</v>
      </c>
      <c r="G41" s="275">
        <f>E41*F41</f>
        <v>0</v>
      </c>
      <c r="H41" s="270">
        <v>0</v>
      </c>
      <c r="I41" s="948">
        <v>0</v>
      </c>
      <c r="J41" s="275">
        <f>H41*I41</f>
        <v>0</v>
      </c>
      <c r="K41" s="270">
        <v>0</v>
      </c>
      <c r="L41" s="948">
        <v>0</v>
      </c>
      <c r="M41" s="1169">
        <f>K41*L41</f>
        <v>0</v>
      </c>
      <c r="N41" s="1310">
        <v>0</v>
      </c>
      <c r="O41" s="944">
        <v>0</v>
      </c>
      <c r="P41" s="1302">
        <f>N41*O41</f>
        <v>0</v>
      </c>
      <c r="Q41" s="1310">
        <v>0</v>
      </c>
      <c r="R41" s="1303">
        <v>0</v>
      </c>
      <c r="S41" s="1302">
        <f>Q41*R41</f>
        <v>0</v>
      </c>
    </row>
    <row r="42" spans="1:19" hidden="1" x14ac:dyDescent="0.2">
      <c r="A42" s="262" t="s">
        <v>672</v>
      </c>
      <c r="B42" s="270">
        <v>0</v>
      </c>
      <c r="C42" s="948">
        <v>0</v>
      </c>
      <c r="D42" s="1169">
        <f>B42*C42</f>
        <v>0</v>
      </c>
      <c r="E42" s="270">
        <v>0</v>
      </c>
      <c r="F42" s="948">
        <v>0</v>
      </c>
      <c r="G42" s="275">
        <f>E42*F42</f>
        <v>0</v>
      </c>
      <c r="H42" s="270">
        <v>0</v>
      </c>
      <c r="I42" s="948">
        <v>0</v>
      </c>
      <c r="J42" s="275">
        <f>H42*I42</f>
        <v>0</v>
      </c>
      <c r="K42" s="270">
        <v>0</v>
      </c>
      <c r="L42" s="948">
        <v>0</v>
      </c>
      <c r="M42" s="1169">
        <f>K42*L42</f>
        <v>0</v>
      </c>
      <c r="N42" s="1310">
        <v>0</v>
      </c>
      <c r="O42" s="944">
        <v>0</v>
      </c>
      <c r="P42" s="1302">
        <f>N42*O42</f>
        <v>0</v>
      </c>
      <c r="Q42" s="1310">
        <v>0</v>
      </c>
      <c r="R42" s="1303">
        <v>0</v>
      </c>
      <c r="S42" s="1302">
        <f>Q42*R42</f>
        <v>0</v>
      </c>
    </row>
    <row r="43" spans="1:19" ht="13.5" hidden="1" thickBot="1" x14ac:dyDescent="0.25">
      <c r="A43" s="263" t="s">
        <v>673</v>
      </c>
      <c r="B43" s="271">
        <v>0</v>
      </c>
      <c r="C43" s="272">
        <v>0</v>
      </c>
      <c r="D43" s="1170">
        <f>B43*C43</f>
        <v>0</v>
      </c>
      <c r="E43" s="271">
        <v>0</v>
      </c>
      <c r="F43" s="272">
        <v>0</v>
      </c>
      <c r="G43" s="1183">
        <f>E43*F43</f>
        <v>0</v>
      </c>
      <c r="H43" s="271">
        <v>0</v>
      </c>
      <c r="I43" s="272">
        <v>0</v>
      </c>
      <c r="J43" s="1183">
        <f>H43*I43</f>
        <v>0</v>
      </c>
      <c r="K43" s="271">
        <v>0</v>
      </c>
      <c r="L43" s="272">
        <v>0</v>
      </c>
      <c r="M43" s="1170">
        <f>K43*L43</f>
        <v>0</v>
      </c>
      <c r="N43" s="1311">
        <v>0</v>
      </c>
      <c r="O43" s="945">
        <v>0</v>
      </c>
      <c r="P43" s="1312">
        <f>N43*O43</f>
        <v>0</v>
      </c>
      <c r="Q43" s="1311">
        <v>0</v>
      </c>
      <c r="R43" s="945">
        <v>0</v>
      </c>
      <c r="S43" s="1312">
        <f>Q43*R43</f>
        <v>0</v>
      </c>
    </row>
    <row r="44" spans="1:19" ht="13.5" hidden="1" thickTop="1" x14ac:dyDescent="0.2">
      <c r="A44" s="949" t="s">
        <v>145</v>
      </c>
      <c r="B44" s="950">
        <f>SUM(B40:B43)</f>
        <v>0</v>
      </c>
      <c r="C44" s="951"/>
      <c r="D44" s="952">
        <f>SUM(D40:D43)</f>
        <v>0</v>
      </c>
      <c r="E44" s="950">
        <f>SUM(E40:E43)</f>
        <v>0</v>
      </c>
      <c r="F44" s="951"/>
      <c r="G44" s="952">
        <f>SUM(G40:G43)</f>
        <v>0</v>
      </c>
      <c r="H44" s="950">
        <f>SUM(H40:H43)</f>
        <v>0</v>
      </c>
      <c r="I44" s="951"/>
      <c r="J44" s="952">
        <f>SUM(J40:J43)</f>
        <v>0</v>
      </c>
      <c r="K44" s="950">
        <f>SUM(K40:K43)</f>
        <v>0</v>
      </c>
      <c r="L44" s="951"/>
      <c r="M44" s="1174">
        <f>SUM(M40:M43)</f>
        <v>0</v>
      </c>
      <c r="N44" s="1313">
        <f>SUM(N40:N43)</f>
        <v>0</v>
      </c>
      <c r="O44" s="951"/>
      <c r="P44" s="1308">
        <f>SUM(P40:P43)</f>
        <v>0</v>
      </c>
      <c r="Q44" s="1313">
        <f>SUM(Q40:Q43)</f>
        <v>0</v>
      </c>
      <c r="R44" s="951"/>
      <c r="S44" s="1308">
        <f>SUM(S40:S43)</f>
        <v>0</v>
      </c>
    </row>
    <row r="45" spans="1:19" hidden="1" x14ac:dyDescent="0.2">
      <c r="A45" s="614" t="s">
        <v>172</v>
      </c>
      <c r="B45" s="615"/>
      <c r="C45" s="616"/>
      <c r="D45" s="617"/>
      <c r="E45" s="616"/>
      <c r="F45" s="616"/>
      <c r="G45" s="616"/>
      <c r="H45" s="615"/>
      <c r="I45" s="616"/>
      <c r="J45" s="617"/>
      <c r="K45" s="615"/>
      <c r="L45" s="616"/>
      <c r="M45" s="1309"/>
      <c r="N45" s="615"/>
      <c r="O45" s="616"/>
      <c r="P45" s="1173"/>
      <c r="Q45" s="615"/>
      <c r="R45" s="616"/>
      <c r="S45" s="1173"/>
    </row>
    <row r="46" spans="1:19" hidden="1" x14ac:dyDescent="0.2">
      <c r="A46" s="262" t="s">
        <v>670</v>
      </c>
      <c r="B46" s="270">
        <v>0</v>
      </c>
      <c r="C46" s="273">
        <v>0</v>
      </c>
      <c r="D46" s="1182">
        <f>B46*C46</f>
        <v>0</v>
      </c>
      <c r="E46" s="274">
        <v>0</v>
      </c>
      <c r="F46" s="273">
        <v>0</v>
      </c>
      <c r="G46" s="275">
        <f>E46*F46</f>
        <v>0</v>
      </c>
      <c r="H46" s="270">
        <v>0</v>
      </c>
      <c r="I46" s="273">
        <v>0</v>
      </c>
      <c r="J46" s="1182">
        <f>H46*I46</f>
        <v>0</v>
      </c>
      <c r="K46" s="270">
        <v>0</v>
      </c>
      <c r="L46" s="273">
        <v>0</v>
      </c>
      <c r="M46" s="275">
        <f>K46*L46</f>
        <v>0</v>
      </c>
      <c r="N46" s="1310">
        <v>0</v>
      </c>
      <c r="O46" s="944">
        <v>0</v>
      </c>
      <c r="P46" s="928">
        <f>N46*O46</f>
        <v>0</v>
      </c>
      <c r="Q46" s="1310">
        <v>0</v>
      </c>
      <c r="R46" s="944">
        <v>0</v>
      </c>
      <c r="S46" s="928">
        <f>Q46*R46</f>
        <v>0</v>
      </c>
    </row>
    <row r="47" spans="1:19" hidden="1" x14ac:dyDescent="0.2">
      <c r="A47" s="262" t="s">
        <v>671</v>
      </c>
      <c r="B47" s="270">
        <v>0</v>
      </c>
      <c r="C47" s="948">
        <v>0</v>
      </c>
      <c r="D47" s="1182">
        <f>B47*C47</f>
        <v>0</v>
      </c>
      <c r="E47" s="274">
        <v>0</v>
      </c>
      <c r="F47" s="948">
        <v>0</v>
      </c>
      <c r="G47" s="275">
        <f>E47*F47</f>
        <v>0</v>
      </c>
      <c r="H47" s="270">
        <v>0</v>
      </c>
      <c r="I47" s="948">
        <v>0</v>
      </c>
      <c r="J47" s="275">
        <f>H47*I47</f>
        <v>0</v>
      </c>
      <c r="K47" s="270">
        <v>0</v>
      </c>
      <c r="L47" s="948">
        <v>0</v>
      </c>
      <c r="M47" s="275">
        <f>K47*L47</f>
        <v>0</v>
      </c>
      <c r="N47" s="1310">
        <v>0</v>
      </c>
      <c r="O47" s="944">
        <v>0</v>
      </c>
      <c r="P47" s="928">
        <f>N47*O47</f>
        <v>0</v>
      </c>
      <c r="Q47" s="1310">
        <v>0</v>
      </c>
      <c r="R47" s="1303">
        <v>0</v>
      </c>
      <c r="S47" s="928">
        <f>Q47*R47</f>
        <v>0</v>
      </c>
    </row>
    <row r="48" spans="1:19" hidden="1" x14ac:dyDescent="0.2">
      <c r="A48" s="262" t="s">
        <v>672</v>
      </c>
      <c r="B48" s="270">
        <v>0</v>
      </c>
      <c r="C48" s="948">
        <v>0</v>
      </c>
      <c r="D48" s="275">
        <f>B48*C48</f>
        <v>0</v>
      </c>
      <c r="E48" s="270">
        <v>0</v>
      </c>
      <c r="F48" s="948">
        <v>0</v>
      </c>
      <c r="G48" s="275">
        <f>E48*F48</f>
        <v>0</v>
      </c>
      <c r="H48" s="270">
        <v>0</v>
      </c>
      <c r="I48" s="948">
        <v>0</v>
      </c>
      <c r="J48" s="275">
        <f>H48*I48</f>
        <v>0</v>
      </c>
      <c r="K48" s="270">
        <v>0</v>
      </c>
      <c r="L48" s="948">
        <v>0</v>
      </c>
      <c r="M48" s="275">
        <f>K48*L48</f>
        <v>0</v>
      </c>
      <c r="N48" s="1310">
        <v>0</v>
      </c>
      <c r="O48" s="944">
        <v>0</v>
      </c>
      <c r="P48" s="928">
        <f>N48*O48</f>
        <v>0</v>
      </c>
      <c r="Q48" s="1310">
        <v>0</v>
      </c>
      <c r="R48" s="1303">
        <v>0</v>
      </c>
      <c r="S48" s="928">
        <f>Q48*R48</f>
        <v>0</v>
      </c>
    </row>
    <row r="49" spans="1:19" ht="13.5" hidden="1" thickBot="1" x14ac:dyDescent="0.25">
      <c r="A49" s="263" t="s">
        <v>673</v>
      </c>
      <c r="B49" s="271">
        <v>0</v>
      </c>
      <c r="C49" s="272">
        <v>0</v>
      </c>
      <c r="D49" s="1183">
        <f>B49*C49</f>
        <v>0</v>
      </c>
      <c r="E49" s="271">
        <v>0</v>
      </c>
      <c r="F49" s="272">
        <v>0</v>
      </c>
      <c r="G49" s="1183">
        <f>E49*F49</f>
        <v>0</v>
      </c>
      <c r="H49" s="271">
        <v>0</v>
      </c>
      <c r="I49" s="272">
        <v>0</v>
      </c>
      <c r="J49" s="1183">
        <f>H49*I49</f>
        <v>0</v>
      </c>
      <c r="K49" s="271">
        <v>0</v>
      </c>
      <c r="L49" s="272">
        <v>0</v>
      </c>
      <c r="M49" s="1183">
        <f>K49*L49</f>
        <v>0</v>
      </c>
      <c r="N49" s="1311">
        <v>0</v>
      </c>
      <c r="O49" s="945">
        <v>0</v>
      </c>
      <c r="P49" s="1314">
        <f>N49*O49</f>
        <v>0</v>
      </c>
      <c r="Q49" s="1311">
        <v>0</v>
      </c>
      <c r="R49" s="945">
        <v>0</v>
      </c>
      <c r="S49" s="1314">
        <f>Q49*R49</f>
        <v>0</v>
      </c>
    </row>
    <row r="50" spans="1:19" ht="13.5" hidden="1" thickTop="1" x14ac:dyDescent="0.2">
      <c r="A50" s="949" t="s">
        <v>145</v>
      </c>
      <c r="B50" s="950">
        <f>SUM(B46:B49)</f>
        <v>0</v>
      </c>
      <c r="C50" s="951"/>
      <c r="D50" s="952">
        <f>SUM(D46:D49)</f>
        <v>0</v>
      </c>
      <c r="E50" s="950">
        <f>SUM(E46:E49)</f>
        <v>0</v>
      </c>
      <c r="F50" s="951"/>
      <c r="G50" s="952">
        <f>SUM(G46:G49)</f>
        <v>0</v>
      </c>
      <c r="H50" s="950">
        <f>SUM(H46:H49)</f>
        <v>0</v>
      </c>
      <c r="I50" s="951"/>
      <c r="J50" s="952">
        <f>SUM(J46:J49)</f>
        <v>0</v>
      </c>
      <c r="K50" s="950">
        <f>SUM(K46:K49)</f>
        <v>0</v>
      </c>
      <c r="L50" s="951"/>
      <c r="M50" s="952">
        <f>SUM(M46:M49)</f>
        <v>0</v>
      </c>
      <c r="N50" s="1313">
        <f>SUM(N46:N49)</f>
        <v>0</v>
      </c>
      <c r="O50" s="951"/>
      <c r="P50" s="1315">
        <f>SUM(P46:P49)</f>
        <v>0</v>
      </c>
      <c r="Q50" s="1313">
        <f>SUM(Q46:Q49)</f>
        <v>0</v>
      </c>
      <c r="R50" s="951"/>
      <c r="S50" s="1315">
        <f>SUM(S46:S49)</f>
        <v>0</v>
      </c>
    </row>
    <row r="52" spans="1:19" x14ac:dyDescent="0.2">
      <c r="A52" s="1176" t="s">
        <v>674</v>
      </c>
      <c r="D52" s="257">
        <f>SUM(D8,L.2!D5:D11,L.2!D24:D25)</f>
        <v>118359307.86832002</v>
      </c>
      <c r="G52" s="257">
        <f>SUM(G8,L.2!G5:G11,L.2!G24:G25)</f>
        <v>102858414.82385501</v>
      </c>
      <c r="J52" s="257">
        <f>SUM(J8,L.2!J5:J11,L.2!J24:J25)</f>
        <v>108557751.43948001</v>
      </c>
      <c r="M52" s="257">
        <f>SUM(M8,L.2!M5:M11,L.2!M24:M25)</f>
        <v>111375484.72800002</v>
      </c>
      <c r="P52" s="257">
        <f>SUM(P8,L.2!P5:P11,L.2!P24:P25)</f>
        <v>124553860.20324478</v>
      </c>
      <c r="S52" s="257">
        <f>SUM(S8,L.2!S5:S11,L.2!S24:S25)</f>
        <v>130956406.44699039</v>
      </c>
    </row>
    <row r="53" spans="1:19" x14ac:dyDescent="0.2">
      <c r="A53" s="1176" t="s">
        <v>675</v>
      </c>
      <c r="D53" s="257">
        <v>27690821.491599999</v>
      </c>
      <c r="G53" s="257">
        <v>23571000.570699997</v>
      </c>
      <c r="J53" s="257">
        <v>25201928.4463</v>
      </c>
      <c r="M53" s="257">
        <v>26581911.012619499</v>
      </c>
      <c r="P53" s="257">
        <v>28029002.561740153</v>
      </c>
      <c r="S53" s="257">
        <v>29398070.180846341</v>
      </c>
    </row>
  </sheetData>
  <mergeCells count="6">
    <mergeCell ref="Q1:S1"/>
    <mergeCell ref="B1:D1"/>
    <mergeCell ref="E1:G1"/>
    <mergeCell ref="H1:J1"/>
    <mergeCell ref="K1:M1"/>
    <mergeCell ref="N1:P1"/>
  </mergeCells>
  <pageMargins left="1" right="0.75" top="0.75" bottom="0.5" header="0.5" footer="0.5"/>
  <pageSetup scale="84" fitToHeight="2" orientation="landscape" r:id="rId1"/>
  <headerFooter>
    <oddFooter>&amp;L&amp;KFF0000Final Rate Application&amp;CPage &amp;P of &amp;N&amp;R05/10/2017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C5D35-4962-47E2-8AAF-8DB547F181CA}">
  <sheetPr>
    <tabColor rgb="FF002060"/>
    <outlinePr showOutlineSymbols="0"/>
  </sheetPr>
  <dimension ref="A1:T33"/>
  <sheetViews>
    <sheetView workbookViewId="0">
      <selection activeCell="C17" sqref="C17"/>
    </sheetView>
  </sheetViews>
  <sheetFormatPr defaultColWidth="9.140625" defaultRowHeight="12.75" x14ac:dyDescent="0.2"/>
  <cols>
    <col min="1" max="1" width="35.42578125" style="51" bestFit="1" customWidth="1"/>
    <col min="2" max="19" width="18.85546875" style="51" customWidth="1"/>
    <col min="20" max="20" width="12.5703125" style="51" bestFit="1" customWidth="1"/>
    <col min="21" max="16384" width="9.140625" style="51"/>
  </cols>
  <sheetData>
    <row r="1" spans="1:19" x14ac:dyDescent="0.2">
      <c r="A1" s="287" t="s">
        <v>676</v>
      </c>
      <c r="B1" s="259"/>
      <c r="C1" s="282"/>
      <c r="D1" s="282"/>
      <c r="E1" s="200"/>
      <c r="F1" s="217"/>
      <c r="G1" s="217"/>
      <c r="H1" s="200"/>
      <c r="I1" s="217"/>
      <c r="J1" s="217"/>
      <c r="K1" s="200"/>
      <c r="L1" s="217"/>
      <c r="M1" s="217"/>
      <c r="N1" s="220"/>
      <c r="O1" s="221"/>
      <c r="P1" s="265"/>
      <c r="Q1" s="220"/>
      <c r="R1" s="221"/>
      <c r="S1" s="265"/>
    </row>
    <row r="2" spans="1:19" ht="16.5" customHeight="1" thickBot="1" x14ac:dyDescent="0.3">
      <c r="A2" s="260" t="s">
        <v>677</v>
      </c>
      <c r="B2" s="1623" t="s">
        <v>132</v>
      </c>
      <c r="C2" s="1624"/>
      <c r="D2" s="1624"/>
      <c r="E2" s="1623" t="s">
        <v>133</v>
      </c>
      <c r="F2" s="1625"/>
      <c r="G2" s="1625"/>
      <c r="H2" s="1623" t="s">
        <v>135</v>
      </c>
      <c r="I2" s="1625"/>
      <c r="J2" s="1625"/>
      <c r="K2" s="1623" t="s">
        <v>196</v>
      </c>
      <c r="L2" s="1625"/>
      <c r="M2" s="1625"/>
      <c r="N2" s="1620" t="s">
        <v>97</v>
      </c>
      <c r="O2" s="1621"/>
      <c r="P2" s="1622"/>
      <c r="Q2" s="1620" t="s">
        <v>98</v>
      </c>
      <c r="R2" s="1621"/>
      <c r="S2" s="1622"/>
    </row>
    <row r="3" spans="1:19" ht="27" customHeight="1" x14ac:dyDescent="0.2">
      <c r="A3" s="261" t="s">
        <v>678</v>
      </c>
      <c r="B3" s="279" t="s">
        <v>236</v>
      </c>
      <c r="C3" s="278" t="s">
        <v>679</v>
      </c>
      <c r="D3" s="278" t="s">
        <v>47</v>
      </c>
      <c r="E3" s="953" t="s">
        <v>236</v>
      </c>
      <c r="F3" s="954" t="s">
        <v>679</v>
      </c>
      <c r="G3" s="954" t="s">
        <v>47</v>
      </c>
      <c r="H3" s="953" t="s">
        <v>236</v>
      </c>
      <c r="I3" s="954" t="s">
        <v>679</v>
      </c>
      <c r="J3" s="954" t="s">
        <v>47</v>
      </c>
      <c r="K3" s="953" t="s">
        <v>236</v>
      </c>
      <c r="L3" s="954" t="s">
        <v>679</v>
      </c>
      <c r="M3" s="954" t="s">
        <v>47</v>
      </c>
      <c r="N3" s="955" t="s">
        <v>236</v>
      </c>
      <c r="O3" s="956" t="s">
        <v>679</v>
      </c>
      <c r="P3" s="957" t="s">
        <v>47</v>
      </c>
      <c r="Q3" s="955" t="s">
        <v>236</v>
      </c>
      <c r="R3" s="956" t="s">
        <v>679</v>
      </c>
      <c r="S3" s="957" t="s">
        <v>47</v>
      </c>
    </row>
    <row r="4" spans="1:19" ht="11.25" customHeight="1" x14ac:dyDescent="0.2">
      <c r="A4" s="787" t="s">
        <v>680</v>
      </c>
      <c r="B4" s="787"/>
      <c r="C4" s="787"/>
      <c r="D4" s="787"/>
      <c r="E4" s="787"/>
      <c r="F4" s="787"/>
      <c r="G4" s="787"/>
      <c r="H4" s="787"/>
      <c r="I4" s="787"/>
      <c r="J4" s="787"/>
      <c r="K4" s="787"/>
      <c r="L4" s="787"/>
      <c r="M4" s="787"/>
      <c r="N4" s="787"/>
      <c r="O4" s="787"/>
      <c r="P4" s="788"/>
      <c r="Q4" s="787"/>
      <c r="R4" s="787"/>
      <c r="S4" s="787"/>
    </row>
    <row r="5" spans="1:19" ht="11.25" customHeight="1" x14ac:dyDescent="0.2">
      <c r="A5" s="283" t="s">
        <v>240</v>
      </c>
      <c r="B5" s="280"/>
      <c r="C5" s="958">
        <v>0</v>
      </c>
      <c r="D5" s="1156">
        <f t="shared" ref="D5:D11" si="0">B5*C5</f>
        <v>0</v>
      </c>
      <c r="E5" s="280"/>
      <c r="F5" s="958">
        <v>0</v>
      </c>
      <c r="G5" s="1156">
        <f t="shared" ref="G5:G11" si="1">E5*F5</f>
        <v>0</v>
      </c>
      <c r="H5" s="280"/>
      <c r="I5" s="958">
        <v>0</v>
      </c>
      <c r="J5" s="1156">
        <f t="shared" ref="J5:J11" si="2">H5*I5</f>
        <v>0</v>
      </c>
      <c r="K5" s="280"/>
      <c r="L5" s="958">
        <v>0</v>
      </c>
      <c r="M5" s="1156">
        <f t="shared" ref="M5:M11" si="3">K5*L5</f>
        <v>0</v>
      </c>
      <c r="N5" s="55"/>
      <c r="O5" s="959">
        <v>0</v>
      </c>
      <c r="P5" s="1162">
        <f t="shared" ref="P5:P11" si="4">N5*O5</f>
        <v>0</v>
      </c>
      <c r="Q5" s="55"/>
      <c r="R5" s="959">
        <v>0</v>
      </c>
      <c r="S5" s="1162">
        <f t="shared" ref="S5:S11" si="5">Q5*R5</f>
        <v>0</v>
      </c>
    </row>
    <row r="6" spans="1:19" ht="11.25" customHeight="1" x14ac:dyDescent="0.2">
      <c r="A6" s="283" t="s">
        <v>681</v>
      </c>
      <c r="B6" s="280"/>
      <c r="C6" s="958">
        <v>0</v>
      </c>
      <c r="D6" s="1156">
        <f t="shared" si="0"/>
        <v>0</v>
      </c>
      <c r="E6" s="280"/>
      <c r="F6" s="958">
        <v>0</v>
      </c>
      <c r="G6" s="1156">
        <f t="shared" si="1"/>
        <v>0</v>
      </c>
      <c r="H6" s="280"/>
      <c r="I6" s="958">
        <v>0</v>
      </c>
      <c r="J6" s="1156">
        <f t="shared" si="2"/>
        <v>0</v>
      </c>
      <c r="K6" s="280"/>
      <c r="L6" s="958">
        <v>0</v>
      </c>
      <c r="M6" s="1156">
        <f t="shared" si="3"/>
        <v>0</v>
      </c>
      <c r="N6" s="55"/>
      <c r="O6" s="959">
        <v>0</v>
      </c>
      <c r="P6" s="1162">
        <f t="shared" si="4"/>
        <v>0</v>
      </c>
      <c r="Q6" s="55"/>
      <c r="R6" s="959">
        <v>0</v>
      </c>
      <c r="S6" s="1162">
        <f t="shared" si="5"/>
        <v>0</v>
      </c>
    </row>
    <row r="7" spans="1:19" ht="11.25" customHeight="1" x14ac:dyDescent="0.2">
      <c r="A7" s="256" t="s">
        <v>304</v>
      </c>
      <c r="B7" s="280"/>
      <c r="C7" s="958">
        <v>0</v>
      </c>
      <c r="D7" s="1156">
        <f t="shared" si="0"/>
        <v>0</v>
      </c>
      <c r="E7" s="280"/>
      <c r="F7" s="958">
        <v>0</v>
      </c>
      <c r="G7" s="1156">
        <f t="shared" si="1"/>
        <v>0</v>
      </c>
      <c r="H7" s="280"/>
      <c r="I7" s="958">
        <v>0</v>
      </c>
      <c r="J7" s="1156">
        <f t="shared" si="2"/>
        <v>0</v>
      </c>
      <c r="K7" s="280"/>
      <c r="L7" s="958">
        <v>0</v>
      </c>
      <c r="M7" s="1156">
        <f t="shared" si="3"/>
        <v>0</v>
      </c>
      <c r="N7" s="55"/>
      <c r="O7" s="959">
        <v>0</v>
      </c>
      <c r="P7" s="1162">
        <f t="shared" si="4"/>
        <v>0</v>
      </c>
      <c r="Q7" s="55"/>
      <c r="R7" s="959">
        <v>0</v>
      </c>
      <c r="S7" s="1162">
        <f t="shared" si="5"/>
        <v>0</v>
      </c>
    </row>
    <row r="8" spans="1:19" ht="11.25" customHeight="1" x14ac:dyDescent="0.2">
      <c r="A8" s="256" t="s">
        <v>293</v>
      </c>
      <c r="B8" s="280">
        <v>138839.94740000003</v>
      </c>
      <c r="C8" s="958">
        <v>194.56</v>
      </c>
      <c r="D8" s="1156">
        <f t="shared" si="0"/>
        <v>27012700.166144006</v>
      </c>
      <c r="E8" s="280">
        <v>119879.70499999999</v>
      </c>
      <c r="F8" s="958">
        <v>200.51</v>
      </c>
      <c r="G8" s="1156">
        <f t="shared" si="1"/>
        <v>24037079.649549995</v>
      </c>
      <c r="H8" s="280">
        <v>125348.54000000007</v>
      </c>
      <c r="I8" s="958">
        <v>210.58</v>
      </c>
      <c r="J8" s="1156">
        <f t="shared" si="2"/>
        <v>26395895.553200014</v>
      </c>
      <c r="K8" s="280">
        <v>129326.32</v>
      </c>
      <c r="L8" s="958">
        <v>219.86</v>
      </c>
      <c r="M8" s="1156">
        <f t="shared" si="3"/>
        <v>28433684.715200003</v>
      </c>
      <c r="N8" s="55">
        <v>131912.84640000001</v>
      </c>
      <c r="O8" s="959">
        <v>241.08879999999999</v>
      </c>
      <c r="P8" s="1162">
        <f t="shared" si="4"/>
        <v>31802709.84316032</v>
      </c>
      <c r="Q8" s="55">
        <v>134551.10332800003</v>
      </c>
      <c r="R8" s="959">
        <v>248.52269999999999</v>
      </c>
      <c r="S8" s="1162">
        <f t="shared" si="5"/>
        <v>33439003.487053551</v>
      </c>
    </row>
    <row r="9" spans="1:19" ht="11.25" customHeight="1" x14ac:dyDescent="0.2">
      <c r="A9" s="256" t="s">
        <v>294</v>
      </c>
      <c r="B9" s="280">
        <v>60777.949999999983</v>
      </c>
      <c r="C9" s="958">
        <v>194.56</v>
      </c>
      <c r="D9" s="1156">
        <f t="shared" si="0"/>
        <v>11824957.951999996</v>
      </c>
      <c r="E9" s="280">
        <v>38147.03</v>
      </c>
      <c r="F9" s="958">
        <v>200.51</v>
      </c>
      <c r="G9" s="1156">
        <f t="shared" si="1"/>
        <v>7648860.9852999998</v>
      </c>
      <c r="H9" s="280">
        <v>14476.939999999999</v>
      </c>
      <c r="I9" s="958">
        <v>210.58</v>
      </c>
      <c r="J9" s="1156">
        <f t="shared" si="2"/>
        <v>3048554.0252</v>
      </c>
      <c r="K9" s="280">
        <v>8847.2000000000007</v>
      </c>
      <c r="L9" s="958">
        <v>219.86</v>
      </c>
      <c r="M9" s="1156">
        <f t="shared" si="3"/>
        <v>1945145.3920000002</v>
      </c>
      <c r="N9" s="55">
        <v>9024.1440000000002</v>
      </c>
      <c r="O9" s="959">
        <v>241.08879999999999</v>
      </c>
      <c r="P9" s="1162">
        <f t="shared" si="4"/>
        <v>2175620.0479871999</v>
      </c>
      <c r="Q9" s="55">
        <v>9204.6268799999998</v>
      </c>
      <c r="R9" s="959">
        <v>248.52269999999999</v>
      </c>
      <c r="S9" s="1162">
        <f t="shared" si="5"/>
        <v>2287558.7247101758</v>
      </c>
    </row>
    <row r="10" spans="1:19" ht="11.25" customHeight="1" x14ac:dyDescent="0.2">
      <c r="A10" s="256" t="s">
        <v>682</v>
      </c>
      <c r="B10" s="280">
        <v>0</v>
      </c>
      <c r="C10" s="958">
        <v>0</v>
      </c>
      <c r="D10" s="1156">
        <v>556922.66</v>
      </c>
      <c r="E10" s="280">
        <v>0</v>
      </c>
      <c r="F10" s="958">
        <v>0</v>
      </c>
      <c r="G10" s="1156">
        <v>288454.59000000003</v>
      </c>
      <c r="H10" s="280">
        <v>0</v>
      </c>
      <c r="I10" s="958">
        <v>0</v>
      </c>
      <c r="J10" s="1156">
        <v>230196.85</v>
      </c>
      <c r="K10" s="280">
        <v>0</v>
      </c>
      <c r="L10" s="958">
        <v>0</v>
      </c>
      <c r="M10" s="1156">
        <v>184631.59999999998</v>
      </c>
      <c r="N10" s="55">
        <v>0</v>
      </c>
      <c r="O10" s="959">
        <v>0</v>
      </c>
      <c r="P10" s="1162">
        <v>188324.23199999999</v>
      </c>
      <c r="Q10" s="55">
        <v>0</v>
      </c>
      <c r="R10" s="959">
        <v>0</v>
      </c>
      <c r="S10" s="1162">
        <v>192090.71664</v>
      </c>
    </row>
    <row r="11" spans="1:19" ht="11.25" customHeight="1" thickBot="1" x14ac:dyDescent="0.25">
      <c r="A11" s="284" t="s">
        <v>281</v>
      </c>
      <c r="B11" s="281">
        <v>12718.820000000002</v>
      </c>
      <c r="C11" s="960">
        <v>194.56</v>
      </c>
      <c r="D11" s="1157">
        <f t="shared" si="0"/>
        <v>2474573.6192000005</v>
      </c>
      <c r="E11" s="281">
        <v>9008.11</v>
      </c>
      <c r="F11" s="960">
        <v>200.51</v>
      </c>
      <c r="G11" s="1157">
        <f t="shared" si="1"/>
        <v>1806216.1361</v>
      </c>
      <c r="H11" s="281">
        <v>3260.9299999999994</v>
      </c>
      <c r="I11" s="960">
        <v>210.58</v>
      </c>
      <c r="J11" s="1157">
        <f t="shared" si="2"/>
        <v>686686.63939999987</v>
      </c>
      <c r="K11" s="281">
        <v>3139.0000000000005</v>
      </c>
      <c r="L11" s="960">
        <v>219.86</v>
      </c>
      <c r="M11" s="1157">
        <f t="shared" si="3"/>
        <v>690140.54000000015</v>
      </c>
      <c r="N11" s="57">
        <v>3201.7800000000007</v>
      </c>
      <c r="O11" s="961">
        <v>241.08879999999999</v>
      </c>
      <c r="P11" s="1163">
        <f t="shared" si="4"/>
        <v>771913.29806400009</v>
      </c>
      <c r="Q11" s="57">
        <v>3265.8156000000008</v>
      </c>
      <c r="R11" s="961">
        <v>248.52269999999999</v>
      </c>
      <c r="S11" s="1163">
        <f t="shared" si="5"/>
        <v>811629.31061412022</v>
      </c>
    </row>
    <row r="12" spans="1:19" ht="11.25" customHeight="1" thickTop="1" x14ac:dyDescent="0.2">
      <c r="A12" s="787" t="s">
        <v>169</v>
      </c>
      <c r="B12" s="787"/>
      <c r="C12" s="787"/>
      <c r="D12" s="1158"/>
      <c r="E12" s="787"/>
      <c r="F12" s="787"/>
      <c r="G12" s="1158"/>
      <c r="H12" s="787"/>
      <c r="I12" s="787"/>
      <c r="J12" s="1158"/>
      <c r="K12" s="787"/>
      <c r="L12" s="787"/>
      <c r="M12" s="1158"/>
      <c r="N12" s="787"/>
      <c r="O12" s="787"/>
      <c r="P12" s="1164"/>
      <c r="Q12" s="787"/>
      <c r="R12" s="787"/>
      <c r="S12" s="1158"/>
    </row>
    <row r="13" spans="1:19" ht="11.25" customHeight="1" x14ac:dyDescent="0.2">
      <c r="A13" s="283" t="s">
        <v>240</v>
      </c>
      <c r="B13" s="280"/>
      <c r="C13" s="958">
        <v>0</v>
      </c>
      <c r="D13" s="1156">
        <f t="shared" ref="D13:D19" si="6">B13*C13</f>
        <v>0</v>
      </c>
      <c r="E13" s="280"/>
      <c r="F13" s="958">
        <v>0</v>
      </c>
      <c r="G13" s="1156">
        <f t="shared" ref="G13:G19" si="7">E13*F13</f>
        <v>0</v>
      </c>
      <c r="H13" s="280"/>
      <c r="I13" s="958">
        <v>0</v>
      </c>
      <c r="J13" s="1156">
        <f t="shared" ref="J13:J19" si="8">H13*I13</f>
        <v>0</v>
      </c>
      <c r="K13" s="280"/>
      <c r="L13" s="958">
        <v>0</v>
      </c>
      <c r="M13" s="1156">
        <f t="shared" ref="M13:M19" si="9">K13*L13</f>
        <v>0</v>
      </c>
      <c r="N13" s="55"/>
      <c r="O13" s="959">
        <v>0</v>
      </c>
      <c r="P13" s="1162">
        <f t="shared" ref="P13:P19" si="10">N13*O13</f>
        <v>0</v>
      </c>
      <c r="Q13" s="55"/>
      <c r="R13" s="959">
        <v>0</v>
      </c>
      <c r="S13" s="1162">
        <f t="shared" ref="S13:S19" si="11">Q13*R13</f>
        <v>0</v>
      </c>
    </row>
    <row r="14" spans="1:19" ht="11.25" customHeight="1" x14ac:dyDescent="0.2">
      <c r="A14" s="283" t="s">
        <v>681</v>
      </c>
      <c r="B14" s="280"/>
      <c r="C14" s="958">
        <v>0</v>
      </c>
      <c r="D14" s="1156">
        <f t="shared" si="6"/>
        <v>0</v>
      </c>
      <c r="E14" s="280"/>
      <c r="F14" s="958">
        <v>0</v>
      </c>
      <c r="G14" s="1156">
        <f t="shared" si="7"/>
        <v>0</v>
      </c>
      <c r="H14" s="280"/>
      <c r="I14" s="958">
        <v>0</v>
      </c>
      <c r="J14" s="1156">
        <f t="shared" si="8"/>
        <v>0</v>
      </c>
      <c r="K14" s="280"/>
      <c r="L14" s="958">
        <v>0</v>
      </c>
      <c r="M14" s="1156">
        <f t="shared" si="9"/>
        <v>0</v>
      </c>
      <c r="N14" s="55"/>
      <c r="O14" s="959">
        <v>0</v>
      </c>
      <c r="P14" s="1162">
        <f t="shared" si="10"/>
        <v>0</v>
      </c>
      <c r="Q14" s="55"/>
      <c r="R14" s="959">
        <v>0</v>
      </c>
      <c r="S14" s="1162">
        <f t="shared" si="11"/>
        <v>0</v>
      </c>
    </row>
    <row r="15" spans="1:19" ht="11.25" customHeight="1" x14ac:dyDescent="0.2">
      <c r="A15" s="256" t="s">
        <v>304</v>
      </c>
      <c r="B15" s="280"/>
      <c r="C15" s="958">
        <v>0</v>
      </c>
      <c r="D15" s="1156">
        <f t="shared" si="6"/>
        <v>0</v>
      </c>
      <c r="E15" s="280"/>
      <c r="F15" s="958">
        <v>0</v>
      </c>
      <c r="G15" s="1156">
        <f t="shared" si="7"/>
        <v>0</v>
      </c>
      <c r="H15" s="280"/>
      <c r="I15" s="958">
        <v>0</v>
      </c>
      <c r="J15" s="1156">
        <f t="shared" si="8"/>
        <v>0</v>
      </c>
      <c r="K15" s="280"/>
      <c r="L15" s="958">
        <v>0</v>
      </c>
      <c r="M15" s="1156">
        <f t="shared" si="9"/>
        <v>0</v>
      </c>
      <c r="N15" s="55"/>
      <c r="O15" s="959">
        <v>0</v>
      </c>
      <c r="P15" s="1162">
        <f t="shared" si="10"/>
        <v>0</v>
      </c>
      <c r="Q15" s="55"/>
      <c r="R15" s="959">
        <v>0</v>
      </c>
      <c r="S15" s="1162">
        <f t="shared" si="11"/>
        <v>0</v>
      </c>
    </row>
    <row r="16" spans="1:19" ht="11.25" customHeight="1" x14ac:dyDescent="0.2">
      <c r="A16" s="256" t="s">
        <v>293</v>
      </c>
      <c r="B16" s="280"/>
      <c r="C16" s="958">
        <v>0</v>
      </c>
      <c r="D16" s="1156">
        <f t="shared" si="6"/>
        <v>0</v>
      </c>
      <c r="E16" s="280"/>
      <c r="F16" s="958">
        <v>0</v>
      </c>
      <c r="G16" s="1156">
        <f t="shared" si="7"/>
        <v>0</v>
      </c>
      <c r="H16" s="280"/>
      <c r="I16" s="958">
        <v>0</v>
      </c>
      <c r="J16" s="1156">
        <f t="shared" si="8"/>
        <v>0</v>
      </c>
      <c r="K16" s="280"/>
      <c r="L16" s="958">
        <v>0</v>
      </c>
      <c r="M16" s="1156">
        <f t="shared" si="9"/>
        <v>0</v>
      </c>
      <c r="N16" s="55"/>
      <c r="O16" s="959">
        <v>0</v>
      </c>
      <c r="P16" s="1162">
        <f t="shared" si="10"/>
        <v>0</v>
      </c>
      <c r="Q16" s="55"/>
      <c r="R16" s="959">
        <v>0</v>
      </c>
      <c r="S16" s="1162">
        <f t="shared" si="11"/>
        <v>0</v>
      </c>
    </row>
    <row r="17" spans="1:20" ht="11.25" customHeight="1" x14ac:dyDescent="0.2">
      <c r="A17" s="256" t="s">
        <v>294</v>
      </c>
      <c r="B17" s="280"/>
      <c r="C17" s="958">
        <v>0</v>
      </c>
      <c r="D17" s="1156">
        <f t="shared" si="6"/>
        <v>0</v>
      </c>
      <c r="E17" s="280"/>
      <c r="F17" s="958">
        <v>0</v>
      </c>
      <c r="G17" s="1156">
        <f t="shared" si="7"/>
        <v>0</v>
      </c>
      <c r="H17" s="280"/>
      <c r="I17" s="958">
        <v>0</v>
      </c>
      <c r="J17" s="1156">
        <f t="shared" si="8"/>
        <v>0</v>
      </c>
      <c r="K17" s="280"/>
      <c r="L17" s="958">
        <v>0</v>
      </c>
      <c r="M17" s="1156">
        <f t="shared" si="9"/>
        <v>0</v>
      </c>
      <c r="N17" s="55"/>
      <c r="O17" s="959">
        <v>0</v>
      </c>
      <c r="P17" s="1162">
        <f t="shared" si="10"/>
        <v>0</v>
      </c>
      <c r="Q17" s="55"/>
      <c r="R17" s="959">
        <v>0</v>
      </c>
      <c r="S17" s="1162">
        <f t="shared" si="11"/>
        <v>0</v>
      </c>
    </row>
    <row r="18" spans="1:20" ht="11.25" customHeight="1" x14ac:dyDescent="0.2">
      <c r="A18" s="256" t="s">
        <v>682</v>
      </c>
      <c r="B18" s="280"/>
      <c r="C18" s="958">
        <v>0</v>
      </c>
      <c r="D18" s="1156">
        <f t="shared" si="6"/>
        <v>0</v>
      </c>
      <c r="E18" s="280"/>
      <c r="F18" s="958">
        <v>0</v>
      </c>
      <c r="G18" s="1156">
        <f t="shared" si="7"/>
        <v>0</v>
      </c>
      <c r="H18" s="280"/>
      <c r="I18" s="958">
        <v>0</v>
      </c>
      <c r="J18" s="1156">
        <f t="shared" si="8"/>
        <v>0</v>
      </c>
      <c r="K18" s="280"/>
      <c r="L18" s="958">
        <v>0</v>
      </c>
      <c r="M18" s="1156">
        <f t="shared" si="9"/>
        <v>0</v>
      </c>
      <c r="N18" s="55"/>
      <c r="O18" s="959">
        <v>0</v>
      </c>
      <c r="P18" s="1162">
        <f t="shared" si="10"/>
        <v>0</v>
      </c>
      <c r="Q18" s="55"/>
      <c r="R18" s="959">
        <v>0</v>
      </c>
      <c r="S18" s="1162">
        <f t="shared" si="11"/>
        <v>0</v>
      </c>
    </row>
    <row r="19" spans="1:20" ht="11.25" customHeight="1" thickBot="1" x14ac:dyDescent="0.25">
      <c r="A19" s="284" t="s">
        <v>281</v>
      </c>
      <c r="B19" s="281"/>
      <c r="C19" s="960">
        <v>0</v>
      </c>
      <c r="D19" s="1157">
        <f t="shared" si="6"/>
        <v>0</v>
      </c>
      <c r="E19" s="281"/>
      <c r="F19" s="960">
        <v>0</v>
      </c>
      <c r="G19" s="1157">
        <f t="shared" si="7"/>
        <v>0</v>
      </c>
      <c r="H19" s="281"/>
      <c r="I19" s="960">
        <v>0</v>
      </c>
      <c r="J19" s="1157">
        <f t="shared" si="8"/>
        <v>0</v>
      </c>
      <c r="K19" s="281"/>
      <c r="L19" s="960">
        <v>0</v>
      </c>
      <c r="M19" s="1157">
        <f t="shared" si="9"/>
        <v>0</v>
      </c>
      <c r="N19" s="57"/>
      <c r="O19" s="961">
        <v>0</v>
      </c>
      <c r="P19" s="1163">
        <f t="shared" si="10"/>
        <v>0</v>
      </c>
      <c r="Q19" s="57"/>
      <c r="R19" s="961">
        <v>0</v>
      </c>
      <c r="S19" s="1163">
        <f t="shared" si="11"/>
        <v>0</v>
      </c>
    </row>
    <row r="20" spans="1:20" ht="13.5" thickTop="1" x14ac:dyDescent="0.2">
      <c r="A20" s="256" t="s">
        <v>683</v>
      </c>
      <c r="B20" s="280">
        <f>SUM(B13:B19)</f>
        <v>0</v>
      </c>
      <c r="C20" s="962"/>
      <c r="D20" s="1159">
        <f>SUM(D13:D19)</f>
        <v>0</v>
      </c>
      <c r="E20" s="280">
        <f>SUM(E13:E19)</f>
        <v>0</v>
      </c>
      <c r="F20" s="962"/>
      <c r="G20" s="1159">
        <f>SUM(G13:G19)</f>
        <v>0</v>
      </c>
      <c r="H20" s="280">
        <f>SUM(H13:H19)</f>
        <v>0</v>
      </c>
      <c r="I20" s="962"/>
      <c r="J20" s="1159">
        <f>SUM(J13:J19)</f>
        <v>0</v>
      </c>
      <c r="K20" s="280">
        <f>SUM(K13:K19)</f>
        <v>0</v>
      </c>
      <c r="L20" s="962"/>
      <c r="M20" s="1159">
        <f>SUM(M13:M19)</f>
        <v>0</v>
      </c>
      <c r="N20" s="55">
        <f>SUM(N13:N19)</f>
        <v>0</v>
      </c>
      <c r="O20" s="962"/>
      <c r="P20" s="1165">
        <f>SUM(P13:P19)</f>
        <v>0</v>
      </c>
      <c r="Q20" s="55">
        <f>SUM(Q13:Q19)</f>
        <v>0</v>
      </c>
      <c r="R20" s="962"/>
      <c r="S20" s="1165">
        <f>SUM(S13:S19)</f>
        <v>0</v>
      </c>
    </row>
    <row r="21" spans="1:20" x14ac:dyDescent="0.2">
      <c r="A21" s="256"/>
      <c r="B21" s="280"/>
      <c r="C21" s="963"/>
      <c r="D21" s="1156"/>
      <c r="E21" s="280"/>
      <c r="F21" s="963"/>
      <c r="G21" s="1156"/>
      <c r="H21" s="280"/>
      <c r="I21" s="963"/>
      <c r="J21" s="1156"/>
      <c r="K21" s="280"/>
      <c r="L21" s="963"/>
      <c r="M21" s="1156"/>
      <c r="N21" s="55"/>
      <c r="O21" s="964"/>
      <c r="P21" s="1162"/>
      <c r="Q21" s="55"/>
      <c r="R21" s="964"/>
      <c r="S21" s="1162"/>
    </row>
    <row r="22" spans="1:20" ht="28.5" customHeight="1" x14ac:dyDescent="0.2">
      <c r="A22" s="285" t="s">
        <v>298</v>
      </c>
      <c r="B22" s="965" t="s">
        <v>236</v>
      </c>
      <c r="C22" s="954" t="s">
        <v>679</v>
      </c>
      <c r="D22" s="1160" t="s">
        <v>47</v>
      </c>
      <c r="E22" s="965" t="s">
        <v>236</v>
      </c>
      <c r="F22" s="954" t="s">
        <v>679</v>
      </c>
      <c r="G22" s="1160" t="s">
        <v>47</v>
      </c>
      <c r="H22" s="965" t="s">
        <v>236</v>
      </c>
      <c r="I22" s="954" t="s">
        <v>679</v>
      </c>
      <c r="J22" s="1160" t="s">
        <v>47</v>
      </c>
      <c r="K22" s="965" t="s">
        <v>236</v>
      </c>
      <c r="L22" s="954" t="s">
        <v>679</v>
      </c>
      <c r="M22" s="1160" t="s">
        <v>47</v>
      </c>
      <c r="N22" s="966" t="s">
        <v>236</v>
      </c>
      <c r="O22" s="956" t="s">
        <v>679</v>
      </c>
      <c r="P22" s="1166" t="s">
        <v>47</v>
      </c>
      <c r="Q22" s="966" t="s">
        <v>236</v>
      </c>
      <c r="R22" s="956" t="s">
        <v>679</v>
      </c>
      <c r="S22" s="1166" t="s">
        <v>47</v>
      </c>
    </row>
    <row r="23" spans="1:20" ht="11.25" customHeight="1" x14ac:dyDescent="0.2">
      <c r="A23" s="787" t="s">
        <v>680</v>
      </c>
      <c r="B23" s="787"/>
      <c r="C23" s="787"/>
      <c r="D23" s="1158"/>
      <c r="E23" s="787"/>
      <c r="F23" s="787"/>
      <c r="G23" s="1158"/>
      <c r="H23" s="787"/>
      <c r="I23" s="787"/>
      <c r="J23" s="1158"/>
      <c r="K23" s="787"/>
      <c r="L23" s="787"/>
      <c r="M23" s="1158"/>
      <c r="N23" s="787"/>
      <c r="O23" s="787"/>
      <c r="P23" s="1164"/>
      <c r="Q23" s="787"/>
      <c r="R23" s="787"/>
      <c r="S23" s="1158"/>
    </row>
    <row r="24" spans="1:20" ht="11.25" customHeight="1" x14ac:dyDescent="0.2">
      <c r="A24" s="256" t="s">
        <v>100</v>
      </c>
      <c r="B24" s="280">
        <v>89481.879500000039</v>
      </c>
      <c r="C24" s="958">
        <v>194.56</v>
      </c>
      <c r="D24" s="1156">
        <f>B24*C24</f>
        <v>17409594.475520007</v>
      </c>
      <c r="E24" s="280">
        <v>64785.310000000005</v>
      </c>
      <c r="F24" s="958">
        <v>200.51</v>
      </c>
      <c r="G24" s="1156">
        <f>E24*F24</f>
        <v>12990102.508100001</v>
      </c>
      <c r="H24" s="280">
        <v>91664.85</v>
      </c>
      <c r="I24" s="958">
        <v>210.58</v>
      </c>
      <c r="J24" s="1156">
        <f>H24*I24</f>
        <v>19302784.113000002</v>
      </c>
      <c r="K24" s="280">
        <v>105110.16</v>
      </c>
      <c r="L24" s="958">
        <v>219.86</v>
      </c>
      <c r="M24" s="1156">
        <f>K24*L24</f>
        <v>23109519.777600002</v>
      </c>
      <c r="N24" s="55">
        <v>107212.36320000001</v>
      </c>
      <c r="O24" s="959">
        <v>241.08879999999999</v>
      </c>
      <c r="P24" s="1162">
        <f>N24*O24</f>
        <v>25847699.989052162</v>
      </c>
      <c r="Q24" s="55">
        <v>109356.61046400001</v>
      </c>
      <c r="R24" s="959">
        <v>248.52269999999999</v>
      </c>
      <c r="S24" s="1162">
        <f>Q24*R24</f>
        <v>27177600.095361535</v>
      </c>
      <c r="T24" s="1227"/>
    </row>
    <row r="25" spans="1:20" ht="11.25" customHeight="1" thickBot="1" x14ac:dyDescent="0.25">
      <c r="A25" s="264" t="s">
        <v>293</v>
      </c>
      <c r="B25" s="281">
        <v>66840.815000000002</v>
      </c>
      <c r="C25" s="960">
        <v>194.56</v>
      </c>
      <c r="D25" s="1157">
        <f>B25*C25</f>
        <v>13004548.966400001</v>
      </c>
      <c r="E25" s="281">
        <v>54506.995000000024</v>
      </c>
      <c r="F25" s="960">
        <v>200.51</v>
      </c>
      <c r="G25" s="1157">
        <f>E25*F25</f>
        <v>10929197.567450004</v>
      </c>
      <c r="H25" s="281">
        <v>43828.3</v>
      </c>
      <c r="I25" s="960">
        <v>210.58</v>
      </c>
      <c r="J25" s="1157">
        <f>H25*I25</f>
        <v>9229363.4140000008</v>
      </c>
      <c r="K25" s="281">
        <v>31700.440000000002</v>
      </c>
      <c r="L25" s="960">
        <v>219.86</v>
      </c>
      <c r="M25" s="1157">
        <f>K25*L25</f>
        <v>6969658.7384000011</v>
      </c>
      <c r="N25" s="57">
        <v>32334.448800000002</v>
      </c>
      <c r="O25" s="961">
        <v>241.08879999999999</v>
      </c>
      <c r="P25" s="1163">
        <f>N25*O25</f>
        <v>7795473.4598534405</v>
      </c>
      <c r="Q25" s="57">
        <v>32981.137776000003</v>
      </c>
      <c r="R25" s="961">
        <v>248.52269999999999</v>
      </c>
      <c r="S25" s="1163">
        <f>Q25*R25</f>
        <v>8196561.4091635151</v>
      </c>
    </row>
    <row r="26" spans="1:20" ht="11.25" customHeight="1" thickTop="1" x14ac:dyDescent="0.2">
      <c r="A26" s="1381" t="s">
        <v>169</v>
      </c>
      <c r="B26" s="787"/>
      <c r="C26" s="787"/>
      <c r="D26" s="1158"/>
      <c r="E26" s="787"/>
      <c r="F26" s="787"/>
      <c r="G26" s="1158"/>
      <c r="H26" s="787"/>
      <c r="I26" s="787"/>
      <c r="J26" s="1158"/>
      <c r="K26" s="787"/>
      <c r="L26" s="787"/>
      <c r="M26" s="1158"/>
      <c r="N26" s="787"/>
      <c r="O26" s="787"/>
      <c r="P26" s="1164"/>
      <c r="Q26" s="787"/>
      <c r="R26" s="787"/>
      <c r="S26" s="1158"/>
    </row>
    <row r="27" spans="1:20" ht="11.25" customHeight="1" x14ac:dyDescent="0.2">
      <c r="A27" s="256" t="s">
        <v>1195</v>
      </c>
      <c r="B27" s="280">
        <v>150814.17999999996</v>
      </c>
      <c r="C27" s="958">
        <v>79.691929681943719</v>
      </c>
      <c r="D27" s="1156">
        <f>B27*C27</f>
        <v>12018673.0276</v>
      </c>
      <c r="E27" s="280">
        <v>112057.18</v>
      </c>
      <c r="F27" s="958">
        <v>82.298639945249377</v>
      </c>
      <c r="G27" s="1156">
        <f>E27*F27</f>
        <v>9222153.5100999996</v>
      </c>
      <c r="H27" s="280">
        <v>129340.29999999999</v>
      </c>
      <c r="I27" s="958">
        <v>86.72</v>
      </c>
      <c r="J27" s="1156">
        <f>H27*I27</f>
        <v>11216390.816</v>
      </c>
      <c r="K27" s="280">
        <v>131976.68</v>
      </c>
      <c r="L27" s="958">
        <v>91.89</v>
      </c>
      <c r="M27" s="1156">
        <f>K27*L27</f>
        <v>12127337.1252</v>
      </c>
      <c r="N27" s="55">
        <v>134616.21359999999</v>
      </c>
      <c r="O27" s="959">
        <v>95.051016000000004</v>
      </c>
      <c r="P27" s="1162">
        <f>N27*O27</f>
        <v>12795407.872753017</v>
      </c>
      <c r="Q27" s="55">
        <v>137308.53787199999</v>
      </c>
      <c r="R27" s="959">
        <v>97.7979903624</v>
      </c>
      <c r="S27" s="1162">
        <f>Q27*R27</f>
        <v>13428499.063481091</v>
      </c>
    </row>
    <row r="28" spans="1:20" ht="11.25" customHeight="1" x14ac:dyDescent="0.2">
      <c r="A28" s="256" t="s">
        <v>1196</v>
      </c>
      <c r="B28" s="280">
        <v>6302.5800000000008</v>
      </c>
      <c r="C28" s="958">
        <v>46.843232914139918</v>
      </c>
      <c r="D28" s="1156">
        <f t="shared" ref="D28:D29" si="12">B28*C28</f>
        <v>295233.22289999999</v>
      </c>
      <c r="E28" s="280">
        <v>5496.1200000000008</v>
      </c>
      <c r="F28" s="958">
        <v>48.009892578764649</v>
      </c>
      <c r="G28" s="1156">
        <f t="shared" ref="G28:G29" si="13">E28*F28</f>
        <v>263868.13079999998</v>
      </c>
      <c r="H28" s="280">
        <v>5264.23</v>
      </c>
      <c r="I28" s="958">
        <v>50.310000000000009</v>
      </c>
      <c r="J28" s="1156">
        <f t="shared" ref="J28:J29" si="14">H28*I28</f>
        <v>264843.41130000004</v>
      </c>
      <c r="K28" s="280">
        <v>4833.92</v>
      </c>
      <c r="L28" s="958">
        <v>52.820000000000007</v>
      </c>
      <c r="M28" s="1156">
        <f t="shared" ref="M28:M29" si="15">K28*L28</f>
        <v>255327.65440000003</v>
      </c>
      <c r="N28" s="55">
        <v>4930.5983999999999</v>
      </c>
      <c r="O28" s="959">
        <v>54.637008000000009</v>
      </c>
      <c r="P28" s="1162">
        <f t="shared" ref="P28:P29" si="16">N28*O28</f>
        <v>269393.14422558725</v>
      </c>
      <c r="Q28" s="55">
        <v>5029.210368</v>
      </c>
      <c r="R28" s="959">
        <v>56.216017531200002</v>
      </c>
      <c r="S28" s="1162">
        <f t="shared" ref="S28:S29" si="17">Q28*R28</f>
        <v>282722.17821558082</v>
      </c>
    </row>
    <row r="29" spans="1:20" ht="11.25" customHeight="1" x14ac:dyDescent="0.2">
      <c r="A29" s="256" t="s">
        <v>1197</v>
      </c>
      <c r="B29" s="280">
        <v>1631.74</v>
      </c>
      <c r="C29" s="958">
        <v>35.71382634488338</v>
      </c>
      <c r="D29" s="1156">
        <f t="shared" si="12"/>
        <v>58275.679000000004</v>
      </c>
      <c r="E29" s="280">
        <v>1412.2</v>
      </c>
      <c r="F29" s="958">
        <v>36.758747486191766</v>
      </c>
      <c r="G29" s="1156">
        <f t="shared" si="13"/>
        <v>51910.703200000011</v>
      </c>
      <c r="H29" s="280">
        <v>728.3900000000001</v>
      </c>
      <c r="I29" s="958">
        <v>38.239999999999995</v>
      </c>
      <c r="J29" s="1156">
        <f t="shared" si="14"/>
        <v>27853.633600000001</v>
      </c>
      <c r="K29" s="280">
        <v>950.4</v>
      </c>
      <c r="L29" s="958">
        <v>40.15</v>
      </c>
      <c r="M29" s="1156">
        <f t="shared" si="15"/>
        <v>38158.559999999998</v>
      </c>
      <c r="N29" s="55">
        <v>969.40800000000002</v>
      </c>
      <c r="O29" s="959">
        <v>41.53116</v>
      </c>
      <c r="P29" s="1162">
        <f t="shared" si="16"/>
        <v>40260.63875328</v>
      </c>
      <c r="Q29" s="55">
        <v>988.79615999999999</v>
      </c>
      <c r="R29" s="959">
        <v>42.731410523999998</v>
      </c>
      <c r="S29" s="1162">
        <f t="shared" si="17"/>
        <v>42252.654637514788</v>
      </c>
    </row>
    <row r="30" spans="1:20" ht="11.25" customHeight="1" thickBot="1" x14ac:dyDescent="0.25">
      <c r="A30" s="264" t="s">
        <v>1198</v>
      </c>
      <c r="B30" s="281">
        <v>3504.3999999999996</v>
      </c>
      <c r="C30" s="960">
        <v>22.000000000000004</v>
      </c>
      <c r="D30" s="1157">
        <f>B30*C30</f>
        <v>77096.800000000003</v>
      </c>
      <c r="E30" s="281">
        <v>2974.2400000000002</v>
      </c>
      <c r="F30" s="960">
        <v>22</v>
      </c>
      <c r="G30" s="1157">
        <f>E30*F30</f>
        <v>65433.280000000006</v>
      </c>
      <c r="H30" s="281">
        <v>1718.2099999999998</v>
      </c>
      <c r="I30" s="960">
        <v>22</v>
      </c>
      <c r="J30" s="1157">
        <f>H30*I30</f>
        <v>37800.619999999995</v>
      </c>
      <c r="K30" s="281">
        <v>0</v>
      </c>
      <c r="L30" s="960">
        <v>0</v>
      </c>
      <c r="M30" s="1157">
        <f>K30*L30</f>
        <v>0</v>
      </c>
      <c r="N30" s="57">
        <v>0</v>
      </c>
      <c r="O30" s="961">
        <v>0</v>
      </c>
      <c r="P30" s="1163">
        <f>N30*O30</f>
        <v>0</v>
      </c>
      <c r="Q30" s="57">
        <v>0</v>
      </c>
      <c r="R30" s="961">
        <v>0</v>
      </c>
      <c r="S30" s="1163">
        <f>Q30*R30</f>
        <v>0</v>
      </c>
    </row>
    <row r="31" spans="1:20" ht="13.5" thickTop="1" x14ac:dyDescent="0.2">
      <c r="A31" s="256" t="s">
        <v>684</v>
      </c>
      <c r="B31" s="280">
        <f>SUM(B27:B30)</f>
        <v>162252.89999999994</v>
      </c>
      <c r="C31" s="962"/>
      <c r="D31" s="1159">
        <f>SUM(D27:D30)</f>
        <v>12449278.729499999</v>
      </c>
      <c r="E31" s="280">
        <f>SUM(E27:E30)</f>
        <v>121939.73999999999</v>
      </c>
      <c r="F31" s="962"/>
      <c r="G31" s="1159">
        <f>SUM(G27:G30)</f>
        <v>9603365.6240999978</v>
      </c>
      <c r="H31" s="280">
        <f>SUM(H27:H30)</f>
        <v>137051.13</v>
      </c>
      <c r="I31" s="962"/>
      <c r="J31" s="1159">
        <f>SUM(J27:J30)</f>
        <v>11546888.480899999</v>
      </c>
      <c r="K31" s="280">
        <f>SUM(K27:K30)</f>
        <v>137761</v>
      </c>
      <c r="L31" s="962"/>
      <c r="M31" s="1159">
        <f>SUM(M27:M30)</f>
        <v>12420823.339600001</v>
      </c>
      <c r="N31" s="55">
        <f>SUM(N27:N30)</f>
        <v>140516.21999999997</v>
      </c>
      <c r="O31" s="962"/>
      <c r="P31" s="1165">
        <f>SUM(P27:P30)</f>
        <v>13105061.655731885</v>
      </c>
      <c r="Q31" s="55">
        <f>SUM(Q27:Q30)</f>
        <v>143326.54439999998</v>
      </c>
      <c r="R31" s="962"/>
      <c r="S31" s="1165">
        <f>SUM(S27:S30)</f>
        <v>13753473.896334186</v>
      </c>
    </row>
    <row r="32" spans="1:20" ht="13.5" thickBot="1" x14ac:dyDescent="0.25">
      <c r="A32" s="264"/>
      <c r="B32" s="281"/>
      <c r="C32" s="967"/>
      <c r="D32" s="1157"/>
      <c r="E32" s="281"/>
      <c r="F32" s="967"/>
      <c r="G32" s="1157"/>
      <c r="H32" s="281"/>
      <c r="I32" s="967"/>
      <c r="J32" s="1157"/>
      <c r="K32" s="281"/>
      <c r="L32" s="967"/>
      <c r="M32" s="1157"/>
      <c r="N32" s="57"/>
      <c r="O32" s="968"/>
      <c r="P32" s="1163"/>
      <c r="Q32" s="57"/>
      <c r="R32" s="968"/>
      <c r="S32" s="1163"/>
    </row>
    <row r="33" spans="1:19" ht="13.5" thickTop="1" x14ac:dyDescent="0.2">
      <c r="A33" s="286" t="s">
        <v>685</v>
      </c>
      <c r="B33" s="969">
        <f>B20+B31</f>
        <v>162252.89999999994</v>
      </c>
      <c r="C33" s="970"/>
      <c r="D33" s="1161">
        <f>D20+D31</f>
        <v>12449278.729499999</v>
      </c>
      <c r="E33" s="969">
        <f>E20+E31</f>
        <v>121939.73999999999</v>
      </c>
      <c r="F33" s="970"/>
      <c r="G33" s="1161">
        <f>G20+G31</f>
        <v>9603365.6240999978</v>
      </c>
      <c r="H33" s="969">
        <f>H20+H31</f>
        <v>137051.13</v>
      </c>
      <c r="I33" s="970"/>
      <c r="J33" s="1161">
        <f>J20+J31</f>
        <v>11546888.480899999</v>
      </c>
      <c r="K33" s="969">
        <f>K20+K31</f>
        <v>137761</v>
      </c>
      <c r="L33" s="970"/>
      <c r="M33" s="1161">
        <f>M20+M31</f>
        <v>12420823.339600001</v>
      </c>
      <c r="N33" s="971">
        <f>N20+N31</f>
        <v>140516.21999999997</v>
      </c>
      <c r="O33" s="970"/>
      <c r="P33" s="1167">
        <f>P20+P31</f>
        <v>13105061.655731885</v>
      </c>
      <c r="Q33" s="971">
        <f>Q20+Q31</f>
        <v>143326.54439999998</v>
      </c>
      <c r="R33" s="970"/>
      <c r="S33" s="1167">
        <f>S20+S31</f>
        <v>13753473.896334186</v>
      </c>
    </row>
  </sheetData>
  <mergeCells count="6">
    <mergeCell ref="Q2:S2"/>
    <mergeCell ref="B2:D2"/>
    <mergeCell ref="N2:P2"/>
    <mergeCell ref="E2:G2"/>
    <mergeCell ref="H2:J2"/>
    <mergeCell ref="K2:M2"/>
  </mergeCells>
  <pageMargins left="1" right="0.75" top="0.75" bottom="0.75" header="0.5" footer="0.5"/>
  <pageSetup scale="83" fitToHeight="2" orientation="landscape" r:id="rId1"/>
  <headerFooter>
    <oddFooter>&amp;L&amp;KFF0000Final Rate Application&amp;CPage &amp;P of &amp;N&amp;R05/10/2017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C394-36D8-47DF-AC7A-B2E96E855CC3}">
  <sheetPr>
    <tabColor rgb="FF002060"/>
    <outlinePr showOutlineSymbols="0"/>
  </sheetPr>
  <dimension ref="A1:G46"/>
  <sheetViews>
    <sheetView topLeftCell="A3" workbookViewId="0">
      <selection activeCell="K22" sqref="K22"/>
    </sheetView>
  </sheetViews>
  <sheetFormatPr defaultColWidth="9.140625" defaultRowHeight="12.75" x14ac:dyDescent="0.2"/>
  <cols>
    <col min="1" max="1" width="48.140625" style="51" bestFit="1" customWidth="1"/>
    <col min="2" max="3" width="17.7109375" style="371" customWidth="1"/>
    <col min="4" max="5" width="17.7109375" style="258" customWidth="1"/>
    <col min="6" max="7" width="17.7109375" style="51" customWidth="1"/>
    <col min="8" max="10" width="11.28515625" style="51" bestFit="1" customWidth="1"/>
    <col min="11" max="16384" width="9.140625" style="51"/>
  </cols>
  <sheetData>
    <row r="1" spans="1:7" ht="12.75" customHeight="1" x14ac:dyDescent="0.2">
      <c r="A1" s="526" t="s">
        <v>686</v>
      </c>
      <c r="B1" s="972"/>
      <c r="C1" s="972"/>
      <c r="D1" s="212"/>
      <c r="E1" s="973" t="s">
        <v>687</v>
      </c>
      <c r="F1" s="723" t="s">
        <v>687</v>
      </c>
      <c r="G1" s="723" t="s">
        <v>687</v>
      </c>
    </row>
    <row r="2" spans="1:7" ht="18" customHeight="1" x14ac:dyDescent="0.25">
      <c r="A2" s="795" t="s">
        <v>688</v>
      </c>
      <c r="B2" s="974"/>
      <c r="C2" s="974"/>
      <c r="D2" s="354"/>
      <c r="E2" s="975">
        <v>0</v>
      </c>
      <c r="F2" s="724">
        <v>0</v>
      </c>
      <c r="G2" s="725">
        <v>0</v>
      </c>
    </row>
    <row r="3" spans="1:7" ht="30" customHeight="1" thickBot="1" x14ac:dyDescent="0.3">
      <c r="A3" s="345"/>
      <c r="B3" s="352" t="s">
        <v>132</v>
      </c>
      <c r="C3" s="352" t="s">
        <v>133</v>
      </c>
      <c r="D3" s="352" t="s">
        <v>135</v>
      </c>
      <c r="E3" s="352" t="s">
        <v>136</v>
      </c>
      <c r="F3" s="353" t="s">
        <v>97</v>
      </c>
      <c r="G3" s="641" t="s">
        <v>98</v>
      </c>
    </row>
    <row r="4" spans="1:7" ht="17.25" customHeight="1" x14ac:dyDescent="0.2">
      <c r="A4" s="348" t="s">
        <v>689</v>
      </c>
      <c r="B4" s="976"/>
      <c r="C4" s="976"/>
      <c r="D4" s="349"/>
      <c r="E4" s="349"/>
      <c r="F4" s="350"/>
      <c r="G4" s="350"/>
    </row>
    <row r="5" spans="1:7" x14ac:dyDescent="0.2">
      <c r="A5" s="346" t="s">
        <v>690</v>
      </c>
      <c r="B5" s="1369">
        <v>146782.41</v>
      </c>
      <c r="C5" s="1369">
        <v>338955.11</v>
      </c>
      <c r="D5" s="1369">
        <v>79212.36</v>
      </c>
      <c r="E5" s="1369">
        <v>78816.14</v>
      </c>
      <c r="F5" s="1370">
        <v>81527.415215999994</v>
      </c>
      <c r="G5" s="1370">
        <v>83883.557515742388</v>
      </c>
    </row>
    <row r="6" spans="1:7" x14ac:dyDescent="0.2">
      <c r="A6" s="256" t="s">
        <v>691</v>
      </c>
      <c r="B6" s="880">
        <v>56957.380000000012</v>
      </c>
      <c r="C6" s="880">
        <v>55224.989999999991</v>
      </c>
      <c r="D6" s="880">
        <v>102247.63000000002</v>
      </c>
      <c r="E6" s="880">
        <v>105893.26000000001</v>
      </c>
      <c r="F6" s="1370">
        <v>109535.988144</v>
      </c>
      <c r="G6" s="1370">
        <v>112701.5782013616</v>
      </c>
    </row>
    <row r="7" spans="1:7" ht="15" x14ac:dyDescent="0.25">
      <c r="A7" s="347" t="s">
        <v>692</v>
      </c>
      <c r="B7" s="880">
        <v>802215.90000000014</v>
      </c>
      <c r="C7" s="880">
        <v>657059.65</v>
      </c>
      <c r="D7" s="880">
        <v>1114642.33</v>
      </c>
      <c r="E7" s="880">
        <v>1112299.47</v>
      </c>
      <c r="F7" s="1370">
        <v>1150562.571768</v>
      </c>
      <c r="G7" s="1370">
        <v>1183813.8300920951</v>
      </c>
    </row>
    <row r="8" spans="1:7" x14ac:dyDescent="0.2">
      <c r="A8" s="256" t="s">
        <v>693</v>
      </c>
      <c r="B8" s="880">
        <v>17111.239999999998</v>
      </c>
      <c r="C8" s="880">
        <v>18811.7</v>
      </c>
      <c r="D8" s="880">
        <v>36681.629999999997</v>
      </c>
      <c r="E8" s="880">
        <v>33952.720000000001</v>
      </c>
      <c r="F8" s="1370">
        <v>35120.693568000002</v>
      </c>
      <c r="G8" s="1370">
        <v>36135.681612115193</v>
      </c>
    </row>
    <row r="9" spans="1:7" x14ac:dyDescent="0.2">
      <c r="A9" s="256" t="s">
        <v>694</v>
      </c>
      <c r="B9" s="880">
        <v>456013.36</v>
      </c>
      <c r="C9" s="880">
        <v>479655.6399999999</v>
      </c>
      <c r="D9" s="880">
        <v>541117.94000000006</v>
      </c>
      <c r="E9" s="880">
        <v>555238.96</v>
      </c>
      <c r="F9" s="1370">
        <v>574339.18022400001</v>
      </c>
      <c r="G9" s="1370">
        <v>590937.58253247361</v>
      </c>
    </row>
    <row r="10" spans="1:7" x14ac:dyDescent="0.2">
      <c r="A10" s="256" t="s">
        <v>695</v>
      </c>
      <c r="B10" s="880">
        <v>745300.94</v>
      </c>
      <c r="C10" s="880">
        <v>638089.95000000007</v>
      </c>
      <c r="D10" s="880">
        <v>482637.01</v>
      </c>
      <c r="E10" s="880">
        <v>488187.19999999995</v>
      </c>
      <c r="F10" s="1370">
        <v>504980.83967999992</v>
      </c>
      <c r="G10" s="1370">
        <v>519574.78594675189</v>
      </c>
    </row>
    <row r="11" spans="1:7" x14ac:dyDescent="0.2">
      <c r="A11" s="256" t="s">
        <v>425</v>
      </c>
      <c r="B11" s="880">
        <v>193535.56</v>
      </c>
      <c r="C11" s="880">
        <v>248161.93</v>
      </c>
      <c r="D11" s="880">
        <v>174597.78</v>
      </c>
      <c r="E11" s="880">
        <v>184808.04</v>
      </c>
      <c r="F11" s="1370">
        <v>191165.43657599998</v>
      </c>
      <c r="G11" s="1370">
        <v>196690.11769304637</v>
      </c>
    </row>
    <row r="12" spans="1:7" x14ac:dyDescent="0.2">
      <c r="A12" s="256" t="s">
        <v>696</v>
      </c>
      <c r="B12" s="880">
        <v>152272.08000000002</v>
      </c>
      <c r="C12" s="880">
        <v>200556.78</v>
      </c>
      <c r="D12" s="880">
        <v>165285.25999999998</v>
      </c>
      <c r="E12" s="880">
        <v>167296.26</v>
      </c>
      <c r="F12" s="1370">
        <v>173051.25134400002</v>
      </c>
      <c r="G12" s="1370">
        <v>178052.43250784162</v>
      </c>
    </row>
    <row r="13" spans="1:7" x14ac:dyDescent="0.2">
      <c r="A13" s="256" t="s">
        <v>697</v>
      </c>
      <c r="B13" s="880">
        <v>20838.829999999998</v>
      </c>
      <c r="C13" s="880">
        <v>46948.700000000004</v>
      </c>
      <c r="D13" s="880">
        <v>42331.259999999995</v>
      </c>
      <c r="E13" s="880">
        <v>42855.819999999992</v>
      </c>
      <c r="F13" s="1370">
        <v>44330.060207999988</v>
      </c>
      <c r="G13" s="1370">
        <v>45611.198948011188</v>
      </c>
    </row>
    <row r="14" spans="1:7" x14ac:dyDescent="0.2">
      <c r="A14" s="256" t="s">
        <v>698</v>
      </c>
      <c r="B14" s="880">
        <v>55627.12</v>
      </c>
      <c r="C14" s="880">
        <v>43566.390000000007</v>
      </c>
      <c r="D14" s="880">
        <v>53274.12</v>
      </c>
      <c r="E14" s="880">
        <v>60015.33</v>
      </c>
      <c r="F14" s="1370">
        <v>62079.857351999999</v>
      </c>
      <c r="G14" s="1370">
        <v>63873.965229472793</v>
      </c>
    </row>
    <row r="15" spans="1:7" x14ac:dyDescent="0.2">
      <c r="A15" s="256" t="s">
        <v>699</v>
      </c>
      <c r="B15" s="880">
        <v>1465.38</v>
      </c>
      <c r="C15" s="880">
        <v>2520.2900000000004</v>
      </c>
      <c r="D15" s="880">
        <v>5986.51</v>
      </c>
      <c r="E15" s="880">
        <v>5921.83</v>
      </c>
      <c r="F15" s="1370">
        <v>6125.5409520000003</v>
      </c>
      <c r="G15" s="1370">
        <v>6302.5690855127996</v>
      </c>
    </row>
    <row r="16" spans="1:7" x14ac:dyDescent="0.2">
      <c r="A16" s="256" t="s">
        <v>261</v>
      </c>
      <c r="B16" s="880">
        <v>3658.65</v>
      </c>
      <c r="C16" s="880">
        <v>46433.599999999999</v>
      </c>
      <c r="D16" s="880">
        <v>934.7</v>
      </c>
      <c r="E16" s="880">
        <v>47.36</v>
      </c>
      <c r="F16" s="1370">
        <v>0</v>
      </c>
      <c r="G16" s="1370">
        <v>0</v>
      </c>
    </row>
    <row r="17" spans="1:7" x14ac:dyDescent="0.2">
      <c r="A17" s="256" t="s">
        <v>426</v>
      </c>
      <c r="B17" s="880">
        <v>736382.37999999849</v>
      </c>
      <c r="C17" s="880">
        <v>63352.520000000019</v>
      </c>
      <c r="D17" s="880">
        <v>114037.36000000034</v>
      </c>
      <c r="E17" s="880">
        <v>39282.279999999329</v>
      </c>
      <c r="F17" s="1370">
        <v>40633.590431999306</v>
      </c>
      <c r="G17" s="1370">
        <v>41807.901195484083</v>
      </c>
    </row>
    <row r="18" spans="1:7" x14ac:dyDescent="0.2">
      <c r="A18" s="613" t="s">
        <v>700</v>
      </c>
      <c r="B18" s="881">
        <v>3206008</v>
      </c>
      <c r="C18" s="881">
        <v>3700004</v>
      </c>
      <c r="D18" s="881">
        <v>4000008</v>
      </c>
      <c r="E18" s="1371">
        <v>4184000</v>
      </c>
      <c r="F18" s="1372">
        <v>4311200</v>
      </c>
      <c r="G18" s="1372">
        <v>4434400</v>
      </c>
    </row>
    <row r="19" spans="1:7" x14ac:dyDescent="0.2">
      <c r="A19" s="203" t="s">
        <v>701</v>
      </c>
      <c r="B19" s="1373">
        <f t="shared" ref="B19:G19" si="0">SUM(B5:B18)</f>
        <v>6594169.2299999986</v>
      </c>
      <c r="C19" s="1373">
        <f t="shared" si="0"/>
        <v>6539341.25</v>
      </c>
      <c r="D19" s="1373">
        <f t="shared" si="0"/>
        <v>6912993.8900000006</v>
      </c>
      <c r="E19" s="1373">
        <f t="shared" si="0"/>
        <v>7058614.669999999</v>
      </c>
      <c r="F19" s="1374">
        <f t="shared" si="0"/>
        <v>7284652.4254639987</v>
      </c>
      <c r="G19" s="1375">
        <f t="shared" si="0"/>
        <v>7493785.2005599085</v>
      </c>
    </row>
    <row r="20" spans="1:7" x14ac:dyDescent="0.2">
      <c r="A20" s="256"/>
      <c r="B20" s="1376"/>
      <c r="C20" s="1376"/>
      <c r="D20" s="1376"/>
      <c r="E20" s="1376"/>
      <c r="F20" s="1377"/>
      <c r="G20" s="1377"/>
    </row>
    <row r="21" spans="1:7" x14ac:dyDescent="0.2">
      <c r="A21" s="351" t="s">
        <v>702</v>
      </c>
      <c r="B21" s="1378"/>
      <c r="C21" s="1378"/>
      <c r="D21" s="1378"/>
      <c r="E21" s="1378"/>
      <c r="F21" s="1379"/>
      <c r="G21" s="1379"/>
    </row>
    <row r="22" spans="1:7" x14ac:dyDescent="0.2">
      <c r="A22" s="346" t="s">
        <v>696</v>
      </c>
      <c r="B22" s="880">
        <v>1331.16</v>
      </c>
      <c r="C22" s="880">
        <v>0</v>
      </c>
      <c r="D22" s="880">
        <v>121.81</v>
      </c>
      <c r="E22" s="880">
        <v>0</v>
      </c>
      <c r="F22" s="1370">
        <v>0</v>
      </c>
      <c r="G22" s="1370">
        <v>0</v>
      </c>
    </row>
    <row r="23" spans="1:7" x14ac:dyDescent="0.2">
      <c r="A23" s="256" t="s">
        <v>697</v>
      </c>
      <c r="B23" s="880">
        <v>14027.679999999998</v>
      </c>
      <c r="C23" s="880">
        <v>14362.229999999996</v>
      </c>
      <c r="D23" s="880">
        <v>82217.700000000041</v>
      </c>
      <c r="E23" s="880">
        <v>58081.280000000006</v>
      </c>
      <c r="F23" s="1370">
        <v>60079.276032000009</v>
      </c>
      <c r="G23" s="1370">
        <v>61815.567109324802</v>
      </c>
    </row>
    <row r="24" spans="1:7" x14ac:dyDescent="0.2">
      <c r="A24" s="256" t="s">
        <v>698</v>
      </c>
      <c r="B24" s="880">
        <v>3206.34</v>
      </c>
      <c r="C24" s="880">
        <v>2521.21</v>
      </c>
      <c r="D24" s="880">
        <v>8795.42</v>
      </c>
      <c r="E24" s="880">
        <v>1909.6100000000001</v>
      </c>
      <c r="F24" s="1370">
        <v>1975.3005840000001</v>
      </c>
      <c r="G24" s="1370">
        <v>2032.3867708775999</v>
      </c>
    </row>
    <row r="25" spans="1:7" x14ac:dyDescent="0.2">
      <c r="A25" s="256" t="s">
        <v>426</v>
      </c>
      <c r="B25" s="880">
        <v>11983.45</v>
      </c>
      <c r="C25" s="880">
        <v>10882.170000000002</v>
      </c>
      <c r="D25" s="880">
        <v>6301.4999999999991</v>
      </c>
      <c r="E25" s="880">
        <v>3312.5899999999997</v>
      </c>
      <c r="F25" s="1370">
        <v>5550.7076319999996</v>
      </c>
      <c r="G25" s="1370">
        <v>5711.1230825647981</v>
      </c>
    </row>
    <row r="26" spans="1:7" x14ac:dyDescent="0.2">
      <c r="A26" s="415" t="s">
        <v>703</v>
      </c>
      <c r="B26" s="881">
        <v>6495897.349999994</v>
      </c>
      <c r="C26" s="881">
        <v>5560266.0900000036</v>
      </c>
      <c r="D26" s="881">
        <v>6087093.0000000214</v>
      </c>
      <c r="E26" s="881">
        <v>5899809.2600000007</v>
      </c>
      <c r="F26" s="1372">
        <v>6102762.6985440003</v>
      </c>
      <c r="G26" s="1372">
        <v>6279132.5405319221</v>
      </c>
    </row>
    <row r="27" spans="1:7" x14ac:dyDescent="0.2">
      <c r="A27" s="203" t="s">
        <v>704</v>
      </c>
      <c r="B27" s="1373">
        <f t="shared" ref="B27:G27" si="1">SUM(B22:B26)</f>
        <v>6526445.9799999939</v>
      </c>
      <c r="C27" s="1373">
        <f t="shared" si="1"/>
        <v>5588031.7000000039</v>
      </c>
      <c r="D27" s="1373">
        <f t="shared" si="1"/>
        <v>6184529.4300000211</v>
      </c>
      <c r="E27" s="1373">
        <f t="shared" si="1"/>
        <v>5963112.7400000012</v>
      </c>
      <c r="F27" s="1374">
        <f t="shared" si="1"/>
        <v>6170367.9827920003</v>
      </c>
      <c r="G27" s="1374">
        <f t="shared" si="1"/>
        <v>6348691.6174946893</v>
      </c>
    </row>
    <row r="28" spans="1:7" x14ac:dyDescent="0.2">
      <c r="A28" s="256"/>
      <c r="B28" s="1376"/>
      <c r="C28" s="1376"/>
      <c r="D28" s="1376"/>
      <c r="E28" s="1376"/>
      <c r="F28" s="1377"/>
      <c r="G28" s="1380"/>
    </row>
    <row r="29" spans="1:7" x14ac:dyDescent="0.2">
      <c r="A29" s="351" t="s">
        <v>705</v>
      </c>
      <c r="B29" s="1378"/>
      <c r="C29" s="1378"/>
      <c r="D29" s="1378"/>
      <c r="E29" s="1378"/>
      <c r="F29" s="1379"/>
      <c r="G29" s="1379"/>
    </row>
    <row r="30" spans="1:7" x14ac:dyDescent="0.2">
      <c r="A30" s="346" t="s">
        <v>690</v>
      </c>
      <c r="B30" s="880">
        <v>4293.6499999999996</v>
      </c>
      <c r="C30" s="880">
        <v>0</v>
      </c>
      <c r="D30" s="880">
        <v>0</v>
      </c>
      <c r="E30" s="880">
        <v>0</v>
      </c>
      <c r="F30" s="1370">
        <v>0</v>
      </c>
      <c r="G30" s="1370">
        <v>0</v>
      </c>
    </row>
    <row r="31" spans="1:7" x14ac:dyDescent="0.2">
      <c r="A31" s="256" t="s">
        <v>691</v>
      </c>
      <c r="B31" s="880">
        <v>2650</v>
      </c>
      <c r="C31" s="880">
        <v>701</v>
      </c>
      <c r="D31" s="880">
        <v>0</v>
      </c>
      <c r="E31" s="880">
        <v>0</v>
      </c>
      <c r="F31" s="1370">
        <v>0</v>
      </c>
      <c r="G31" s="1370">
        <v>0</v>
      </c>
    </row>
    <row r="32" spans="1:7" x14ac:dyDescent="0.2">
      <c r="A32" s="256" t="s">
        <v>1199</v>
      </c>
      <c r="B32" s="880">
        <v>8430.4299999999985</v>
      </c>
      <c r="C32" s="880">
        <v>533.68999999999994</v>
      </c>
      <c r="D32" s="880">
        <v>125</v>
      </c>
      <c r="E32" s="880">
        <v>111.84256000000001</v>
      </c>
      <c r="F32" s="1370">
        <v>115.689944064</v>
      </c>
      <c r="G32" s="1370">
        <v>119.03338344744959</v>
      </c>
    </row>
    <row r="33" spans="1:7" x14ac:dyDescent="0.2">
      <c r="A33" s="256" t="s">
        <v>1200</v>
      </c>
      <c r="B33" s="880">
        <v>446612.81999999995</v>
      </c>
      <c r="C33" s="880">
        <v>525593.82000000018</v>
      </c>
      <c r="D33" s="880">
        <v>533002.01</v>
      </c>
      <c r="E33" s="880">
        <v>528877.27213499998</v>
      </c>
      <c r="F33" s="1370">
        <v>547070.65029644396</v>
      </c>
      <c r="G33" s="1370">
        <v>562880.99209001113</v>
      </c>
    </row>
    <row r="34" spans="1:7" x14ac:dyDescent="0.2">
      <c r="A34" s="256" t="s">
        <v>734</v>
      </c>
      <c r="B34" s="880">
        <v>62233.530000000013</v>
      </c>
      <c r="C34" s="880">
        <v>30090.709999999992</v>
      </c>
      <c r="D34" s="880">
        <v>55991.95</v>
      </c>
      <c r="E34" s="880">
        <v>52646.691769999998</v>
      </c>
      <c r="F34" s="1370">
        <v>54457.737966887995</v>
      </c>
      <c r="G34" s="1370">
        <v>56031.566594131051</v>
      </c>
    </row>
    <row r="35" spans="1:7" x14ac:dyDescent="0.2">
      <c r="A35" s="256" t="s">
        <v>694</v>
      </c>
      <c r="B35" s="880">
        <v>142426.17000000007</v>
      </c>
      <c r="C35" s="880">
        <v>262043.26</v>
      </c>
      <c r="D35" s="880">
        <v>267369.47999999981</v>
      </c>
      <c r="E35" s="880">
        <v>276193.18845000007</v>
      </c>
      <c r="F35" s="1370">
        <v>285694.23413268005</v>
      </c>
      <c r="G35" s="1370">
        <v>293950.79749911447</v>
      </c>
    </row>
    <row r="36" spans="1:7" x14ac:dyDescent="0.2">
      <c r="A36" s="256" t="s">
        <v>1201</v>
      </c>
      <c r="B36" s="880">
        <v>9354.2799999999952</v>
      </c>
      <c r="C36" s="880">
        <v>6144.7200000000021</v>
      </c>
      <c r="D36" s="880">
        <v>6389.1600000000008</v>
      </c>
      <c r="E36" s="880">
        <v>1517.0261775000001</v>
      </c>
      <c r="F36" s="1370">
        <v>1569.211878006</v>
      </c>
      <c r="G36" s="1370">
        <v>1614.5621012803733</v>
      </c>
    </row>
    <row r="37" spans="1:7" x14ac:dyDescent="0.2">
      <c r="A37" s="256" t="s">
        <v>695</v>
      </c>
      <c r="B37" s="880">
        <v>431945.28000000049</v>
      </c>
      <c r="C37" s="880">
        <v>238743.92999999991</v>
      </c>
      <c r="D37" s="880">
        <v>172181.89</v>
      </c>
      <c r="E37" s="880">
        <v>156394.79114250001</v>
      </c>
      <c r="F37" s="1370">
        <v>161774.771957802</v>
      </c>
      <c r="G37" s="1370">
        <v>166450.06286738248</v>
      </c>
    </row>
    <row r="38" spans="1:7" x14ac:dyDescent="0.2">
      <c r="A38" s="256" t="s">
        <v>703</v>
      </c>
      <c r="B38" s="880">
        <v>1777306.1600000004</v>
      </c>
      <c r="C38" s="880">
        <v>1529804.9399999992</v>
      </c>
      <c r="D38" s="880">
        <v>1434323.4799999995</v>
      </c>
      <c r="E38" s="880">
        <v>1478766.6529345</v>
      </c>
      <c r="F38" s="1370">
        <v>1561801.844088</v>
      </c>
      <c r="G38" s="1370">
        <v>1626959.8364635031</v>
      </c>
    </row>
    <row r="39" spans="1:7" x14ac:dyDescent="0.2">
      <c r="A39" s="256" t="s">
        <v>696</v>
      </c>
      <c r="B39" s="880">
        <v>93006.700000000012</v>
      </c>
      <c r="C39" s="880">
        <v>90916.149999999863</v>
      </c>
      <c r="D39" s="880">
        <v>111503.27000000002</v>
      </c>
      <c r="E39" s="880">
        <v>117364.69</v>
      </c>
      <c r="F39" s="1370">
        <v>121402.035336</v>
      </c>
      <c r="G39" s="1370">
        <v>124910.5541572104</v>
      </c>
    </row>
    <row r="40" spans="1:7" x14ac:dyDescent="0.2">
      <c r="A40" s="256" t="s">
        <v>697</v>
      </c>
      <c r="B40" s="880">
        <v>20651.82</v>
      </c>
      <c r="C40" s="880">
        <v>45112.490000000013</v>
      </c>
      <c r="D40" s="880">
        <v>37036.409999999996</v>
      </c>
      <c r="E40" s="880">
        <v>56416.960000000006</v>
      </c>
      <c r="F40" s="1370">
        <v>58357.703424000007</v>
      </c>
      <c r="G40" s="1370">
        <v>60044.241052953599</v>
      </c>
    </row>
    <row r="41" spans="1:7" x14ac:dyDescent="0.2">
      <c r="A41" s="256" t="s">
        <v>698</v>
      </c>
      <c r="B41" s="880">
        <v>159005.84999999998</v>
      </c>
      <c r="C41" s="880">
        <v>42528.699999999975</v>
      </c>
      <c r="D41" s="880">
        <v>8368.9299999999967</v>
      </c>
      <c r="E41" s="880">
        <v>19686.229999999996</v>
      </c>
      <c r="F41" s="1370">
        <v>20363.436311999994</v>
      </c>
      <c r="G41" s="1370">
        <v>20951.939621416794</v>
      </c>
    </row>
    <row r="42" spans="1:7" x14ac:dyDescent="0.2">
      <c r="A42" s="256" t="s">
        <v>699</v>
      </c>
      <c r="B42" s="880">
        <v>8554.0999999999985</v>
      </c>
      <c r="C42" s="880">
        <v>3573.5800000000004</v>
      </c>
      <c r="D42" s="880">
        <v>3706.0799999999995</v>
      </c>
      <c r="E42" s="880">
        <v>4361.83</v>
      </c>
      <c r="F42" s="1370">
        <v>4511.8769519999996</v>
      </c>
      <c r="G42" s="1370">
        <v>4642.270195912799</v>
      </c>
    </row>
    <row r="43" spans="1:7" x14ac:dyDescent="0.2">
      <c r="A43" s="256" t="s">
        <v>261</v>
      </c>
      <c r="B43" s="880">
        <v>64429</v>
      </c>
      <c r="C43" s="880">
        <v>59997.399999999994</v>
      </c>
      <c r="D43" s="880">
        <v>62285.55999999999</v>
      </c>
      <c r="E43" s="880">
        <v>68278.149999999994</v>
      </c>
      <c r="F43" s="1370">
        <v>0</v>
      </c>
      <c r="G43" s="1370">
        <v>0</v>
      </c>
    </row>
    <row r="44" spans="1:7" x14ac:dyDescent="0.2">
      <c r="A44" s="256" t="s">
        <v>426</v>
      </c>
      <c r="B44" s="880">
        <v>12876.560000000001</v>
      </c>
      <c r="C44" s="880">
        <v>16941.03</v>
      </c>
      <c r="D44" s="880">
        <v>31537.899999999991</v>
      </c>
      <c r="E44" s="880">
        <v>29149.089999999997</v>
      </c>
      <c r="F44" s="1370">
        <v>30151.818695999995</v>
      </c>
      <c r="G44" s="1370">
        <v>31023.206256314392</v>
      </c>
    </row>
    <row r="45" spans="1:7" x14ac:dyDescent="0.2">
      <c r="A45" s="415" t="s">
        <v>706</v>
      </c>
      <c r="B45" s="881">
        <v>5811.11</v>
      </c>
      <c r="C45" s="881">
        <v>7953.5700000000006</v>
      </c>
      <c r="D45" s="881">
        <v>7391.4100000000008</v>
      </c>
      <c r="E45" s="881">
        <v>13077.8</v>
      </c>
      <c r="F45" s="1372">
        <v>13527.676319999999</v>
      </c>
      <c r="G45" s="1372">
        <v>13918.626165647998</v>
      </c>
    </row>
    <row r="46" spans="1:7" x14ac:dyDescent="0.2">
      <c r="A46" s="203" t="s">
        <v>707</v>
      </c>
      <c r="B46" s="1373">
        <f>SUM(B30:B45)</f>
        <v>3249587.4600000014</v>
      </c>
      <c r="C46" s="1373">
        <f>SUM(C30:C45)</f>
        <v>2860678.9899999993</v>
      </c>
      <c r="D46" s="1373">
        <f>SUM(D30:D45)</f>
        <v>2731212.53</v>
      </c>
      <c r="E46" s="1373">
        <f>SUM(E30:E45)</f>
        <v>2802842.2151694996</v>
      </c>
      <c r="F46" s="1374">
        <f>SUM(F29:F45)</f>
        <v>2860798.6873038844</v>
      </c>
      <c r="G46" s="1375">
        <f>SUM(G29:G45)</f>
        <v>2963497.6884483257</v>
      </c>
    </row>
  </sheetData>
  <pageMargins left="1" right="0.75" top="0.75" bottom="0.75" header="0.5" footer="0.5"/>
  <pageSetup scale="89" fitToHeight="2" orientation="landscape" r:id="rId1"/>
  <headerFooter>
    <oddFooter>&amp;L&amp;KFF0000Final Rate Application&amp;CPage &amp;P of &amp;N&amp;R05/10/2017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2CE5-98F8-415A-BB78-B6A35761698E}">
  <sheetPr>
    <tabColor rgb="FF002060"/>
    <pageSetUpPr fitToPage="1"/>
  </sheetPr>
  <dimension ref="A1:S52"/>
  <sheetViews>
    <sheetView workbookViewId="0">
      <selection activeCell="Q52" sqref="A6:S52"/>
    </sheetView>
  </sheetViews>
  <sheetFormatPr defaultColWidth="9.140625" defaultRowHeight="12.75" x14ac:dyDescent="0.2"/>
  <cols>
    <col min="1" max="1" width="37.7109375" style="361" bestFit="1" customWidth="1"/>
    <col min="2" max="2" width="12.28515625" style="361" bestFit="1" customWidth="1"/>
    <col min="3" max="3" width="12.85546875" style="361" bestFit="1" customWidth="1"/>
    <col min="4" max="4" width="9.42578125" style="361" bestFit="1" customWidth="1"/>
    <col min="5" max="5" width="11.28515625" style="361" bestFit="1" customWidth="1"/>
    <col min="6" max="6" width="10.28515625" style="361" bestFit="1" customWidth="1"/>
    <col min="7" max="7" width="9.42578125" style="361" bestFit="1" customWidth="1"/>
    <col min="8" max="8" width="11.28515625" style="361" bestFit="1" customWidth="1"/>
    <col min="9" max="9" width="10.28515625" style="361" bestFit="1" customWidth="1"/>
    <col min="10" max="10" width="9.42578125" style="361" bestFit="1" customWidth="1"/>
    <col min="11" max="11" width="12.28515625" style="361" bestFit="1" customWidth="1"/>
    <col min="12" max="12" width="10.28515625" style="361" bestFit="1" customWidth="1"/>
    <col min="13" max="13" width="9.42578125" style="361" bestFit="1" customWidth="1"/>
    <col min="14" max="14" width="12.28515625" style="361" bestFit="1" customWidth="1"/>
    <col min="15" max="15" width="10.28515625" style="361" bestFit="1" customWidth="1"/>
    <col min="16" max="16" width="9.42578125" style="361" bestFit="1" customWidth="1"/>
    <col min="17" max="17" width="12.28515625" style="361" bestFit="1" customWidth="1"/>
    <col min="18" max="18" width="10.28515625" style="361" bestFit="1" customWidth="1"/>
    <col min="19" max="19" width="9.42578125" style="361" bestFit="1" customWidth="1"/>
    <col min="20" max="20" width="10.7109375" style="361" customWidth="1"/>
    <col min="21" max="21" width="10.28515625" style="361" bestFit="1" customWidth="1"/>
    <col min="22" max="22" width="9.140625" style="361"/>
    <col min="23" max="23" width="11.28515625" style="361" bestFit="1" customWidth="1"/>
    <col min="24" max="24" width="10.28515625" style="361" bestFit="1" customWidth="1"/>
    <col min="25" max="16384" width="9.140625" style="361"/>
  </cols>
  <sheetData>
    <row r="1" spans="1:19" x14ac:dyDescent="0.2">
      <c r="A1" s="729" t="s">
        <v>708</v>
      </c>
      <c r="B1" s="638"/>
      <c r="C1" s="638"/>
      <c r="D1" s="638"/>
      <c r="E1" s="638"/>
      <c r="F1" s="638"/>
      <c r="G1" s="638"/>
      <c r="H1" s="638"/>
      <c r="I1" s="638"/>
      <c r="J1" s="638"/>
      <c r="K1" s="638"/>
      <c r="L1" s="638"/>
      <c r="M1" s="739" t="s">
        <v>687</v>
      </c>
      <c r="N1" s="726"/>
      <c r="O1" s="726"/>
      <c r="P1" s="977" t="s">
        <v>687</v>
      </c>
      <c r="Q1" s="808"/>
      <c r="R1" s="726"/>
      <c r="S1" s="977" t="s">
        <v>687</v>
      </c>
    </row>
    <row r="2" spans="1:19" x14ac:dyDescent="0.2">
      <c r="A2" s="730" t="s">
        <v>709</v>
      </c>
      <c r="B2" s="639"/>
      <c r="C2" s="639"/>
      <c r="D2" s="639"/>
      <c r="E2" s="639"/>
      <c r="F2" s="639"/>
      <c r="G2" s="639"/>
      <c r="H2" s="639"/>
      <c r="I2" s="639"/>
      <c r="J2" s="639"/>
      <c r="K2" s="639"/>
      <c r="L2" s="640"/>
      <c r="M2" s="740">
        <v>0</v>
      </c>
      <c r="N2" s="727"/>
      <c r="O2" s="727"/>
      <c r="P2" s="978">
        <v>0</v>
      </c>
      <c r="Q2" s="809"/>
      <c r="R2" s="727"/>
      <c r="S2" s="978">
        <v>0</v>
      </c>
    </row>
    <row r="3" spans="1:19" ht="17.25" customHeight="1" x14ac:dyDescent="0.25">
      <c r="A3" s="731"/>
      <c r="B3" s="1628" t="s">
        <v>132</v>
      </c>
      <c r="C3" s="1628"/>
      <c r="D3" s="1629"/>
      <c r="E3" s="1628" t="s">
        <v>133</v>
      </c>
      <c r="F3" s="1628"/>
      <c r="G3" s="1628"/>
      <c r="H3" s="1628" t="s">
        <v>135</v>
      </c>
      <c r="I3" s="1630"/>
      <c r="J3" s="1630"/>
      <c r="K3" s="1623" t="s">
        <v>196</v>
      </c>
      <c r="L3" s="1630"/>
      <c r="M3" s="1630"/>
      <c r="N3" s="1620" t="s">
        <v>97</v>
      </c>
      <c r="O3" s="1626"/>
      <c r="P3" s="1627"/>
      <c r="Q3" s="1620" t="s">
        <v>98</v>
      </c>
      <c r="R3" s="1626"/>
      <c r="S3" s="1627"/>
    </row>
    <row r="4" spans="1:19" ht="40.5" customHeight="1" thickBot="1" x14ac:dyDescent="0.25">
      <c r="A4" s="732"/>
      <c r="B4" s="364" t="s">
        <v>710</v>
      </c>
      <c r="C4" s="979" t="s">
        <v>711</v>
      </c>
      <c r="D4" s="980" t="s">
        <v>712</v>
      </c>
      <c r="E4" s="364" t="s">
        <v>710</v>
      </c>
      <c r="F4" s="979" t="s">
        <v>711</v>
      </c>
      <c r="G4" s="364" t="s">
        <v>712</v>
      </c>
      <c r="H4" s="979" t="s">
        <v>710</v>
      </c>
      <c r="I4" s="979" t="s">
        <v>711</v>
      </c>
      <c r="J4" s="364" t="s">
        <v>712</v>
      </c>
      <c r="K4" s="981" t="s">
        <v>710</v>
      </c>
      <c r="L4" s="979" t="s">
        <v>711</v>
      </c>
      <c r="M4" s="364" t="s">
        <v>712</v>
      </c>
      <c r="N4" s="982" t="s">
        <v>710</v>
      </c>
      <c r="O4" s="983" t="s">
        <v>711</v>
      </c>
      <c r="P4" s="984" t="s">
        <v>712</v>
      </c>
      <c r="Q4" s="982" t="s">
        <v>710</v>
      </c>
      <c r="R4" s="983" t="s">
        <v>711</v>
      </c>
      <c r="S4" s="984" t="s">
        <v>712</v>
      </c>
    </row>
    <row r="5" spans="1:19" x14ac:dyDescent="0.2">
      <c r="A5" s="733" t="s">
        <v>423</v>
      </c>
      <c r="B5" s="634"/>
      <c r="C5" s="634"/>
      <c r="D5" s="635"/>
      <c r="E5" s="634"/>
      <c r="F5" s="634"/>
      <c r="G5" s="634"/>
      <c r="H5" s="636"/>
      <c r="I5" s="636"/>
      <c r="J5" s="634"/>
      <c r="K5" s="637"/>
      <c r="L5" s="636"/>
      <c r="M5" s="634"/>
      <c r="N5" s="633"/>
      <c r="O5" s="634"/>
      <c r="P5" s="635"/>
      <c r="Q5" s="633"/>
      <c r="R5" s="634"/>
      <c r="S5" s="635"/>
    </row>
    <row r="6" spans="1:19" ht="25.5" customHeight="1" x14ac:dyDescent="0.2">
      <c r="A6" s="1107" t="s">
        <v>713</v>
      </c>
      <c r="B6" s="988">
        <v>4010724.45</v>
      </c>
      <c r="C6" s="1318">
        <v>1398115</v>
      </c>
      <c r="D6" s="1319">
        <f t="shared" ref="D6:D11" si="0">B6/C6</f>
        <v>2.8686656319401482</v>
      </c>
      <c r="E6" s="988">
        <v>3878812.07</v>
      </c>
      <c r="F6" s="1320">
        <v>1421138</v>
      </c>
      <c r="G6" s="1319">
        <f>E6/F6</f>
        <v>2.7293704552267268</v>
      </c>
      <c r="H6" s="988">
        <v>5497410.3099999996</v>
      </c>
      <c r="I6" s="1320">
        <v>1398276</v>
      </c>
      <c r="J6" s="1319">
        <f>H6/I6</f>
        <v>3.9315630891183138</v>
      </c>
      <c r="K6" s="988">
        <v>6377049.2541886633</v>
      </c>
      <c r="L6" s="1320">
        <v>1416700</v>
      </c>
      <c r="M6" s="1319">
        <f>K6/L6</f>
        <v>4.5013406184715627</v>
      </c>
      <c r="N6" s="990">
        <v>6399977.4989182167</v>
      </c>
      <c r="O6" s="1321">
        <v>1416700</v>
      </c>
      <c r="P6" s="1322">
        <f>N6/O6</f>
        <v>4.5175248810038937</v>
      </c>
      <c r="Q6" s="990">
        <v>6399977.4989182167</v>
      </c>
      <c r="R6" s="1321">
        <v>1416700</v>
      </c>
      <c r="S6" s="1322">
        <f>Q6/R6</f>
        <v>4.5175248810038937</v>
      </c>
    </row>
    <row r="7" spans="1:19" ht="20.100000000000001" customHeight="1" x14ac:dyDescent="0.2">
      <c r="A7" s="1108" t="s">
        <v>714</v>
      </c>
      <c r="B7" s="988">
        <v>101804.30999999998</v>
      </c>
      <c r="C7" s="1323">
        <v>30766</v>
      </c>
      <c r="D7" s="1319">
        <f t="shared" si="0"/>
        <v>3.3089875186894617</v>
      </c>
      <c r="E7" s="988">
        <v>89392.669999999984</v>
      </c>
      <c r="F7" s="1040">
        <v>30345</v>
      </c>
      <c r="G7" s="1319">
        <f>E7/F7</f>
        <v>2.9458780688746082</v>
      </c>
      <c r="H7" s="988">
        <v>146665.47</v>
      </c>
      <c r="I7" s="1040">
        <v>31390</v>
      </c>
      <c r="J7" s="1319">
        <f>H7/I7</f>
        <v>4.6723628544122331</v>
      </c>
      <c r="K7" s="988">
        <v>157546.76</v>
      </c>
      <c r="L7" s="1040">
        <v>32580</v>
      </c>
      <c r="M7" s="1319">
        <f>K7/L7</f>
        <v>4.8356893799877225</v>
      </c>
      <c r="N7" s="990">
        <v>157546.76</v>
      </c>
      <c r="O7" s="1324">
        <v>32580</v>
      </c>
      <c r="P7" s="1322">
        <f>N7/O7</f>
        <v>4.8356893799877225</v>
      </c>
      <c r="Q7" s="990">
        <v>157546.76</v>
      </c>
      <c r="R7" s="1324">
        <v>32580</v>
      </c>
      <c r="S7" s="1322">
        <f>Q7/R7</f>
        <v>4.8356893799877225</v>
      </c>
    </row>
    <row r="8" spans="1:19" ht="20.100000000000001" customHeight="1" x14ac:dyDescent="0.2">
      <c r="A8" s="1108" t="s">
        <v>715</v>
      </c>
      <c r="B8" s="988">
        <v>279208.7199999998</v>
      </c>
      <c r="C8" s="1323">
        <v>350245.5174098846</v>
      </c>
      <c r="D8" s="1319">
        <f t="shared" si="0"/>
        <v>0.79717999552082197</v>
      </c>
      <c r="E8" s="988">
        <v>402855.3</v>
      </c>
      <c r="F8" s="1040">
        <v>398493.97168111335</v>
      </c>
      <c r="G8" s="1319">
        <f>E8/F8</f>
        <v>1.0109445277189204</v>
      </c>
      <c r="H8" s="988">
        <v>601567</v>
      </c>
      <c r="I8" s="1040">
        <v>428644.75765646424</v>
      </c>
      <c r="J8" s="1319">
        <f>H8/I8</f>
        <v>1.4034162071384146</v>
      </c>
      <c r="K8" s="988">
        <v>563652.43582723755</v>
      </c>
      <c r="L8" s="1040">
        <v>411454.18221572001</v>
      </c>
      <c r="M8" s="1319">
        <f>K8/L8</f>
        <v>1.3699032849585231</v>
      </c>
      <c r="N8" s="990">
        <v>514317.72776965</v>
      </c>
      <c r="O8" s="1324">
        <v>411454.18221572001</v>
      </c>
      <c r="P8" s="1322">
        <f>N8/O8</f>
        <v>1.25</v>
      </c>
      <c r="Q8" s="990">
        <v>514317.72776965</v>
      </c>
      <c r="R8" s="1324">
        <v>411454.18221572001</v>
      </c>
      <c r="S8" s="1322">
        <f>Q8/R8</f>
        <v>1.25</v>
      </c>
    </row>
    <row r="9" spans="1:19" ht="20.100000000000001" customHeight="1" x14ac:dyDescent="0.2">
      <c r="A9" s="1108" t="s">
        <v>716</v>
      </c>
      <c r="B9" s="988">
        <v>1468544.6400000025</v>
      </c>
      <c r="C9" s="1323">
        <v>1149176</v>
      </c>
      <c r="D9" s="1319">
        <f t="shared" si="0"/>
        <v>1.2779109901355428</v>
      </c>
      <c r="E9" s="988">
        <v>1204168.8600000001</v>
      </c>
      <c r="F9" s="1040">
        <v>959107</v>
      </c>
      <c r="G9" s="1319">
        <f>E9/F9</f>
        <v>1.2555104487820443</v>
      </c>
      <c r="H9" s="988">
        <v>1650529.32</v>
      </c>
      <c r="I9" s="1040">
        <v>949507</v>
      </c>
      <c r="J9" s="1319">
        <f>H9/I9</f>
        <v>1.7383013711325983</v>
      </c>
      <c r="K9" s="988">
        <v>2127169.6266666665</v>
      </c>
      <c r="L9" s="1040">
        <v>1117160</v>
      </c>
      <c r="M9" s="1319">
        <f>K9/L9</f>
        <v>1.9040868153770869</v>
      </c>
      <c r="N9" s="990">
        <v>2154091.2622222221</v>
      </c>
      <c r="O9" s="1324">
        <v>1117160</v>
      </c>
      <c r="P9" s="1322">
        <f>N9/O9</f>
        <v>1.9281850963355491</v>
      </c>
      <c r="Q9" s="990">
        <v>2154091.2622222221</v>
      </c>
      <c r="R9" s="1324">
        <v>1117160</v>
      </c>
      <c r="S9" s="1322">
        <f>Q9/R9</f>
        <v>1.9281850963355491</v>
      </c>
    </row>
    <row r="10" spans="1:19" ht="20.100000000000001" customHeight="1" thickBot="1" x14ac:dyDescent="0.25">
      <c r="A10" s="1109" t="s">
        <v>717</v>
      </c>
      <c r="B10" s="1325">
        <v>343018.57</v>
      </c>
      <c r="C10" s="1326">
        <v>114516.02</v>
      </c>
      <c r="D10" s="1327">
        <f t="shared" si="0"/>
        <v>2.9953762801047397</v>
      </c>
      <c r="E10" s="1325">
        <v>337280.5</v>
      </c>
      <c r="F10" s="1328">
        <v>110895.35</v>
      </c>
      <c r="G10" s="1327">
        <f>E10/F10</f>
        <v>3.041430501819959</v>
      </c>
      <c r="H10" s="1325">
        <v>552841.69000000006</v>
      </c>
      <c r="I10" s="1328">
        <v>105181</v>
      </c>
      <c r="J10" s="1327">
        <f>H10/I10</f>
        <v>5.2560984398322894</v>
      </c>
      <c r="K10" s="1325">
        <v>602395.91999999993</v>
      </c>
      <c r="L10" s="1328">
        <v>113104</v>
      </c>
      <c r="M10" s="1327">
        <f>K10/L10</f>
        <v>5.3260355071438665</v>
      </c>
      <c r="N10" s="1329">
        <v>602395.91999999993</v>
      </c>
      <c r="O10" s="1330">
        <v>113104</v>
      </c>
      <c r="P10" s="1331">
        <f>N10/O10</f>
        <v>5.3260355071438665</v>
      </c>
      <c r="Q10" s="1329">
        <v>602395.91999999993</v>
      </c>
      <c r="R10" s="1330">
        <v>113104</v>
      </c>
      <c r="S10" s="1331">
        <f>Q10/R10</f>
        <v>5.3260355071438665</v>
      </c>
    </row>
    <row r="11" spans="1:19" ht="20.100000000000001" customHeight="1" x14ac:dyDescent="0.2">
      <c r="A11" s="737" t="s">
        <v>718</v>
      </c>
      <c r="B11" s="368">
        <f>SUM(B6:B10)</f>
        <v>6203300.6900000032</v>
      </c>
      <c r="C11" s="356">
        <f>SUM(C6:C10)</f>
        <v>3042818.5374098844</v>
      </c>
      <c r="D11" s="1332">
        <f t="shared" si="0"/>
        <v>2.0386692843275473</v>
      </c>
      <c r="E11" s="355">
        <f>SUM(E6:E10)</f>
        <v>5912509.4000000004</v>
      </c>
      <c r="F11" s="356">
        <f>SUM(F6:F10)</f>
        <v>2919979.3216811134</v>
      </c>
      <c r="G11" s="362">
        <v>0</v>
      </c>
      <c r="H11" s="355">
        <f>SUM(H6:H10)</f>
        <v>8449013.7899999991</v>
      </c>
      <c r="I11" s="356">
        <f>SUM(I6:I10)</f>
        <v>2912998.7576564644</v>
      </c>
      <c r="J11" s="362">
        <v>0</v>
      </c>
      <c r="K11" s="368">
        <f>SUM(K6:K10)</f>
        <v>9827813.9966825675</v>
      </c>
      <c r="L11" s="356">
        <f>SUM(L6:L10)</f>
        <v>3090998.1822157199</v>
      </c>
      <c r="M11" s="362">
        <v>0</v>
      </c>
      <c r="N11" s="1004">
        <f>SUM(N6:N10)</f>
        <v>9828329.168910088</v>
      </c>
      <c r="O11" s="1005">
        <f>SUM(O6:O10)</f>
        <v>3090998.1822157199</v>
      </c>
      <c r="P11" s="728">
        <v>0</v>
      </c>
      <c r="Q11" s="1004">
        <f>SUM(Q6:Q10)</f>
        <v>9828329.168910088</v>
      </c>
      <c r="R11" s="1005">
        <f>SUM(R6:R10)</f>
        <v>3090998.1822157199</v>
      </c>
      <c r="S11" s="728">
        <v>0</v>
      </c>
    </row>
    <row r="12" spans="1:19" ht="20.100000000000001" customHeight="1" x14ac:dyDescent="0.2">
      <c r="A12" s="735" t="s">
        <v>719</v>
      </c>
      <c r="B12" s="988">
        <v>77788</v>
      </c>
      <c r="C12" s="1333"/>
      <c r="D12" s="1334"/>
      <c r="E12" s="988">
        <v>24030</v>
      </c>
      <c r="F12" s="1333"/>
      <c r="G12" s="1335"/>
      <c r="H12" s="988">
        <v>67555.199999999997</v>
      </c>
      <c r="I12" s="1333"/>
      <c r="J12" s="1335"/>
      <c r="K12" s="988">
        <v>56457.733333333337</v>
      </c>
      <c r="L12" s="1333"/>
      <c r="M12" s="1335"/>
      <c r="N12" s="990">
        <v>56457.733333333337</v>
      </c>
      <c r="O12" s="1333"/>
      <c r="P12" s="1334"/>
      <c r="Q12" s="990">
        <v>56457.733333333337</v>
      </c>
      <c r="R12" s="1333"/>
      <c r="S12" s="1334"/>
    </row>
    <row r="13" spans="1:19" ht="20.100000000000001" customHeight="1" thickBot="1" x14ac:dyDescent="0.25">
      <c r="A13" s="736" t="s">
        <v>720</v>
      </c>
      <c r="B13" s="1006">
        <v>400162.77</v>
      </c>
      <c r="C13" s="1007"/>
      <c r="D13" s="1008"/>
      <c r="E13" s="1006">
        <v>498274.78</v>
      </c>
      <c r="F13" s="1007"/>
      <c r="G13" s="1010"/>
      <c r="H13" s="1006">
        <v>658032.82999999996</v>
      </c>
      <c r="I13" s="1007"/>
      <c r="J13" s="1010"/>
      <c r="K13" s="1006">
        <v>544844.72</v>
      </c>
      <c r="L13" s="1007"/>
      <c r="M13" s="1010"/>
      <c r="N13" s="1011">
        <v>544844.72</v>
      </c>
      <c r="O13" s="1007"/>
      <c r="P13" s="1008"/>
      <c r="Q13" s="1011">
        <v>544844.72</v>
      </c>
      <c r="R13" s="1007"/>
      <c r="S13" s="1008"/>
    </row>
    <row r="14" spans="1:19" ht="3" customHeight="1" x14ac:dyDescent="0.2">
      <c r="A14" s="735"/>
      <c r="B14" s="358">
        <v>0</v>
      </c>
      <c r="C14" s="359">
        <v>0</v>
      </c>
      <c r="D14" s="360"/>
      <c r="E14" s="359">
        <v>0</v>
      </c>
      <c r="F14" s="359">
        <v>0</v>
      </c>
      <c r="G14" s="363"/>
      <c r="H14" s="359">
        <v>0</v>
      </c>
      <c r="I14" s="359">
        <v>0</v>
      </c>
      <c r="J14" s="363"/>
      <c r="K14" s="358">
        <v>0</v>
      </c>
      <c r="L14" s="359">
        <v>0</v>
      </c>
      <c r="M14" s="363"/>
      <c r="N14" s="1012">
        <v>0</v>
      </c>
      <c r="O14" s="1013">
        <v>0</v>
      </c>
      <c r="P14" s="1014"/>
      <c r="Q14" s="1012">
        <v>0</v>
      </c>
      <c r="R14" s="1013">
        <v>0</v>
      </c>
      <c r="S14" s="1014"/>
    </row>
    <row r="15" spans="1:19" ht="20.100000000000001" customHeight="1" x14ac:dyDescent="0.2">
      <c r="A15" s="738" t="s">
        <v>721</v>
      </c>
      <c r="B15" s="369">
        <f>SUM(B11:B14)</f>
        <v>6681251.4600000028</v>
      </c>
      <c r="C15" s="366">
        <f>SUM(C11:C14)</f>
        <v>3042818.5374098844</v>
      </c>
      <c r="D15" s="370"/>
      <c r="E15" s="365">
        <f>SUM(E11:E14)</f>
        <v>6434814.1800000006</v>
      </c>
      <c r="F15" s="366">
        <f>SUM(F11:F14)</f>
        <v>2919979.3216811134</v>
      </c>
      <c r="G15" s="367"/>
      <c r="H15" s="365">
        <f>SUM(H11:H14)</f>
        <v>9174601.8199999984</v>
      </c>
      <c r="I15" s="366">
        <f>SUM(I11:I14)</f>
        <v>2912998.7576564644</v>
      </c>
      <c r="J15" s="367"/>
      <c r="K15" s="369">
        <f>SUM(K11:K14)</f>
        <v>10429116.450015901</v>
      </c>
      <c r="L15" s="366">
        <f>SUM(L11:L14)</f>
        <v>3090998.1822157199</v>
      </c>
      <c r="M15" s="367"/>
      <c r="N15" s="1015">
        <f>SUM(N11:N14)</f>
        <v>10429631.622243421</v>
      </c>
      <c r="O15" s="1016">
        <f>SUM(O11:O14)</f>
        <v>3090998.1822157199</v>
      </c>
      <c r="P15" s="1017"/>
      <c r="Q15" s="1015">
        <f>SUM(Q11:Q14)</f>
        <v>10429631.622243421</v>
      </c>
      <c r="R15" s="1016">
        <f>SUM(R11:R14)</f>
        <v>3090998.1822157199</v>
      </c>
      <c r="S15" s="1017"/>
    </row>
    <row r="16" spans="1:19" hidden="1" x14ac:dyDescent="0.2">
      <c r="A16" s="733" t="s">
        <v>425</v>
      </c>
      <c r="B16" s="637"/>
      <c r="C16" s="636"/>
      <c r="D16" s="635"/>
      <c r="E16" s="636"/>
      <c r="F16" s="636"/>
      <c r="G16" s="634"/>
      <c r="H16" s="636"/>
      <c r="I16" s="636"/>
      <c r="J16" s="634"/>
      <c r="K16" s="637"/>
      <c r="L16" s="636"/>
      <c r="M16" s="634"/>
      <c r="N16" s="633"/>
      <c r="O16" s="634"/>
      <c r="P16" s="635"/>
      <c r="Q16" s="633"/>
      <c r="R16" s="634"/>
      <c r="S16" s="635"/>
    </row>
    <row r="17" spans="1:19" hidden="1" x14ac:dyDescent="0.2">
      <c r="A17" s="734" t="s">
        <v>713</v>
      </c>
      <c r="B17" s="988">
        <v>0</v>
      </c>
      <c r="C17" s="986">
        <v>0</v>
      </c>
      <c r="D17" s="989">
        <v>0</v>
      </c>
      <c r="E17" s="985">
        <v>0</v>
      </c>
      <c r="F17" s="986">
        <v>0</v>
      </c>
      <c r="G17" s="987">
        <v>0</v>
      </c>
      <c r="H17" s="985">
        <v>0</v>
      </c>
      <c r="I17" s="986">
        <v>0</v>
      </c>
      <c r="J17" s="987">
        <v>0</v>
      </c>
      <c r="K17" s="988">
        <v>0</v>
      </c>
      <c r="L17" s="986">
        <v>0</v>
      </c>
      <c r="M17" s="987">
        <v>0</v>
      </c>
      <c r="N17" s="990">
        <v>0</v>
      </c>
      <c r="O17" s="991">
        <v>0</v>
      </c>
      <c r="P17" s="992">
        <v>0</v>
      </c>
      <c r="Q17" s="990">
        <v>0</v>
      </c>
      <c r="R17" s="991">
        <v>0</v>
      </c>
      <c r="S17" s="992">
        <v>0</v>
      </c>
    </row>
    <row r="18" spans="1:19" hidden="1" x14ac:dyDescent="0.2">
      <c r="A18" s="735" t="s">
        <v>714</v>
      </c>
      <c r="B18" s="988">
        <v>0</v>
      </c>
      <c r="C18" s="986">
        <v>0</v>
      </c>
      <c r="D18" s="989">
        <v>0</v>
      </c>
      <c r="E18" s="985">
        <v>0</v>
      </c>
      <c r="F18" s="986">
        <v>0</v>
      </c>
      <c r="G18" s="987">
        <v>0</v>
      </c>
      <c r="H18" s="985">
        <v>0</v>
      </c>
      <c r="I18" s="986">
        <v>0</v>
      </c>
      <c r="J18" s="987">
        <v>0</v>
      </c>
      <c r="K18" s="988">
        <v>0</v>
      </c>
      <c r="L18" s="986">
        <v>0</v>
      </c>
      <c r="M18" s="987">
        <v>0</v>
      </c>
      <c r="N18" s="990">
        <v>0</v>
      </c>
      <c r="O18" s="991">
        <v>0</v>
      </c>
      <c r="P18" s="992">
        <v>0</v>
      </c>
      <c r="Q18" s="990">
        <v>0</v>
      </c>
      <c r="R18" s="991">
        <v>0</v>
      </c>
      <c r="S18" s="992">
        <v>0</v>
      </c>
    </row>
    <row r="19" spans="1:19" hidden="1" x14ac:dyDescent="0.2">
      <c r="A19" s="735" t="s">
        <v>715</v>
      </c>
      <c r="B19" s="988">
        <v>0</v>
      </c>
      <c r="C19" s="986">
        <v>0</v>
      </c>
      <c r="D19" s="993">
        <v>0</v>
      </c>
      <c r="E19" s="985">
        <v>0</v>
      </c>
      <c r="F19" s="986">
        <v>0</v>
      </c>
      <c r="G19" s="994">
        <v>0</v>
      </c>
      <c r="H19" s="985">
        <v>0</v>
      </c>
      <c r="I19" s="986">
        <v>0</v>
      </c>
      <c r="J19" s="994">
        <v>0</v>
      </c>
      <c r="K19" s="988">
        <v>0</v>
      </c>
      <c r="L19" s="986">
        <v>0</v>
      </c>
      <c r="M19" s="994">
        <v>0</v>
      </c>
      <c r="N19" s="990">
        <v>0</v>
      </c>
      <c r="O19" s="991">
        <v>0</v>
      </c>
      <c r="P19" s="995">
        <v>0</v>
      </c>
      <c r="Q19" s="990">
        <v>0</v>
      </c>
      <c r="R19" s="991">
        <v>0</v>
      </c>
      <c r="S19" s="995">
        <v>0</v>
      </c>
    </row>
    <row r="20" spans="1:19" ht="13.5" hidden="1" thickBot="1" x14ac:dyDescent="0.25">
      <c r="A20" s="736" t="s">
        <v>716</v>
      </c>
      <c r="B20" s="996">
        <v>0</v>
      </c>
      <c r="C20" s="997">
        <v>0</v>
      </c>
      <c r="D20" s="998">
        <v>0</v>
      </c>
      <c r="E20" s="999">
        <v>0</v>
      </c>
      <c r="F20" s="997">
        <v>0</v>
      </c>
      <c r="G20" s="1000">
        <v>0</v>
      </c>
      <c r="H20" s="999">
        <v>0</v>
      </c>
      <c r="I20" s="997">
        <v>0</v>
      </c>
      <c r="J20" s="1000">
        <v>0</v>
      </c>
      <c r="K20" s="996">
        <v>0</v>
      </c>
      <c r="L20" s="997">
        <v>0</v>
      </c>
      <c r="M20" s="1000">
        <v>0</v>
      </c>
      <c r="N20" s="1001">
        <v>0</v>
      </c>
      <c r="O20" s="1002">
        <v>0</v>
      </c>
      <c r="P20" s="1003">
        <v>0</v>
      </c>
      <c r="Q20" s="1001">
        <v>0</v>
      </c>
      <c r="R20" s="1002">
        <v>0</v>
      </c>
      <c r="S20" s="1003">
        <v>0</v>
      </c>
    </row>
    <row r="21" spans="1:19" hidden="1" x14ac:dyDescent="0.2">
      <c r="A21" s="737"/>
      <c r="B21" s="368">
        <f>SUM(B17:B20)</f>
        <v>0</v>
      </c>
      <c r="C21" s="356">
        <f>SUM(C17:C20)</f>
        <v>0</v>
      </c>
      <c r="D21" s="357">
        <v>0</v>
      </c>
      <c r="E21" s="355">
        <f>SUM(E17:E20)</f>
        <v>0</v>
      </c>
      <c r="F21" s="356">
        <f>SUM(F17:F20)</f>
        <v>0</v>
      </c>
      <c r="G21" s="362">
        <v>0</v>
      </c>
      <c r="H21" s="355">
        <f>SUM(H17:H20)</f>
        <v>0</v>
      </c>
      <c r="I21" s="356">
        <f>SUM(I17:I20)</f>
        <v>0</v>
      </c>
      <c r="J21" s="362">
        <v>0</v>
      </c>
      <c r="K21" s="368">
        <f>SUM(K17:K20)</f>
        <v>0</v>
      </c>
      <c r="L21" s="356">
        <f>SUM(L17:L20)</f>
        <v>0</v>
      </c>
      <c r="M21" s="362">
        <v>0</v>
      </c>
      <c r="N21" s="1004">
        <f>SUM(N17:N20)</f>
        <v>0</v>
      </c>
      <c r="O21" s="1005">
        <f>SUM(O17:O20)</f>
        <v>0</v>
      </c>
      <c r="P21" s="728">
        <v>0</v>
      </c>
      <c r="Q21" s="1004">
        <f>SUM(Q17:Q20)</f>
        <v>0</v>
      </c>
      <c r="R21" s="1005">
        <f>SUM(R17:R20)</f>
        <v>0</v>
      </c>
      <c r="S21" s="728">
        <v>0</v>
      </c>
    </row>
    <row r="22" spans="1:19" ht="13.5" hidden="1" thickBot="1" x14ac:dyDescent="0.25">
      <c r="A22" s="736" t="s">
        <v>720</v>
      </c>
      <c r="B22" s="1006">
        <v>0</v>
      </c>
      <c r="C22" s="1007"/>
      <c r="D22" s="1008"/>
      <c r="E22" s="1009">
        <v>0</v>
      </c>
      <c r="F22" s="1007"/>
      <c r="G22" s="1010"/>
      <c r="H22" s="1009">
        <v>0</v>
      </c>
      <c r="I22" s="1007"/>
      <c r="J22" s="1010"/>
      <c r="K22" s="1006">
        <v>0</v>
      </c>
      <c r="L22" s="1007"/>
      <c r="M22" s="1010"/>
      <c r="N22" s="1011">
        <v>0</v>
      </c>
      <c r="O22" s="1007"/>
      <c r="P22" s="1008"/>
      <c r="Q22" s="1011">
        <v>0</v>
      </c>
      <c r="R22" s="1007"/>
      <c r="S22" s="1008"/>
    </row>
    <row r="23" spans="1:19" hidden="1" x14ac:dyDescent="0.2">
      <c r="A23" s="735"/>
      <c r="B23" s="358">
        <v>0</v>
      </c>
      <c r="C23" s="359">
        <v>0</v>
      </c>
      <c r="D23" s="360"/>
      <c r="E23" s="359">
        <v>0</v>
      </c>
      <c r="F23" s="359">
        <v>0</v>
      </c>
      <c r="G23" s="363"/>
      <c r="H23" s="359">
        <v>0</v>
      </c>
      <c r="I23" s="359">
        <v>0</v>
      </c>
      <c r="J23" s="363"/>
      <c r="K23" s="358">
        <v>0</v>
      </c>
      <c r="L23" s="359">
        <v>0</v>
      </c>
      <c r="M23" s="363"/>
      <c r="N23" s="1012">
        <v>0</v>
      </c>
      <c r="O23" s="1013">
        <v>0</v>
      </c>
      <c r="P23" s="1014"/>
      <c r="Q23" s="1012">
        <v>0</v>
      </c>
      <c r="R23" s="1013">
        <v>0</v>
      </c>
      <c r="S23" s="1014"/>
    </row>
    <row r="24" spans="1:19" hidden="1" x14ac:dyDescent="0.2">
      <c r="A24" s="738" t="s">
        <v>722</v>
      </c>
      <c r="B24" s="369">
        <f>SUM(B21:B23)</f>
        <v>0</v>
      </c>
      <c r="C24" s="366">
        <f>SUM(C21:C23)</f>
        <v>0</v>
      </c>
      <c r="D24" s="370"/>
      <c r="E24" s="365">
        <f>SUM(E21:E23)</f>
        <v>0</v>
      </c>
      <c r="F24" s="366">
        <f>SUM(F21:F23)</f>
        <v>0</v>
      </c>
      <c r="G24" s="367"/>
      <c r="H24" s="365">
        <f>SUM(H21:H23)</f>
        <v>0</v>
      </c>
      <c r="I24" s="366">
        <f>SUM(I21:I23)</f>
        <v>0</v>
      </c>
      <c r="J24" s="367"/>
      <c r="K24" s="369">
        <f>SUM(K21:K23)</f>
        <v>0</v>
      </c>
      <c r="L24" s="366">
        <f>SUM(L21:L23)</f>
        <v>0</v>
      </c>
      <c r="M24" s="367"/>
      <c r="N24" s="1015">
        <f>SUM(N21:N23)</f>
        <v>0</v>
      </c>
      <c r="O24" s="1016">
        <f>SUM(O21:O23)</f>
        <v>0</v>
      </c>
      <c r="P24" s="1017"/>
      <c r="Q24" s="1015">
        <f>SUM(Q21:Q23)</f>
        <v>0</v>
      </c>
      <c r="R24" s="1016">
        <f>SUM(R21:R23)</f>
        <v>0</v>
      </c>
      <c r="S24" s="1017"/>
    </row>
    <row r="25" spans="1:19" hidden="1" x14ac:dyDescent="0.2">
      <c r="A25" s="733" t="s">
        <v>169</v>
      </c>
      <c r="B25" s="637"/>
      <c r="C25" s="636"/>
      <c r="D25" s="635"/>
      <c r="E25" s="636"/>
      <c r="F25" s="636"/>
      <c r="G25" s="634"/>
      <c r="H25" s="636"/>
      <c r="I25" s="636"/>
      <c r="J25" s="634"/>
      <c r="K25" s="637"/>
      <c r="L25" s="636"/>
      <c r="M25" s="634"/>
      <c r="N25" s="633"/>
      <c r="O25" s="634"/>
      <c r="P25" s="635"/>
      <c r="Q25" s="633"/>
      <c r="R25" s="634"/>
      <c r="S25" s="635"/>
    </row>
    <row r="26" spans="1:19" hidden="1" x14ac:dyDescent="0.2">
      <c r="A26" s="734" t="s">
        <v>713</v>
      </c>
      <c r="B26" s="988">
        <v>0</v>
      </c>
      <c r="C26" s="986">
        <v>0</v>
      </c>
      <c r="D26" s="989">
        <v>0</v>
      </c>
      <c r="E26" s="985">
        <v>0</v>
      </c>
      <c r="F26" s="986">
        <v>0</v>
      </c>
      <c r="G26" s="987">
        <v>0</v>
      </c>
      <c r="H26" s="985">
        <v>0</v>
      </c>
      <c r="I26" s="986">
        <v>0</v>
      </c>
      <c r="J26" s="987">
        <v>0</v>
      </c>
      <c r="K26" s="988">
        <v>0</v>
      </c>
      <c r="L26" s="986">
        <v>0</v>
      </c>
      <c r="M26" s="987">
        <v>0</v>
      </c>
      <c r="N26" s="990">
        <v>0</v>
      </c>
      <c r="O26" s="991">
        <v>0</v>
      </c>
      <c r="P26" s="992">
        <v>0</v>
      </c>
      <c r="Q26" s="990">
        <v>0</v>
      </c>
      <c r="R26" s="991">
        <v>0</v>
      </c>
      <c r="S26" s="992">
        <v>0</v>
      </c>
    </row>
    <row r="27" spans="1:19" hidden="1" x14ac:dyDescent="0.2">
      <c r="A27" s="735" t="s">
        <v>714</v>
      </c>
      <c r="B27" s="988">
        <v>0</v>
      </c>
      <c r="C27" s="986">
        <v>0</v>
      </c>
      <c r="D27" s="989">
        <v>0</v>
      </c>
      <c r="E27" s="985">
        <v>0</v>
      </c>
      <c r="F27" s="986">
        <v>0</v>
      </c>
      <c r="G27" s="987">
        <v>0</v>
      </c>
      <c r="H27" s="985">
        <v>0</v>
      </c>
      <c r="I27" s="986">
        <v>0</v>
      </c>
      <c r="J27" s="987">
        <v>0</v>
      </c>
      <c r="K27" s="988">
        <v>0</v>
      </c>
      <c r="L27" s="986">
        <v>0</v>
      </c>
      <c r="M27" s="987">
        <v>0</v>
      </c>
      <c r="N27" s="990">
        <v>0</v>
      </c>
      <c r="O27" s="991">
        <v>0</v>
      </c>
      <c r="P27" s="992">
        <v>0</v>
      </c>
      <c r="Q27" s="990">
        <v>0</v>
      </c>
      <c r="R27" s="991">
        <v>0</v>
      </c>
      <c r="S27" s="992">
        <v>0</v>
      </c>
    </row>
    <row r="28" spans="1:19" hidden="1" x14ac:dyDescent="0.2">
      <c r="A28" s="735" t="s">
        <v>715</v>
      </c>
      <c r="B28" s="988">
        <v>0</v>
      </c>
      <c r="C28" s="986">
        <v>0</v>
      </c>
      <c r="D28" s="993">
        <v>0</v>
      </c>
      <c r="E28" s="985">
        <v>0</v>
      </c>
      <c r="F28" s="986">
        <v>0</v>
      </c>
      <c r="G28" s="994">
        <v>0</v>
      </c>
      <c r="H28" s="985">
        <v>0</v>
      </c>
      <c r="I28" s="986">
        <v>0</v>
      </c>
      <c r="J28" s="994">
        <v>0</v>
      </c>
      <c r="K28" s="988">
        <v>0</v>
      </c>
      <c r="L28" s="986">
        <v>0</v>
      </c>
      <c r="M28" s="994">
        <v>0</v>
      </c>
      <c r="N28" s="990">
        <v>0</v>
      </c>
      <c r="O28" s="991">
        <v>0</v>
      </c>
      <c r="P28" s="995">
        <v>0</v>
      </c>
      <c r="Q28" s="990">
        <v>0</v>
      </c>
      <c r="R28" s="991">
        <v>0</v>
      </c>
      <c r="S28" s="995">
        <v>0</v>
      </c>
    </row>
    <row r="29" spans="1:19" ht="13.5" hidden="1" thickBot="1" x14ac:dyDescent="0.25">
      <c r="A29" s="736" t="s">
        <v>716</v>
      </c>
      <c r="B29" s="996">
        <v>0</v>
      </c>
      <c r="C29" s="997">
        <v>0</v>
      </c>
      <c r="D29" s="998">
        <v>0</v>
      </c>
      <c r="E29" s="999">
        <v>0</v>
      </c>
      <c r="F29" s="997">
        <v>0</v>
      </c>
      <c r="G29" s="1000">
        <v>0</v>
      </c>
      <c r="H29" s="999">
        <v>0</v>
      </c>
      <c r="I29" s="997">
        <v>0</v>
      </c>
      <c r="J29" s="1000">
        <v>0</v>
      </c>
      <c r="K29" s="996">
        <v>0</v>
      </c>
      <c r="L29" s="997">
        <v>0</v>
      </c>
      <c r="M29" s="1000">
        <v>0</v>
      </c>
      <c r="N29" s="1001">
        <v>0</v>
      </c>
      <c r="O29" s="1002">
        <v>0</v>
      </c>
      <c r="P29" s="1003">
        <v>0</v>
      </c>
      <c r="Q29" s="1001">
        <v>0</v>
      </c>
      <c r="R29" s="1002">
        <v>0</v>
      </c>
      <c r="S29" s="1003">
        <v>0</v>
      </c>
    </row>
    <row r="30" spans="1:19" hidden="1" x14ac:dyDescent="0.2">
      <c r="A30" s="737"/>
      <c r="B30" s="368">
        <f>SUM(B26:B29)</f>
        <v>0</v>
      </c>
      <c r="C30" s="356">
        <f>SUM(C26:C29)</f>
        <v>0</v>
      </c>
      <c r="D30" s="357">
        <v>0</v>
      </c>
      <c r="E30" s="355">
        <f>SUM(E26:E29)</f>
        <v>0</v>
      </c>
      <c r="F30" s="356">
        <f>SUM(F26:F29)</f>
        <v>0</v>
      </c>
      <c r="G30" s="362">
        <v>0</v>
      </c>
      <c r="H30" s="355">
        <f>SUM(H26:H29)</f>
        <v>0</v>
      </c>
      <c r="I30" s="356">
        <f>SUM(I26:I29)</f>
        <v>0</v>
      </c>
      <c r="J30" s="362">
        <v>0</v>
      </c>
      <c r="K30" s="368">
        <f>SUM(K26:K29)</f>
        <v>0</v>
      </c>
      <c r="L30" s="356">
        <f>SUM(L26:L29)</f>
        <v>0</v>
      </c>
      <c r="M30" s="362">
        <v>0</v>
      </c>
      <c r="N30" s="1004">
        <f>SUM(N26:N29)</f>
        <v>0</v>
      </c>
      <c r="O30" s="1005">
        <f>SUM(O26:O29)</f>
        <v>0</v>
      </c>
      <c r="P30" s="728">
        <v>0</v>
      </c>
      <c r="Q30" s="1004">
        <f>SUM(Q26:Q29)</f>
        <v>0</v>
      </c>
      <c r="R30" s="1005">
        <f>SUM(R26:R29)</f>
        <v>0</v>
      </c>
      <c r="S30" s="728">
        <v>0</v>
      </c>
    </row>
    <row r="31" spans="1:19" ht="13.5" hidden="1" thickBot="1" x14ac:dyDescent="0.25">
      <c r="A31" s="736" t="s">
        <v>720</v>
      </c>
      <c r="B31" s="1006">
        <v>0</v>
      </c>
      <c r="C31" s="1007"/>
      <c r="D31" s="1008"/>
      <c r="E31" s="1009">
        <v>0</v>
      </c>
      <c r="F31" s="1007"/>
      <c r="G31" s="1010"/>
      <c r="H31" s="1009">
        <v>0</v>
      </c>
      <c r="I31" s="1007"/>
      <c r="J31" s="1010"/>
      <c r="K31" s="1006">
        <v>0</v>
      </c>
      <c r="L31" s="1007"/>
      <c r="M31" s="1010"/>
      <c r="N31" s="1011">
        <v>0</v>
      </c>
      <c r="O31" s="1007"/>
      <c r="P31" s="1008"/>
      <c r="Q31" s="1011">
        <v>0</v>
      </c>
      <c r="R31" s="1007"/>
      <c r="S31" s="1008"/>
    </row>
    <row r="32" spans="1:19" hidden="1" x14ac:dyDescent="0.2">
      <c r="A32" s="735"/>
      <c r="B32" s="358">
        <v>0</v>
      </c>
      <c r="C32" s="359">
        <v>0</v>
      </c>
      <c r="D32" s="360"/>
      <c r="E32" s="359">
        <v>0</v>
      </c>
      <c r="F32" s="359">
        <v>0</v>
      </c>
      <c r="G32" s="363"/>
      <c r="H32" s="359">
        <v>0</v>
      </c>
      <c r="I32" s="359">
        <v>0</v>
      </c>
      <c r="J32" s="363"/>
      <c r="K32" s="358">
        <v>0</v>
      </c>
      <c r="L32" s="359">
        <v>0</v>
      </c>
      <c r="M32" s="363"/>
      <c r="N32" s="1012">
        <v>0</v>
      </c>
      <c r="O32" s="1013">
        <v>0</v>
      </c>
      <c r="P32" s="1014"/>
      <c r="Q32" s="1012">
        <v>0</v>
      </c>
      <c r="R32" s="1013">
        <v>0</v>
      </c>
      <c r="S32" s="1014"/>
    </row>
    <row r="33" spans="1:19" hidden="1" x14ac:dyDescent="0.2">
      <c r="A33" s="738" t="s">
        <v>723</v>
      </c>
      <c r="B33" s="369">
        <f>SUM(B30:B32)</f>
        <v>0</v>
      </c>
      <c r="C33" s="366">
        <f>SUM(C30:C32)</f>
        <v>0</v>
      </c>
      <c r="D33" s="370"/>
      <c r="E33" s="365">
        <f>SUM(E30:E32)</f>
        <v>0</v>
      </c>
      <c r="F33" s="366">
        <f>SUM(F30:F32)</f>
        <v>0</v>
      </c>
      <c r="G33" s="367"/>
      <c r="H33" s="365">
        <f>SUM(H30:H32)</f>
        <v>0</v>
      </c>
      <c r="I33" s="366">
        <f>SUM(I30:I32)</f>
        <v>0</v>
      </c>
      <c r="J33" s="367"/>
      <c r="K33" s="369">
        <f>SUM(K30:K32)</f>
        <v>0</v>
      </c>
      <c r="L33" s="366">
        <f>SUM(L30:L32)</f>
        <v>0</v>
      </c>
      <c r="M33" s="367"/>
      <c r="N33" s="1015">
        <f>SUM(N30:N32)</f>
        <v>0</v>
      </c>
      <c r="O33" s="1016">
        <f>SUM(O30:O32)</f>
        <v>0</v>
      </c>
      <c r="P33" s="1017"/>
      <c r="Q33" s="1015">
        <f>SUM(Q30:Q32)</f>
        <v>0</v>
      </c>
      <c r="R33" s="1016">
        <f>SUM(R30:R32)</f>
        <v>0</v>
      </c>
      <c r="S33" s="1017"/>
    </row>
    <row r="34" spans="1:19" hidden="1" x14ac:dyDescent="0.2">
      <c r="A34" s="733" t="s">
        <v>171</v>
      </c>
      <c r="B34" s="637"/>
      <c r="C34" s="636"/>
      <c r="D34" s="635"/>
      <c r="E34" s="636"/>
      <c r="F34" s="636"/>
      <c r="G34" s="634"/>
      <c r="H34" s="636"/>
      <c r="I34" s="636"/>
      <c r="J34" s="634"/>
      <c r="K34" s="637"/>
      <c r="L34" s="636"/>
      <c r="M34" s="634"/>
      <c r="N34" s="633"/>
      <c r="O34" s="634"/>
      <c r="P34" s="635"/>
      <c r="Q34" s="633"/>
      <c r="R34" s="634"/>
      <c r="S34" s="635"/>
    </row>
    <row r="35" spans="1:19" hidden="1" x14ac:dyDescent="0.2">
      <c r="A35" s="734" t="s">
        <v>713</v>
      </c>
      <c r="B35" s="988">
        <v>0</v>
      </c>
      <c r="C35" s="986">
        <v>0</v>
      </c>
      <c r="D35" s="989">
        <v>0</v>
      </c>
      <c r="E35" s="985">
        <v>0</v>
      </c>
      <c r="F35" s="986">
        <v>0</v>
      </c>
      <c r="G35" s="987">
        <v>0</v>
      </c>
      <c r="H35" s="985">
        <v>0</v>
      </c>
      <c r="I35" s="986">
        <v>0</v>
      </c>
      <c r="J35" s="987">
        <v>0</v>
      </c>
      <c r="K35" s="988">
        <v>0</v>
      </c>
      <c r="L35" s="986">
        <v>0</v>
      </c>
      <c r="M35" s="987">
        <v>0</v>
      </c>
      <c r="N35" s="990">
        <v>0</v>
      </c>
      <c r="O35" s="991">
        <v>0</v>
      </c>
      <c r="P35" s="992">
        <v>0</v>
      </c>
      <c r="Q35" s="990">
        <v>0</v>
      </c>
      <c r="R35" s="991">
        <v>0</v>
      </c>
      <c r="S35" s="992">
        <v>0</v>
      </c>
    </row>
    <row r="36" spans="1:19" hidden="1" x14ac:dyDescent="0.2">
      <c r="A36" s="735" t="s">
        <v>714</v>
      </c>
      <c r="B36" s="988">
        <v>0</v>
      </c>
      <c r="C36" s="986">
        <v>0</v>
      </c>
      <c r="D36" s="989">
        <v>0</v>
      </c>
      <c r="E36" s="985">
        <v>0</v>
      </c>
      <c r="F36" s="986">
        <v>0</v>
      </c>
      <c r="G36" s="987">
        <v>0</v>
      </c>
      <c r="H36" s="985">
        <v>0</v>
      </c>
      <c r="I36" s="986">
        <v>0</v>
      </c>
      <c r="J36" s="987">
        <v>0</v>
      </c>
      <c r="K36" s="988">
        <v>0</v>
      </c>
      <c r="L36" s="986">
        <v>0</v>
      </c>
      <c r="M36" s="987">
        <v>0</v>
      </c>
      <c r="N36" s="990">
        <v>0</v>
      </c>
      <c r="O36" s="991">
        <v>0</v>
      </c>
      <c r="P36" s="992">
        <v>0</v>
      </c>
      <c r="Q36" s="990">
        <v>0</v>
      </c>
      <c r="R36" s="991">
        <v>0</v>
      </c>
      <c r="S36" s="992">
        <v>0</v>
      </c>
    </row>
    <row r="37" spans="1:19" hidden="1" x14ac:dyDescent="0.2">
      <c r="A37" s="735" t="s">
        <v>715</v>
      </c>
      <c r="B37" s="988">
        <v>0</v>
      </c>
      <c r="C37" s="986">
        <v>0</v>
      </c>
      <c r="D37" s="993">
        <v>0</v>
      </c>
      <c r="E37" s="985">
        <v>0</v>
      </c>
      <c r="F37" s="986">
        <v>0</v>
      </c>
      <c r="G37" s="994">
        <v>0</v>
      </c>
      <c r="H37" s="985">
        <v>0</v>
      </c>
      <c r="I37" s="986">
        <v>0</v>
      </c>
      <c r="J37" s="994">
        <v>0</v>
      </c>
      <c r="K37" s="988">
        <v>0</v>
      </c>
      <c r="L37" s="986">
        <v>0</v>
      </c>
      <c r="M37" s="994">
        <v>0</v>
      </c>
      <c r="N37" s="990">
        <v>0</v>
      </c>
      <c r="O37" s="991">
        <v>0</v>
      </c>
      <c r="P37" s="995">
        <v>0</v>
      </c>
      <c r="Q37" s="990">
        <v>0</v>
      </c>
      <c r="R37" s="991">
        <v>0</v>
      </c>
      <c r="S37" s="995">
        <v>0</v>
      </c>
    </row>
    <row r="38" spans="1:19" ht="13.5" hidden="1" thickBot="1" x14ac:dyDescent="0.25">
      <c r="A38" s="736" t="s">
        <v>716</v>
      </c>
      <c r="B38" s="996">
        <v>0</v>
      </c>
      <c r="C38" s="997">
        <v>0</v>
      </c>
      <c r="D38" s="998">
        <v>0</v>
      </c>
      <c r="E38" s="999">
        <v>0</v>
      </c>
      <c r="F38" s="997">
        <v>0</v>
      </c>
      <c r="G38" s="1000">
        <v>0</v>
      </c>
      <c r="H38" s="999">
        <v>0</v>
      </c>
      <c r="I38" s="997">
        <v>0</v>
      </c>
      <c r="J38" s="1000">
        <v>0</v>
      </c>
      <c r="K38" s="996">
        <v>0</v>
      </c>
      <c r="L38" s="997">
        <v>0</v>
      </c>
      <c r="M38" s="1000">
        <v>0</v>
      </c>
      <c r="N38" s="1001">
        <v>0</v>
      </c>
      <c r="O38" s="1002">
        <v>0</v>
      </c>
      <c r="P38" s="1003">
        <v>0</v>
      </c>
      <c r="Q38" s="1001">
        <v>0</v>
      </c>
      <c r="R38" s="1002">
        <v>0</v>
      </c>
      <c r="S38" s="1003">
        <v>0</v>
      </c>
    </row>
    <row r="39" spans="1:19" hidden="1" x14ac:dyDescent="0.2">
      <c r="A39" s="737"/>
      <c r="B39" s="368">
        <f>SUM(B35:B38)</f>
        <v>0</v>
      </c>
      <c r="C39" s="356">
        <f>SUM(C35:C38)</f>
        <v>0</v>
      </c>
      <c r="D39" s="357">
        <v>0</v>
      </c>
      <c r="E39" s="355">
        <f>SUM(E35:E38)</f>
        <v>0</v>
      </c>
      <c r="F39" s="356">
        <f>SUM(F35:F38)</f>
        <v>0</v>
      </c>
      <c r="G39" s="362">
        <v>0</v>
      </c>
      <c r="H39" s="355">
        <f>SUM(H35:H38)</f>
        <v>0</v>
      </c>
      <c r="I39" s="356">
        <f>SUM(I35:I38)</f>
        <v>0</v>
      </c>
      <c r="J39" s="362">
        <v>0</v>
      </c>
      <c r="K39" s="368">
        <f>SUM(K35:K38)</f>
        <v>0</v>
      </c>
      <c r="L39" s="356">
        <f>SUM(L35:L38)</f>
        <v>0</v>
      </c>
      <c r="M39" s="362">
        <v>0</v>
      </c>
      <c r="N39" s="1004">
        <f>SUM(N35:N38)</f>
        <v>0</v>
      </c>
      <c r="O39" s="1005">
        <f>SUM(O35:O38)</f>
        <v>0</v>
      </c>
      <c r="P39" s="728">
        <v>0</v>
      </c>
      <c r="Q39" s="1004">
        <f>SUM(Q35:Q38)</f>
        <v>0</v>
      </c>
      <c r="R39" s="1005">
        <f>SUM(R35:R38)</f>
        <v>0</v>
      </c>
      <c r="S39" s="728">
        <v>0</v>
      </c>
    </row>
    <row r="40" spans="1:19" ht="13.5" hidden="1" thickBot="1" x14ac:dyDescent="0.25">
      <c r="A40" s="736" t="s">
        <v>720</v>
      </c>
      <c r="B40" s="1006">
        <v>0</v>
      </c>
      <c r="C40" s="1007"/>
      <c r="D40" s="1008"/>
      <c r="E40" s="1009">
        <v>0</v>
      </c>
      <c r="F40" s="1007"/>
      <c r="G40" s="1010"/>
      <c r="H40" s="1009">
        <v>0</v>
      </c>
      <c r="I40" s="1007"/>
      <c r="J40" s="1010"/>
      <c r="K40" s="1006">
        <v>0</v>
      </c>
      <c r="L40" s="1007"/>
      <c r="M40" s="1010"/>
      <c r="N40" s="1011">
        <v>0</v>
      </c>
      <c r="O40" s="1007"/>
      <c r="P40" s="1008"/>
      <c r="Q40" s="1011">
        <v>0</v>
      </c>
      <c r="R40" s="1007"/>
      <c r="S40" s="1008"/>
    </row>
    <row r="41" spans="1:19" hidden="1" x14ac:dyDescent="0.2">
      <c r="A41" s="735"/>
      <c r="B41" s="358">
        <v>0</v>
      </c>
      <c r="C41" s="359">
        <v>0</v>
      </c>
      <c r="D41" s="360"/>
      <c r="E41" s="359">
        <v>0</v>
      </c>
      <c r="F41" s="359">
        <v>0</v>
      </c>
      <c r="G41" s="363"/>
      <c r="H41" s="359">
        <v>0</v>
      </c>
      <c r="I41" s="359">
        <v>0</v>
      </c>
      <c r="J41" s="363"/>
      <c r="K41" s="358">
        <v>0</v>
      </c>
      <c r="L41" s="359">
        <v>0</v>
      </c>
      <c r="M41" s="363"/>
      <c r="N41" s="1012">
        <v>0</v>
      </c>
      <c r="O41" s="1013">
        <v>0</v>
      </c>
      <c r="P41" s="1014"/>
      <c r="Q41" s="1012">
        <v>0</v>
      </c>
      <c r="R41" s="1013">
        <v>0</v>
      </c>
      <c r="S41" s="1014"/>
    </row>
    <row r="42" spans="1:19" hidden="1" x14ac:dyDescent="0.2">
      <c r="A42" s="738" t="s">
        <v>724</v>
      </c>
      <c r="B42" s="369">
        <f>SUM(B39:B41)</f>
        <v>0</v>
      </c>
      <c r="C42" s="366">
        <f>SUM(C39:C41)</f>
        <v>0</v>
      </c>
      <c r="D42" s="370"/>
      <c r="E42" s="365">
        <f>SUM(E39:E41)</f>
        <v>0</v>
      </c>
      <c r="F42" s="366">
        <f>SUM(F39:F41)</f>
        <v>0</v>
      </c>
      <c r="G42" s="367"/>
      <c r="H42" s="365">
        <f>SUM(H39:H41)</f>
        <v>0</v>
      </c>
      <c r="I42" s="366">
        <f>SUM(I39:I41)</f>
        <v>0</v>
      </c>
      <c r="J42" s="367"/>
      <c r="K42" s="369">
        <f>SUM(K39:K41)</f>
        <v>0</v>
      </c>
      <c r="L42" s="366">
        <f>SUM(L39:L41)</f>
        <v>0</v>
      </c>
      <c r="M42" s="367"/>
      <c r="N42" s="1015">
        <f>SUM(N39:N41)</f>
        <v>0</v>
      </c>
      <c r="O42" s="1016">
        <f>SUM(O39:O41)</f>
        <v>0</v>
      </c>
      <c r="P42" s="1017"/>
      <c r="Q42" s="1015">
        <f>SUM(Q39:Q41)</f>
        <v>0</v>
      </c>
      <c r="R42" s="1016">
        <f>SUM(R39:R41)</f>
        <v>0</v>
      </c>
      <c r="S42" s="1017"/>
    </row>
    <row r="43" spans="1:19" hidden="1" x14ac:dyDescent="0.2">
      <c r="A43" s="733" t="s">
        <v>172</v>
      </c>
      <c r="B43" s="637"/>
      <c r="C43" s="636"/>
      <c r="D43" s="635"/>
      <c r="E43" s="636"/>
      <c r="F43" s="636"/>
      <c r="G43" s="634"/>
      <c r="H43" s="636"/>
      <c r="I43" s="636"/>
      <c r="J43" s="634"/>
      <c r="K43" s="637"/>
      <c r="L43" s="636"/>
      <c r="M43" s="634"/>
      <c r="N43" s="633"/>
      <c r="O43" s="634"/>
      <c r="P43" s="635"/>
      <c r="Q43" s="633"/>
      <c r="R43" s="634"/>
      <c r="S43" s="635"/>
    </row>
    <row r="44" spans="1:19" hidden="1" x14ac:dyDescent="0.2">
      <c r="A44" s="734" t="s">
        <v>713</v>
      </c>
      <c r="B44" s="988">
        <v>0</v>
      </c>
      <c r="C44" s="986">
        <v>0</v>
      </c>
      <c r="D44" s="989">
        <v>0</v>
      </c>
      <c r="E44" s="985">
        <v>0</v>
      </c>
      <c r="F44" s="986">
        <v>0</v>
      </c>
      <c r="G44" s="987">
        <v>0</v>
      </c>
      <c r="H44" s="985">
        <v>0</v>
      </c>
      <c r="I44" s="986">
        <v>0</v>
      </c>
      <c r="J44" s="987">
        <v>0</v>
      </c>
      <c r="K44" s="988">
        <v>0</v>
      </c>
      <c r="L44" s="986">
        <v>0</v>
      </c>
      <c r="M44" s="987">
        <v>0</v>
      </c>
      <c r="N44" s="990">
        <v>0</v>
      </c>
      <c r="O44" s="991">
        <v>0</v>
      </c>
      <c r="P44" s="992">
        <v>0</v>
      </c>
      <c r="Q44" s="990">
        <v>0</v>
      </c>
      <c r="R44" s="991">
        <v>0</v>
      </c>
      <c r="S44" s="992">
        <v>0</v>
      </c>
    </row>
    <row r="45" spans="1:19" hidden="1" x14ac:dyDescent="0.2">
      <c r="A45" s="735" t="s">
        <v>714</v>
      </c>
      <c r="B45" s="988">
        <v>0</v>
      </c>
      <c r="C45" s="986">
        <v>0</v>
      </c>
      <c r="D45" s="989">
        <v>0</v>
      </c>
      <c r="E45" s="985">
        <v>0</v>
      </c>
      <c r="F45" s="986">
        <v>0</v>
      </c>
      <c r="G45" s="987">
        <v>0</v>
      </c>
      <c r="H45" s="985">
        <v>0</v>
      </c>
      <c r="I45" s="986">
        <v>0</v>
      </c>
      <c r="J45" s="987">
        <v>0</v>
      </c>
      <c r="K45" s="988">
        <v>0</v>
      </c>
      <c r="L45" s="986">
        <v>0</v>
      </c>
      <c r="M45" s="987">
        <v>0</v>
      </c>
      <c r="N45" s="990">
        <v>0</v>
      </c>
      <c r="O45" s="991">
        <v>0</v>
      </c>
      <c r="P45" s="992">
        <v>0</v>
      </c>
      <c r="Q45" s="990">
        <v>0</v>
      </c>
      <c r="R45" s="991">
        <v>0</v>
      </c>
      <c r="S45" s="992">
        <v>0</v>
      </c>
    </row>
    <row r="46" spans="1:19" hidden="1" x14ac:dyDescent="0.2">
      <c r="A46" s="735" t="s">
        <v>715</v>
      </c>
      <c r="B46" s="988">
        <v>0</v>
      </c>
      <c r="C46" s="986">
        <v>0</v>
      </c>
      <c r="D46" s="993">
        <v>0</v>
      </c>
      <c r="E46" s="985">
        <v>0</v>
      </c>
      <c r="F46" s="986">
        <v>0</v>
      </c>
      <c r="G46" s="994">
        <v>0</v>
      </c>
      <c r="H46" s="985">
        <v>0</v>
      </c>
      <c r="I46" s="986">
        <v>0</v>
      </c>
      <c r="J46" s="994">
        <v>0</v>
      </c>
      <c r="K46" s="988">
        <v>0</v>
      </c>
      <c r="L46" s="986">
        <v>0</v>
      </c>
      <c r="M46" s="994">
        <v>0</v>
      </c>
      <c r="N46" s="990">
        <v>0</v>
      </c>
      <c r="O46" s="991">
        <v>0</v>
      </c>
      <c r="P46" s="995">
        <v>0</v>
      </c>
      <c r="Q46" s="990">
        <v>0</v>
      </c>
      <c r="R46" s="991">
        <v>0</v>
      </c>
      <c r="S46" s="995">
        <v>0</v>
      </c>
    </row>
    <row r="47" spans="1:19" ht="13.5" hidden="1" thickBot="1" x14ac:dyDescent="0.25">
      <c r="A47" s="736" t="s">
        <v>716</v>
      </c>
      <c r="B47" s="996">
        <v>0</v>
      </c>
      <c r="C47" s="997">
        <v>0</v>
      </c>
      <c r="D47" s="998">
        <v>0</v>
      </c>
      <c r="E47" s="999">
        <v>0</v>
      </c>
      <c r="F47" s="997">
        <v>0</v>
      </c>
      <c r="G47" s="1000">
        <v>0</v>
      </c>
      <c r="H47" s="999">
        <v>0</v>
      </c>
      <c r="I47" s="997">
        <v>0</v>
      </c>
      <c r="J47" s="1000">
        <v>0</v>
      </c>
      <c r="K47" s="996">
        <v>0</v>
      </c>
      <c r="L47" s="997">
        <v>0</v>
      </c>
      <c r="M47" s="1000">
        <v>0</v>
      </c>
      <c r="N47" s="1001">
        <v>0</v>
      </c>
      <c r="O47" s="1002">
        <v>0</v>
      </c>
      <c r="P47" s="1003">
        <v>0</v>
      </c>
      <c r="Q47" s="1001">
        <v>0</v>
      </c>
      <c r="R47" s="1002">
        <v>0</v>
      </c>
      <c r="S47" s="1003">
        <v>0</v>
      </c>
    </row>
    <row r="48" spans="1:19" hidden="1" x14ac:dyDescent="0.2">
      <c r="A48" s="737"/>
      <c r="B48" s="368">
        <f>SUM(B44:B47)</f>
        <v>0</v>
      </c>
      <c r="C48" s="356">
        <f>SUM(C44:C47)</f>
        <v>0</v>
      </c>
      <c r="D48" s="357">
        <v>0</v>
      </c>
      <c r="E48" s="355">
        <f>SUM(E44:E47)</f>
        <v>0</v>
      </c>
      <c r="F48" s="356">
        <f>SUM(F44:F47)</f>
        <v>0</v>
      </c>
      <c r="G48" s="362">
        <v>0</v>
      </c>
      <c r="H48" s="355">
        <f>SUM(H44:H47)</f>
        <v>0</v>
      </c>
      <c r="I48" s="356">
        <f>SUM(I44:I47)</f>
        <v>0</v>
      </c>
      <c r="J48" s="362">
        <v>0</v>
      </c>
      <c r="K48" s="368">
        <f>SUM(K44:K47)</f>
        <v>0</v>
      </c>
      <c r="L48" s="356">
        <f>SUM(L44:L47)</f>
        <v>0</v>
      </c>
      <c r="M48" s="362">
        <v>0</v>
      </c>
      <c r="N48" s="1004">
        <f>SUM(N44:N47)</f>
        <v>0</v>
      </c>
      <c r="O48" s="1005">
        <f>SUM(O44:O47)</f>
        <v>0</v>
      </c>
      <c r="P48" s="728">
        <v>0</v>
      </c>
      <c r="Q48" s="1004">
        <f>SUM(Q44:Q47)</f>
        <v>0</v>
      </c>
      <c r="R48" s="1005">
        <f>SUM(R44:R47)</f>
        <v>0</v>
      </c>
      <c r="S48" s="728">
        <v>0</v>
      </c>
    </row>
    <row r="49" spans="1:19" ht="13.5" hidden="1" thickBot="1" x14ac:dyDescent="0.25">
      <c r="A49" s="736" t="s">
        <v>720</v>
      </c>
      <c r="B49" s="1006">
        <v>0</v>
      </c>
      <c r="C49" s="1007"/>
      <c r="D49" s="1008"/>
      <c r="E49" s="1009">
        <v>0</v>
      </c>
      <c r="F49" s="1007"/>
      <c r="G49" s="1010"/>
      <c r="H49" s="1009">
        <v>0</v>
      </c>
      <c r="I49" s="1007"/>
      <c r="J49" s="1010"/>
      <c r="K49" s="1006">
        <v>0</v>
      </c>
      <c r="L49" s="1007"/>
      <c r="M49" s="1010"/>
      <c r="N49" s="1011">
        <v>0</v>
      </c>
      <c r="O49" s="1007"/>
      <c r="P49" s="1008"/>
      <c r="Q49" s="1011">
        <v>0</v>
      </c>
      <c r="R49" s="1007"/>
      <c r="S49" s="1008"/>
    </row>
    <row r="50" spans="1:19" hidden="1" x14ac:dyDescent="0.2">
      <c r="A50" s="735"/>
      <c r="B50" s="358">
        <v>0</v>
      </c>
      <c r="C50" s="359">
        <v>0</v>
      </c>
      <c r="D50" s="360"/>
      <c r="E50" s="359">
        <v>0</v>
      </c>
      <c r="F50" s="359">
        <v>0</v>
      </c>
      <c r="G50" s="363"/>
      <c r="H50" s="359">
        <v>0</v>
      </c>
      <c r="I50" s="359">
        <v>0</v>
      </c>
      <c r="J50" s="363"/>
      <c r="K50" s="358">
        <v>0</v>
      </c>
      <c r="L50" s="359">
        <v>0</v>
      </c>
      <c r="M50" s="363"/>
      <c r="N50" s="1012">
        <v>0</v>
      </c>
      <c r="O50" s="1013">
        <v>0</v>
      </c>
      <c r="P50" s="1014"/>
      <c r="Q50" s="1012">
        <v>0</v>
      </c>
      <c r="R50" s="1013">
        <v>0</v>
      </c>
      <c r="S50" s="1014"/>
    </row>
    <row r="51" spans="1:19" hidden="1" x14ac:dyDescent="0.2">
      <c r="A51" s="738" t="s">
        <v>725</v>
      </c>
      <c r="B51" s="369">
        <f>SUM(B48:B50)</f>
        <v>0</v>
      </c>
      <c r="C51" s="366">
        <f>SUM(C48:C50)</f>
        <v>0</v>
      </c>
      <c r="D51" s="370"/>
      <c r="E51" s="365">
        <f>SUM(E48:E50)</f>
        <v>0</v>
      </c>
      <c r="F51" s="366">
        <f>SUM(F48:F50)</f>
        <v>0</v>
      </c>
      <c r="G51" s="367"/>
      <c r="H51" s="365">
        <f>SUM(H48:H50)</f>
        <v>0</v>
      </c>
      <c r="I51" s="366">
        <f>SUM(I48:I50)</f>
        <v>0</v>
      </c>
      <c r="J51" s="367"/>
      <c r="K51" s="369">
        <f>SUM(K48:K50)</f>
        <v>0</v>
      </c>
      <c r="L51" s="366">
        <f>SUM(L48:L50)</f>
        <v>0</v>
      </c>
      <c r="M51" s="367"/>
      <c r="N51" s="1015">
        <f>SUM(N48:N50)</f>
        <v>0</v>
      </c>
      <c r="O51" s="1016">
        <f>SUM(O48:O50)</f>
        <v>0</v>
      </c>
      <c r="P51" s="1017"/>
      <c r="Q51" s="1015">
        <f>SUM(Q48:Q50)</f>
        <v>0</v>
      </c>
      <c r="R51" s="1016">
        <f>SUM(R48:R50)</f>
        <v>0</v>
      </c>
      <c r="S51" s="1017"/>
    </row>
    <row r="52" spans="1:19" ht="45" customHeight="1" x14ac:dyDescent="0.2">
      <c r="A52" s="810"/>
      <c r="B52" s="1631" t="s">
        <v>726</v>
      </c>
      <c r="C52" s="1632"/>
      <c r="D52" s="1633"/>
      <c r="E52" s="1631" t="s">
        <v>726</v>
      </c>
      <c r="F52" s="1632"/>
      <c r="G52" s="1633"/>
      <c r="H52" s="1631" t="s">
        <v>726</v>
      </c>
      <c r="I52" s="1632"/>
      <c r="J52" s="1633"/>
      <c r="K52" s="1631" t="s">
        <v>726</v>
      </c>
      <c r="L52" s="1632"/>
      <c r="M52" s="1633"/>
      <c r="N52" s="1631" t="s">
        <v>726</v>
      </c>
      <c r="O52" s="1632"/>
      <c r="P52" s="1633"/>
      <c r="Q52" s="1631" t="s">
        <v>726</v>
      </c>
      <c r="R52" s="1632"/>
      <c r="S52" s="1633"/>
    </row>
  </sheetData>
  <mergeCells count="12">
    <mergeCell ref="E52:G52"/>
    <mergeCell ref="B52:D52"/>
    <mergeCell ref="N52:P52"/>
    <mergeCell ref="K52:M52"/>
    <mergeCell ref="Q52:S52"/>
    <mergeCell ref="H52:J52"/>
    <mergeCell ref="N3:P3"/>
    <mergeCell ref="Q3:S3"/>
    <mergeCell ref="B3:D3"/>
    <mergeCell ref="E3:G3"/>
    <mergeCell ref="H3:J3"/>
    <mergeCell ref="K3:M3"/>
  </mergeCells>
  <pageMargins left="1" right="0.75" top="0.75" bottom="0.5" header="0.5" footer="0.5"/>
  <pageSetup scale="57" fitToHeight="2" orientation="landscape" r:id="rId1"/>
  <headerFooter>
    <oddFooter>&amp;L&amp;KFF0000Final Rate Application&amp;CPage &amp;P of &amp;N&amp;R05/10/2017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B3116-2EDE-42AF-8A1B-2FFEFE3628F8}">
  <sheetPr>
    <tabColor rgb="FF002060"/>
    <pageSetUpPr fitToPage="1"/>
  </sheetPr>
  <dimension ref="A1:G30"/>
  <sheetViews>
    <sheetView workbookViewId="0">
      <selection activeCell="J16" sqref="J16"/>
    </sheetView>
  </sheetViews>
  <sheetFormatPr defaultColWidth="9.140625" defaultRowHeight="12.75" x14ac:dyDescent="0.2"/>
  <cols>
    <col min="1" max="1" width="34" style="198" customWidth="1"/>
    <col min="2" max="7" width="21.28515625" style="198" customWidth="1"/>
    <col min="8" max="8" width="16.140625" style="198" bestFit="1" customWidth="1"/>
    <col min="9" max="16384" width="9.140625" style="198"/>
  </cols>
  <sheetData>
    <row r="1" spans="1:7" ht="16.5" customHeight="1" x14ac:dyDescent="0.2">
      <c r="A1" s="226" t="s">
        <v>727</v>
      </c>
      <c r="B1" s="212"/>
      <c r="C1" s="212"/>
      <c r="D1" s="212"/>
      <c r="E1" s="209"/>
      <c r="F1" s="222"/>
      <c r="G1" s="222"/>
    </row>
    <row r="2" spans="1:7" ht="26.25" thickBot="1" x14ac:dyDescent="0.25">
      <c r="A2" s="732" t="s">
        <v>728</v>
      </c>
      <c r="B2" s="289" t="s">
        <v>132</v>
      </c>
      <c r="C2" s="289" t="s">
        <v>133</v>
      </c>
      <c r="D2" s="289" t="s">
        <v>135</v>
      </c>
      <c r="E2" s="741" t="s">
        <v>729</v>
      </c>
      <c r="F2" s="743" t="s">
        <v>97</v>
      </c>
      <c r="G2" s="743" t="s">
        <v>98</v>
      </c>
    </row>
    <row r="3" spans="1:7" x14ac:dyDescent="0.2">
      <c r="A3" s="733" t="s">
        <v>730</v>
      </c>
      <c r="B3" s="651"/>
      <c r="C3" s="651"/>
      <c r="D3" s="651"/>
      <c r="E3" s="742"/>
      <c r="F3" s="652"/>
      <c r="G3" s="652"/>
    </row>
    <row r="4" spans="1:7" ht="13.5" customHeight="1" x14ac:dyDescent="0.2">
      <c r="A4" s="225" t="s">
        <v>731</v>
      </c>
      <c r="B4" s="1154">
        <v>473</v>
      </c>
      <c r="C4" s="1154">
        <v>0</v>
      </c>
      <c r="D4" s="1154">
        <v>0</v>
      </c>
      <c r="E4" s="1336">
        <v>0</v>
      </c>
      <c r="F4" s="1337">
        <v>0</v>
      </c>
      <c r="G4" s="1337">
        <v>0</v>
      </c>
    </row>
    <row r="5" spans="1:7" ht="13.5" customHeight="1" x14ac:dyDescent="0.2">
      <c r="A5" s="225" t="s">
        <v>698</v>
      </c>
      <c r="B5" s="1154">
        <v>820.26</v>
      </c>
      <c r="C5" s="1154">
        <v>4800.6399999999994</v>
      </c>
      <c r="D5" s="1154">
        <v>0</v>
      </c>
      <c r="E5" s="1336">
        <v>0</v>
      </c>
      <c r="F5" s="1337">
        <v>0</v>
      </c>
      <c r="G5" s="1337">
        <v>0</v>
      </c>
    </row>
    <row r="6" spans="1:7" ht="13.5" customHeight="1" x14ac:dyDescent="0.2">
      <c r="A6" s="225" t="s">
        <v>697</v>
      </c>
      <c r="B6" s="1154">
        <v>0</v>
      </c>
      <c r="C6" s="1154">
        <v>180224</v>
      </c>
      <c r="D6" s="1154">
        <v>0</v>
      </c>
      <c r="E6" s="1336">
        <v>0</v>
      </c>
      <c r="F6" s="1337">
        <v>0</v>
      </c>
      <c r="G6" s="1337">
        <v>0</v>
      </c>
    </row>
    <row r="7" spans="1:7" ht="13.5" customHeight="1" x14ac:dyDescent="0.2">
      <c r="A7" s="225" t="s">
        <v>699</v>
      </c>
      <c r="B7" s="1154">
        <v>12</v>
      </c>
      <c r="C7" s="1154">
        <v>-12</v>
      </c>
      <c r="D7" s="1154">
        <v>0</v>
      </c>
      <c r="E7" s="1336">
        <v>0</v>
      </c>
      <c r="F7" s="1337">
        <v>0</v>
      </c>
      <c r="G7" s="1337">
        <v>0</v>
      </c>
    </row>
    <row r="8" spans="1:7" ht="13.5" customHeight="1" x14ac:dyDescent="0.2">
      <c r="A8" s="225" t="s">
        <v>732</v>
      </c>
      <c r="B8" s="1154">
        <v>12</v>
      </c>
      <c r="C8" s="1154">
        <v>-12</v>
      </c>
      <c r="D8" s="1154">
        <v>0</v>
      </c>
      <c r="E8" s="1336">
        <v>0</v>
      </c>
      <c r="F8" s="1337">
        <v>0</v>
      </c>
      <c r="G8" s="1337">
        <v>0</v>
      </c>
    </row>
    <row r="9" spans="1:7" ht="13.5" customHeight="1" x14ac:dyDescent="0.2">
      <c r="A9" s="225" t="s">
        <v>733</v>
      </c>
      <c r="B9" s="1154">
        <v>12</v>
      </c>
      <c r="C9" s="1154">
        <v>-12</v>
      </c>
      <c r="D9" s="1154">
        <v>199.8</v>
      </c>
      <c r="E9" s="1336">
        <v>1230.8800000000001</v>
      </c>
      <c r="F9" s="1337">
        <v>1273.2222720000002</v>
      </c>
      <c r="G9" s="1337">
        <v>1310.0183956608</v>
      </c>
    </row>
    <row r="10" spans="1:7" ht="13.5" customHeight="1" x14ac:dyDescent="0.2">
      <c r="A10" s="225" t="s">
        <v>734</v>
      </c>
      <c r="B10" s="1154">
        <v>122474.44</v>
      </c>
      <c r="C10" s="1154">
        <v>8135.15</v>
      </c>
      <c r="D10" s="1154">
        <v>317276.43999999994</v>
      </c>
      <c r="E10" s="1336">
        <v>230256.34</v>
      </c>
      <c r="F10" s="1337">
        <v>238177.158096</v>
      </c>
      <c r="G10" s="1337">
        <v>245060.47796497439</v>
      </c>
    </row>
    <row r="11" spans="1:7" ht="13.5" customHeight="1" x14ac:dyDescent="0.2">
      <c r="A11" s="225" t="s">
        <v>735</v>
      </c>
      <c r="B11" s="1154">
        <v>24650.859999999982</v>
      </c>
      <c r="C11" s="1154">
        <v>23132.370000000006</v>
      </c>
      <c r="D11" s="1154">
        <v>41625.299999999996</v>
      </c>
      <c r="E11" s="1336">
        <v>78948.3</v>
      </c>
      <c r="F11" s="1337">
        <v>81664.121520000001</v>
      </c>
      <c r="G11" s="1337">
        <v>84024.214631928</v>
      </c>
    </row>
    <row r="12" spans="1:7" ht="13.5" customHeight="1" x14ac:dyDescent="0.2">
      <c r="A12" s="225" t="s">
        <v>736</v>
      </c>
      <c r="B12" s="1154">
        <v>10619.199999999999</v>
      </c>
      <c r="C12" s="1154">
        <v>0</v>
      </c>
      <c r="D12" s="1154">
        <v>0</v>
      </c>
      <c r="E12" s="1336">
        <v>1202.6200000000001</v>
      </c>
      <c r="F12" s="1337">
        <v>1243.9901280000001</v>
      </c>
      <c r="G12" s="1337">
        <v>1279.9414426992</v>
      </c>
    </row>
    <row r="13" spans="1:7" ht="13.5" customHeight="1" x14ac:dyDescent="0.2">
      <c r="A13" s="225" t="s">
        <v>737</v>
      </c>
      <c r="B13" s="1154">
        <v>752330.48000000033</v>
      </c>
      <c r="C13" s="1154">
        <v>373690.16999999993</v>
      </c>
      <c r="D13" s="1154">
        <v>136843.64000000001</v>
      </c>
      <c r="E13" s="1336">
        <v>206501.64</v>
      </c>
      <c r="F13" s="1337">
        <v>213605.296416</v>
      </c>
      <c r="G13" s="1337">
        <v>219778.48948242239</v>
      </c>
    </row>
    <row r="14" spans="1:7" ht="13.5" customHeight="1" x14ac:dyDescent="0.2">
      <c r="A14" s="225" t="s">
        <v>738</v>
      </c>
      <c r="B14" s="1154">
        <v>221134.53000000006</v>
      </c>
      <c r="C14" s="1154">
        <v>53717.290000000015</v>
      </c>
      <c r="D14" s="1154">
        <v>64569.85</v>
      </c>
      <c r="E14" s="1336">
        <v>77445</v>
      </c>
      <c r="F14" s="1337">
        <v>80109.107999999993</v>
      </c>
      <c r="G14" s="1337">
        <v>82424.26122119998</v>
      </c>
    </row>
    <row r="15" spans="1:7" ht="13.5" customHeight="1" thickBot="1" x14ac:dyDescent="0.25">
      <c r="A15" s="628" t="s">
        <v>425</v>
      </c>
      <c r="B15" s="1155">
        <v>40196.490000000005</v>
      </c>
      <c r="C15" s="1155">
        <v>0</v>
      </c>
      <c r="D15" s="1155">
        <v>0</v>
      </c>
      <c r="E15" s="1155">
        <v>0</v>
      </c>
      <c r="F15" s="1338">
        <v>0</v>
      </c>
      <c r="G15" s="1338">
        <v>0</v>
      </c>
    </row>
    <row r="16" spans="1:7" ht="13.5" thickTop="1" x14ac:dyDescent="0.2">
      <c r="A16" s="203" t="s">
        <v>739</v>
      </c>
      <c r="B16" s="290">
        <f t="shared" ref="B16:G16" si="0">SUM(B4:B15)</f>
        <v>1172735.2600000005</v>
      </c>
      <c r="C16" s="290">
        <f t="shared" si="0"/>
        <v>643663.62</v>
      </c>
      <c r="D16" s="290">
        <f t="shared" si="0"/>
        <v>560515.02999999991</v>
      </c>
      <c r="E16" s="210">
        <f t="shared" si="0"/>
        <v>595584.78</v>
      </c>
      <c r="F16" s="722">
        <f t="shared" si="0"/>
        <v>616072.89643199998</v>
      </c>
      <c r="G16" s="722">
        <f t="shared" si="0"/>
        <v>633877.40313888469</v>
      </c>
    </row>
    <row r="17" spans="1:7" hidden="1" x14ac:dyDescent="0.2">
      <c r="A17" s="733" t="s">
        <v>740</v>
      </c>
      <c r="B17" s="651"/>
      <c r="C17" s="651"/>
      <c r="D17" s="651"/>
      <c r="E17" s="742"/>
      <c r="F17" s="652"/>
      <c r="G17" s="652"/>
    </row>
    <row r="18" spans="1:7" hidden="1" x14ac:dyDescent="0.2">
      <c r="A18" s="225" t="s">
        <v>741</v>
      </c>
      <c r="B18" s="288">
        <v>0</v>
      </c>
      <c r="C18" s="288">
        <v>0</v>
      </c>
      <c r="D18" s="288">
        <v>0</v>
      </c>
      <c r="E18" s="1018">
        <v>0</v>
      </c>
      <c r="F18" s="1019">
        <v>0</v>
      </c>
      <c r="G18" s="1019">
        <v>0</v>
      </c>
    </row>
    <row r="19" spans="1:7" hidden="1" x14ac:dyDescent="0.2">
      <c r="A19" s="224" t="s">
        <v>293</v>
      </c>
      <c r="B19" s="288">
        <v>0</v>
      </c>
      <c r="C19" s="288">
        <v>0</v>
      </c>
      <c r="D19" s="288">
        <v>0</v>
      </c>
      <c r="E19" s="1018">
        <v>0</v>
      </c>
      <c r="F19" s="1019">
        <v>0</v>
      </c>
      <c r="G19" s="1019">
        <v>0</v>
      </c>
    </row>
    <row r="20" spans="1:7" hidden="1" x14ac:dyDescent="0.2">
      <c r="A20" s="224" t="s">
        <v>734</v>
      </c>
      <c r="B20" s="288">
        <v>0</v>
      </c>
      <c r="C20" s="288">
        <v>0</v>
      </c>
      <c r="D20" s="288">
        <v>0</v>
      </c>
      <c r="E20" s="1018">
        <v>0</v>
      </c>
      <c r="F20" s="1019">
        <v>0</v>
      </c>
      <c r="G20" s="1019">
        <v>0</v>
      </c>
    </row>
    <row r="21" spans="1:7" hidden="1" x14ac:dyDescent="0.2">
      <c r="A21" s="224" t="s">
        <v>742</v>
      </c>
      <c r="B21" s="288">
        <v>0</v>
      </c>
      <c r="C21" s="288">
        <v>0</v>
      </c>
      <c r="D21" s="288">
        <v>0</v>
      </c>
      <c r="E21" s="1018">
        <v>0</v>
      </c>
      <c r="F21" s="1019">
        <v>0</v>
      </c>
      <c r="G21" s="1019">
        <v>0</v>
      </c>
    </row>
    <row r="22" spans="1:7" ht="13.5" hidden="1" thickBot="1" x14ac:dyDescent="0.25">
      <c r="A22" s="628" t="s">
        <v>738</v>
      </c>
      <c r="B22" s="1020">
        <v>0</v>
      </c>
      <c r="C22" s="1020">
        <v>0</v>
      </c>
      <c r="D22" s="1020">
        <v>0</v>
      </c>
      <c r="E22" s="1021">
        <v>0</v>
      </c>
      <c r="F22" s="1022">
        <v>0</v>
      </c>
      <c r="G22" s="1022">
        <v>0</v>
      </c>
    </row>
    <row r="23" spans="1:7" hidden="1" x14ac:dyDescent="0.2">
      <c r="A23" s="203" t="s">
        <v>743</v>
      </c>
      <c r="B23" s="290">
        <f t="shared" ref="B23:G23" si="1">SUM(B18:B22)</f>
        <v>0</v>
      </c>
      <c r="C23" s="290">
        <f t="shared" si="1"/>
        <v>0</v>
      </c>
      <c r="D23" s="290">
        <f t="shared" si="1"/>
        <v>0</v>
      </c>
      <c r="E23" s="210">
        <f t="shared" si="1"/>
        <v>0</v>
      </c>
      <c r="F23" s="722">
        <f t="shared" si="1"/>
        <v>0</v>
      </c>
      <c r="G23" s="722">
        <f t="shared" si="1"/>
        <v>0</v>
      </c>
    </row>
    <row r="24" spans="1:7" hidden="1" x14ac:dyDescent="0.2">
      <c r="A24" s="733" t="s">
        <v>744</v>
      </c>
      <c r="B24" s="651"/>
      <c r="C24" s="651"/>
      <c r="D24" s="651"/>
      <c r="E24" s="742"/>
      <c r="F24" s="652"/>
      <c r="G24" s="652"/>
    </row>
    <row r="25" spans="1:7" hidden="1" x14ac:dyDescent="0.2">
      <c r="A25" s="225" t="s">
        <v>741</v>
      </c>
      <c r="B25" s="288">
        <v>0</v>
      </c>
      <c r="C25" s="288">
        <v>0</v>
      </c>
      <c r="D25" s="288">
        <v>0</v>
      </c>
      <c r="E25" s="1018">
        <v>0</v>
      </c>
      <c r="F25" s="1019">
        <v>0</v>
      </c>
      <c r="G25" s="1019">
        <v>0</v>
      </c>
    </row>
    <row r="26" spans="1:7" hidden="1" x14ac:dyDescent="0.2">
      <c r="A26" s="224" t="s">
        <v>293</v>
      </c>
      <c r="B26" s="288">
        <v>0</v>
      </c>
      <c r="C26" s="288">
        <v>0</v>
      </c>
      <c r="D26" s="288">
        <v>0</v>
      </c>
      <c r="E26" s="1018">
        <v>0</v>
      </c>
      <c r="F26" s="1019">
        <v>0</v>
      </c>
      <c r="G26" s="1019">
        <v>0</v>
      </c>
    </row>
    <row r="27" spans="1:7" hidden="1" x14ac:dyDescent="0.2">
      <c r="A27" s="224" t="s">
        <v>734</v>
      </c>
      <c r="B27" s="288">
        <v>0</v>
      </c>
      <c r="C27" s="288">
        <v>0</v>
      </c>
      <c r="D27" s="288">
        <v>0</v>
      </c>
      <c r="E27" s="1018">
        <v>0</v>
      </c>
      <c r="F27" s="1019">
        <v>0</v>
      </c>
      <c r="G27" s="1019">
        <v>0</v>
      </c>
    </row>
    <row r="28" spans="1:7" hidden="1" x14ac:dyDescent="0.2">
      <c r="A28" s="224" t="s">
        <v>742</v>
      </c>
      <c r="B28" s="288">
        <v>0</v>
      </c>
      <c r="C28" s="288">
        <v>0</v>
      </c>
      <c r="D28" s="288">
        <v>0</v>
      </c>
      <c r="E28" s="1018">
        <v>0</v>
      </c>
      <c r="F28" s="1019">
        <v>0</v>
      </c>
      <c r="G28" s="1019">
        <v>0</v>
      </c>
    </row>
    <row r="29" spans="1:7" ht="13.5" hidden="1" thickBot="1" x14ac:dyDescent="0.25">
      <c r="A29" s="628" t="s">
        <v>738</v>
      </c>
      <c r="B29" s="1020">
        <v>0</v>
      </c>
      <c r="C29" s="1020">
        <v>0</v>
      </c>
      <c r="D29" s="1020">
        <v>0</v>
      </c>
      <c r="E29" s="1021">
        <v>0</v>
      </c>
      <c r="F29" s="1022">
        <v>0</v>
      </c>
      <c r="G29" s="1022">
        <v>0</v>
      </c>
    </row>
    <row r="30" spans="1:7" hidden="1" x14ac:dyDescent="0.2">
      <c r="A30" s="203" t="s">
        <v>745</v>
      </c>
      <c r="B30" s="290">
        <f t="shared" ref="B30:G30" si="2">SUM(B25:B29)</f>
        <v>0</v>
      </c>
      <c r="C30" s="290">
        <f t="shared" si="2"/>
        <v>0</v>
      </c>
      <c r="D30" s="290">
        <f t="shared" si="2"/>
        <v>0</v>
      </c>
      <c r="E30" s="210">
        <f t="shared" si="2"/>
        <v>0</v>
      </c>
      <c r="F30" s="722">
        <f t="shared" si="2"/>
        <v>0</v>
      </c>
      <c r="G30" s="722">
        <f t="shared" si="2"/>
        <v>0</v>
      </c>
    </row>
  </sheetData>
  <pageMargins left="1" right="0.75" top="0.75" bottom="0.5" header="0.5" footer="0.5"/>
  <pageSetup scale="98" fitToHeight="2" orientation="landscape" r:id="rId1"/>
  <headerFooter>
    <oddFooter>&amp;L&amp;KFF0000Final Rate Application&amp;CPage &amp;P of &amp;N&amp;R05/10/2017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90C7-FD85-45EC-BE8A-23C2727E82C6}">
  <sheetPr>
    <tabColor rgb="FF002060"/>
    <pageSetUpPr fitToPage="1"/>
  </sheetPr>
  <dimension ref="A1:Y51"/>
  <sheetViews>
    <sheetView workbookViewId="0">
      <selection activeCell="H61" sqref="H61"/>
    </sheetView>
  </sheetViews>
  <sheetFormatPr defaultColWidth="9.140625" defaultRowHeight="12.75" x14ac:dyDescent="0.2"/>
  <cols>
    <col min="1" max="1" width="35.85546875" style="198" bestFit="1" customWidth="1"/>
    <col min="2" max="9" width="22" style="198" customWidth="1"/>
    <col min="10" max="12" width="20.5703125" style="198" customWidth="1"/>
    <col min="13" max="13" width="16.140625" style="198" customWidth="1"/>
    <col min="14" max="15" width="20.5703125" style="198" bestFit="1" customWidth="1"/>
    <col min="16" max="16" width="20.5703125" style="198" customWidth="1"/>
    <col min="17" max="17" width="17.28515625" style="198" customWidth="1"/>
    <col min="18" max="19" width="20.5703125" style="198" bestFit="1" customWidth="1"/>
    <col min="20" max="20" width="20.5703125" style="198" customWidth="1"/>
    <col min="21" max="21" width="15.42578125" style="198" bestFit="1" customWidth="1"/>
    <col min="22" max="24" width="20.5703125" style="198" customWidth="1"/>
    <col min="25" max="25" width="15.42578125" style="198" customWidth="1"/>
    <col min="26" max="26" width="2.7109375" style="198" customWidth="1"/>
    <col min="27" max="16384" width="9.140625" style="198"/>
  </cols>
  <sheetData>
    <row r="1" spans="1:25" x14ac:dyDescent="0.2">
      <c r="A1" s="226" t="s">
        <v>746</v>
      </c>
      <c r="B1" s="212"/>
      <c r="C1" s="212"/>
      <c r="D1" s="212"/>
      <c r="E1" s="209"/>
      <c r="F1" s="217"/>
      <c r="G1" s="217"/>
      <c r="H1" s="217"/>
      <c r="I1" s="212"/>
      <c r="J1" s="217"/>
      <c r="K1" s="217"/>
      <c r="L1" s="217"/>
      <c r="M1" s="212"/>
      <c r="N1" s="200"/>
      <c r="O1" s="217"/>
      <c r="P1" s="217"/>
      <c r="Q1" s="209"/>
      <c r="R1" s="221"/>
      <c r="S1" s="221"/>
      <c r="T1" s="221"/>
      <c r="U1" s="222"/>
      <c r="V1" s="220"/>
      <c r="W1" s="221"/>
      <c r="X1" s="221"/>
      <c r="Y1" s="222"/>
    </row>
    <row r="2" spans="1:25" ht="16.5" customHeight="1" x14ac:dyDescent="0.25">
      <c r="A2" s="227" t="s">
        <v>747</v>
      </c>
      <c r="B2" s="1635" t="s">
        <v>748</v>
      </c>
      <c r="C2" s="1635"/>
      <c r="D2" s="1635"/>
      <c r="E2" s="1636"/>
      <c r="F2" s="1635" t="s">
        <v>749</v>
      </c>
      <c r="G2" s="1635"/>
      <c r="H2" s="1635"/>
      <c r="I2" s="1635"/>
      <c r="J2" s="1635" t="s">
        <v>750</v>
      </c>
      <c r="K2" s="1635"/>
      <c r="L2" s="1635"/>
      <c r="M2" s="1635"/>
      <c r="N2" s="1634" t="s">
        <v>729</v>
      </c>
      <c r="O2" s="1635"/>
      <c r="P2" s="1635"/>
      <c r="Q2" s="1636"/>
      <c r="R2" s="1637" t="s">
        <v>97</v>
      </c>
      <c r="S2" s="1637"/>
      <c r="T2" s="1637"/>
      <c r="U2" s="1638"/>
      <c r="V2" s="1639" t="s">
        <v>98</v>
      </c>
      <c r="W2" s="1637"/>
      <c r="X2" s="1637"/>
      <c r="Y2" s="1638"/>
    </row>
    <row r="3" spans="1:25" ht="16.5" customHeight="1" x14ac:dyDescent="0.2">
      <c r="A3" s="228"/>
      <c r="B3" s="206" t="s">
        <v>751</v>
      </c>
      <c r="C3" s="199" t="s">
        <v>752</v>
      </c>
      <c r="D3" s="199" t="s">
        <v>753</v>
      </c>
      <c r="E3" s="199" t="s">
        <v>754</v>
      </c>
      <c r="F3" s="206" t="s">
        <v>751</v>
      </c>
      <c r="G3" s="199" t="s">
        <v>752</v>
      </c>
      <c r="H3" s="214" t="s">
        <v>753</v>
      </c>
      <c r="I3" s="214" t="s">
        <v>754</v>
      </c>
      <c r="J3" s="206" t="s">
        <v>751</v>
      </c>
      <c r="K3" s="199" t="s">
        <v>752</v>
      </c>
      <c r="L3" s="214" t="s">
        <v>753</v>
      </c>
      <c r="M3" s="214" t="s">
        <v>754</v>
      </c>
      <c r="N3" s="199" t="s">
        <v>751</v>
      </c>
      <c r="O3" s="199" t="s">
        <v>752</v>
      </c>
      <c r="P3" s="199" t="s">
        <v>753</v>
      </c>
      <c r="Q3" s="199" t="s">
        <v>755</v>
      </c>
      <c r="R3" s="218" t="s">
        <v>751</v>
      </c>
      <c r="S3" s="204" t="s">
        <v>752</v>
      </c>
      <c r="T3" s="204" t="s">
        <v>753</v>
      </c>
      <c r="U3" s="204" t="s">
        <v>755</v>
      </c>
      <c r="V3" s="204" t="s">
        <v>751</v>
      </c>
      <c r="W3" s="204" t="s">
        <v>752</v>
      </c>
      <c r="X3" s="204" t="s">
        <v>753</v>
      </c>
      <c r="Y3" s="204" t="s">
        <v>756</v>
      </c>
    </row>
    <row r="4" spans="1:25" ht="16.5" customHeight="1" x14ac:dyDescent="0.2">
      <c r="A4" s="620" t="s">
        <v>423</v>
      </c>
      <c r="B4" s="622"/>
      <c r="C4" s="621"/>
      <c r="D4" s="621"/>
      <c r="E4" s="621"/>
      <c r="F4" s="622"/>
      <c r="G4" s="621"/>
      <c r="H4" s="623"/>
      <c r="I4" s="623"/>
      <c r="J4" s="622"/>
      <c r="K4" s="621"/>
      <c r="L4" s="623"/>
      <c r="M4" s="623"/>
      <c r="N4" s="621"/>
      <c r="O4" s="621"/>
      <c r="P4" s="621"/>
      <c r="Q4" s="621"/>
      <c r="R4" s="622"/>
      <c r="S4" s="621"/>
      <c r="T4" s="621"/>
      <c r="U4" s="621"/>
      <c r="V4" s="621"/>
      <c r="W4" s="621"/>
      <c r="X4" s="621"/>
      <c r="Y4" s="621"/>
    </row>
    <row r="5" spans="1:25" ht="16.5" customHeight="1" x14ac:dyDescent="0.2">
      <c r="A5" s="223" t="s">
        <v>757</v>
      </c>
      <c r="B5" s="1260" t="s">
        <v>365</v>
      </c>
      <c r="C5" s="1260" t="s">
        <v>365</v>
      </c>
      <c r="D5" s="1260" t="s">
        <v>365</v>
      </c>
      <c r="E5" s="201">
        <v>241347.83000000002</v>
      </c>
      <c r="F5" s="1260" t="s">
        <v>365</v>
      </c>
      <c r="G5" s="1260" t="s">
        <v>365</v>
      </c>
      <c r="H5" s="1260" t="s">
        <v>365</v>
      </c>
      <c r="I5" s="201">
        <v>175790.50999999998</v>
      </c>
      <c r="J5" s="1260" t="s">
        <v>365</v>
      </c>
      <c r="K5" s="1260" t="s">
        <v>365</v>
      </c>
      <c r="L5" s="1260" t="s">
        <v>365</v>
      </c>
      <c r="M5" s="201">
        <v>179150.01</v>
      </c>
      <c r="N5" s="1260" t="s">
        <v>365</v>
      </c>
      <c r="O5" s="1260" t="s">
        <v>365</v>
      </c>
      <c r="P5" s="1260" t="s">
        <v>365</v>
      </c>
      <c r="Q5" s="201">
        <v>306228.65724103583</v>
      </c>
      <c r="R5" s="1257" t="s">
        <v>365</v>
      </c>
      <c r="S5" s="1257" t="s">
        <v>365</v>
      </c>
      <c r="T5" s="1257" t="s">
        <v>365</v>
      </c>
      <c r="U5" s="720">
        <v>259870.9230501274</v>
      </c>
      <c r="V5" s="1257" t="s">
        <v>365</v>
      </c>
      <c r="W5" s="1257" t="s">
        <v>365</v>
      </c>
      <c r="X5" s="1257" t="s">
        <v>365</v>
      </c>
      <c r="Y5" s="720">
        <v>267381.19272627606</v>
      </c>
    </row>
    <row r="6" spans="1:25" ht="16.5" customHeight="1" x14ac:dyDescent="0.2">
      <c r="A6" s="224" t="s">
        <v>758</v>
      </c>
      <c r="B6" s="1260" t="s">
        <v>365</v>
      </c>
      <c r="C6" s="1260" t="s">
        <v>365</v>
      </c>
      <c r="D6" s="1260" t="s">
        <v>365</v>
      </c>
      <c r="E6" s="202">
        <v>16584.86</v>
      </c>
      <c r="F6" s="1260" t="s">
        <v>365</v>
      </c>
      <c r="G6" s="1260" t="s">
        <v>365</v>
      </c>
      <c r="H6" s="1260" t="s">
        <v>365</v>
      </c>
      <c r="I6" s="202">
        <v>15786.369999999999</v>
      </c>
      <c r="J6" s="1260" t="s">
        <v>365</v>
      </c>
      <c r="K6" s="1260" t="s">
        <v>365</v>
      </c>
      <c r="L6" s="1260" t="s">
        <v>365</v>
      </c>
      <c r="M6" s="202">
        <v>16720.300000000003</v>
      </c>
      <c r="N6" s="1260" t="s">
        <v>365</v>
      </c>
      <c r="O6" s="1260" t="s">
        <v>365</v>
      </c>
      <c r="P6" s="1260" t="s">
        <v>365</v>
      </c>
      <c r="Q6" s="202">
        <v>115905.91666666667</v>
      </c>
      <c r="R6" s="1257" t="s">
        <v>365</v>
      </c>
      <c r="S6" s="1257" t="s">
        <v>365</v>
      </c>
      <c r="T6" s="1257" t="s">
        <v>365</v>
      </c>
      <c r="U6" s="744">
        <v>42313.080200000004</v>
      </c>
      <c r="V6" s="1257" t="s">
        <v>365</v>
      </c>
      <c r="W6" s="1257" t="s">
        <v>365</v>
      </c>
      <c r="X6" s="1257" t="s">
        <v>365</v>
      </c>
      <c r="Y6" s="744">
        <v>43535.928217779998</v>
      </c>
    </row>
    <row r="7" spans="1:25" ht="16.5" customHeight="1" x14ac:dyDescent="0.2">
      <c r="A7" s="225" t="s">
        <v>759</v>
      </c>
      <c r="B7" s="1260" t="s">
        <v>365</v>
      </c>
      <c r="C7" s="1260" t="s">
        <v>365</v>
      </c>
      <c r="D7" s="1260" t="s">
        <v>365</v>
      </c>
      <c r="E7" s="202">
        <v>1748167.2</v>
      </c>
      <c r="F7" s="1260" t="s">
        <v>365</v>
      </c>
      <c r="G7" s="1260" t="s">
        <v>365</v>
      </c>
      <c r="H7" s="1260" t="s">
        <v>365</v>
      </c>
      <c r="I7" s="202">
        <v>2802047.1799999997</v>
      </c>
      <c r="J7" s="1260" t="s">
        <v>365</v>
      </c>
      <c r="K7" s="1260" t="s">
        <v>365</v>
      </c>
      <c r="L7" s="1260" t="s">
        <v>365</v>
      </c>
      <c r="M7" s="202">
        <v>1367281.65</v>
      </c>
      <c r="N7" s="1260" t="s">
        <v>365</v>
      </c>
      <c r="O7" s="1260" t="s">
        <v>365</v>
      </c>
      <c r="P7" s="1260" t="s">
        <v>365</v>
      </c>
      <c r="Q7" s="202">
        <v>2094797</v>
      </c>
      <c r="R7" s="1257" t="s">
        <v>365</v>
      </c>
      <c r="S7" s="1257" t="s">
        <v>365</v>
      </c>
      <c r="T7" s="1257" t="s">
        <v>365</v>
      </c>
      <c r="U7" s="744">
        <v>2400484.8200000003</v>
      </c>
      <c r="V7" s="1257" t="s">
        <v>365</v>
      </c>
      <c r="W7" s="1257" t="s">
        <v>365</v>
      </c>
      <c r="X7" s="1257" t="s">
        <v>365</v>
      </c>
      <c r="Y7" s="744">
        <v>2539208.4092000006</v>
      </c>
    </row>
    <row r="8" spans="1:25" ht="16.5" customHeight="1" thickBot="1" x14ac:dyDescent="0.25">
      <c r="A8" s="628" t="s">
        <v>760</v>
      </c>
      <c r="B8" s="1261" t="s">
        <v>365</v>
      </c>
      <c r="C8" s="1261" t="s">
        <v>365</v>
      </c>
      <c r="D8" s="1261" t="s">
        <v>365</v>
      </c>
      <c r="E8" s="629">
        <v>1892747.67</v>
      </c>
      <c r="F8" s="1261" t="s">
        <v>365</v>
      </c>
      <c r="G8" s="1261" t="s">
        <v>365</v>
      </c>
      <c r="H8" s="1261" t="s">
        <v>365</v>
      </c>
      <c r="I8" s="629">
        <v>1161170.76</v>
      </c>
      <c r="J8" s="1261" t="s">
        <v>365</v>
      </c>
      <c r="K8" s="1261" t="s">
        <v>365</v>
      </c>
      <c r="L8" s="1261" t="s">
        <v>365</v>
      </c>
      <c r="M8" s="629">
        <v>1030342.76</v>
      </c>
      <c r="N8" s="1261" t="s">
        <v>365</v>
      </c>
      <c r="O8" s="1261" t="s">
        <v>365</v>
      </c>
      <c r="P8" s="1261" t="s">
        <v>365</v>
      </c>
      <c r="Q8" s="629">
        <v>663945.59666666668</v>
      </c>
      <c r="R8" s="1258" t="s">
        <v>365</v>
      </c>
      <c r="S8" s="1258" t="s">
        <v>365</v>
      </c>
      <c r="T8" s="1258" t="s">
        <v>365</v>
      </c>
      <c r="U8" s="745">
        <v>886785.32519200002</v>
      </c>
      <c r="V8" s="1258" t="s">
        <v>365</v>
      </c>
      <c r="W8" s="1258" t="s">
        <v>365</v>
      </c>
      <c r="X8" s="1258" t="s">
        <v>365</v>
      </c>
      <c r="Y8" s="745">
        <v>1605931.9736484224</v>
      </c>
    </row>
    <row r="9" spans="1:25" ht="16.5" customHeight="1" thickTop="1" x14ac:dyDescent="0.2">
      <c r="A9" s="624" t="s">
        <v>145</v>
      </c>
      <c r="B9" s="626"/>
      <c r="C9" s="625"/>
      <c r="D9" s="625"/>
      <c r="E9" s="625">
        <f>SUM(E5:E8)</f>
        <v>3898847.5599999996</v>
      </c>
      <c r="F9" s="626"/>
      <c r="G9" s="625"/>
      <c r="H9" s="627"/>
      <c r="I9" s="627">
        <f>SUM(I5:I8)</f>
        <v>4154794.8199999994</v>
      </c>
      <c r="J9" s="626"/>
      <c r="K9" s="625"/>
      <c r="L9" s="627"/>
      <c r="M9" s="627">
        <f>SUM(M5:M8)</f>
        <v>2593494.7199999997</v>
      </c>
      <c r="N9" s="625"/>
      <c r="O9" s="625"/>
      <c r="P9" s="625"/>
      <c r="Q9" s="625">
        <f>SUM(Q5:Q8)</f>
        <v>3180877.1705743694</v>
      </c>
      <c r="R9" s="1190"/>
      <c r="S9" s="1191"/>
      <c r="T9" s="1191"/>
      <c r="U9" s="1191">
        <f>SUM(U5:U8)</f>
        <v>3589454.1484421277</v>
      </c>
      <c r="V9" s="1191"/>
      <c r="W9" s="1191"/>
      <c r="X9" s="1191"/>
      <c r="Y9" s="1191">
        <f>SUM(Y5:Y8)</f>
        <v>4456057.5037924796</v>
      </c>
    </row>
    <row r="10" spans="1:25" hidden="1" x14ac:dyDescent="0.2">
      <c r="A10" s="642" t="s">
        <v>425</v>
      </c>
      <c r="B10" s="922"/>
      <c r="C10" s="1023"/>
      <c r="D10" s="1023"/>
      <c r="E10" s="1023"/>
      <c r="F10" s="922"/>
      <c r="G10" s="1023"/>
      <c r="H10" s="921"/>
      <c r="I10" s="921"/>
      <c r="J10" s="922"/>
      <c r="K10" s="1023"/>
      <c r="L10" s="921"/>
      <c r="M10" s="921"/>
      <c r="N10" s="1023"/>
      <c r="O10" s="1023"/>
      <c r="P10" s="1023"/>
      <c r="Q10" s="1023"/>
      <c r="R10" s="922"/>
      <c r="S10" s="1023"/>
      <c r="T10" s="1023"/>
      <c r="U10" s="1023"/>
      <c r="V10" s="1023"/>
      <c r="W10" s="1023"/>
      <c r="X10" s="1023"/>
      <c r="Y10" s="1023"/>
    </row>
    <row r="11" spans="1:25" hidden="1" x14ac:dyDescent="0.2">
      <c r="A11" s="223" t="s">
        <v>757</v>
      </c>
      <c r="B11" s="632"/>
      <c r="C11" s="201"/>
      <c r="D11" s="201"/>
      <c r="E11" s="201">
        <v>0</v>
      </c>
      <c r="F11" s="207"/>
      <c r="G11" s="201"/>
      <c r="H11" s="215"/>
      <c r="I11" s="215">
        <v>0</v>
      </c>
      <c r="J11" s="207"/>
      <c r="K11" s="201"/>
      <c r="L11" s="215"/>
      <c r="M11" s="215">
        <v>0</v>
      </c>
      <c r="N11" s="201"/>
      <c r="O11" s="201"/>
      <c r="P11" s="201"/>
      <c r="Q11" s="201">
        <v>0</v>
      </c>
      <c r="R11" s="207"/>
      <c r="S11" s="201"/>
      <c r="T11" s="201"/>
      <c r="U11" s="201">
        <v>0</v>
      </c>
      <c r="V11" s="201"/>
      <c r="W11" s="201"/>
      <c r="X11" s="201"/>
      <c r="Y11" s="201">
        <v>0</v>
      </c>
    </row>
    <row r="12" spans="1:25" hidden="1" x14ac:dyDescent="0.2">
      <c r="A12" s="224" t="s">
        <v>758</v>
      </c>
      <c r="B12" s="208"/>
      <c r="C12" s="202"/>
      <c r="D12" s="202"/>
      <c r="E12" s="202">
        <v>0</v>
      </c>
      <c r="F12" s="208"/>
      <c r="G12" s="202"/>
      <c r="H12" s="213"/>
      <c r="I12" s="213">
        <v>0</v>
      </c>
      <c r="J12" s="208"/>
      <c r="K12" s="202"/>
      <c r="L12" s="213"/>
      <c r="M12" s="213">
        <v>0</v>
      </c>
      <c r="N12" s="202"/>
      <c r="O12" s="202"/>
      <c r="P12" s="202"/>
      <c r="Q12" s="202">
        <v>0</v>
      </c>
      <c r="R12" s="208"/>
      <c r="S12" s="202"/>
      <c r="T12" s="202"/>
      <c r="U12" s="202">
        <v>0</v>
      </c>
      <c r="V12" s="202"/>
      <c r="W12" s="202"/>
      <c r="X12" s="202"/>
      <c r="Y12" s="202">
        <v>0</v>
      </c>
    </row>
    <row r="13" spans="1:25" hidden="1" x14ac:dyDescent="0.2">
      <c r="A13" s="225" t="s">
        <v>759</v>
      </c>
      <c r="B13" s="208"/>
      <c r="C13" s="202"/>
      <c r="D13" s="202"/>
      <c r="E13" s="202">
        <v>0</v>
      </c>
      <c r="F13" s="208"/>
      <c r="G13" s="202"/>
      <c r="H13" s="213"/>
      <c r="I13" s="213">
        <v>0</v>
      </c>
      <c r="J13" s="208"/>
      <c r="K13" s="202"/>
      <c r="L13" s="213"/>
      <c r="M13" s="213">
        <v>0</v>
      </c>
      <c r="N13" s="202"/>
      <c r="O13" s="202"/>
      <c r="P13" s="202"/>
      <c r="Q13" s="202">
        <v>0</v>
      </c>
      <c r="R13" s="208"/>
      <c r="S13" s="202"/>
      <c r="T13" s="202"/>
      <c r="U13" s="202">
        <v>0</v>
      </c>
      <c r="V13" s="202"/>
      <c r="W13" s="202"/>
      <c r="X13" s="202"/>
      <c r="Y13" s="202">
        <v>0</v>
      </c>
    </row>
    <row r="14" spans="1:25" ht="13.5" hidden="1" thickBot="1" x14ac:dyDescent="0.25">
      <c r="A14" s="628" t="s">
        <v>760</v>
      </c>
      <c r="B14" s="630"/>
      <c r="C14" s="629"/>
      <c r="D14" s="629"/>
      <c r="E14" s="629">
        <v>0</v>
      </c>
      <c r="F14" s="630"/>
      <c r="G14" s="629"/>
      <c r="H14" s="631"/>
      <c r="I14" s="631">
        <v>0</v>
      </c>
      <c r="J14" s="630"/>
      <c r="K14" s="629"/>
      <c r="L14" s="631"/>
      <c r="M14" s="631">
        <v>0</v>
      </c>
      <c r="N14" s="629"/>
      <c r="O14" s="629"/>
      <c r="P14" s="629"/>
      <c r="Q14" s="629">
        <v>0</v>
      </c>
      <c r="R14" s="630"/>
      <c r="S14" s="629"/>
      <c r="T14" s="629"/>
      <c r="U14" s="629">
        <v>0</v>
      </c>
      <c r="V14" s="629"/>
      <c r="W14" s="629"/>
      <c r="X14" s="629"/>
      <c r="Y14" s="629">
        <v>0</v>
      </c>
    </row>
    <row r="15" spans="1:25" hidden="1" x14ac:dyDescent="0.2">
      <c r="A15" s="624" t="s">
        <v>145</v>
      </c>
      <c r="B15" s="626"/>
      <c r="C15" s="625"/>
      <c r="D15" s="625"/>
      <c r="E15" s="625">
        <f>SUM(E11:E14)</f>
        <v>0</v>
      </c>
      <c r="F15" s="626"/>
      <c r="G15" s="625"/>
      <c r="H15" s="627"/>
      <c r="I15" s="627">
        <f>SUM(I11:I14)</f>
        <v>0</v>
      </c>
      <c r="J15" s="626"/>
      <c r="K15" s="625"/>
      <c r="L15" s="627"/>
      <c r="M15" s="627">
        <f>SUM(M11:M14)</f>
        <v>0</v>
      </c>
      <c r="N15" s="625"/>
      <c r="O15" s="625"/>
      <c r="P15" s="625"/>
      <c r="Q15" s="625">
        <f>SUM(Q11:Q14)</f>
        <v>0</v>
      </c>
      <c r="R15" s="626"/>
      <c r="S15" s="625"/>
      <c r="T15" s="625"/>
      <c r="U15" s="625">
        <f>SUM(U11:U14)</f>
        <v>0</v>
      </c>
      <c r="V15" s="625"/>
      <c r="W15" s="625"/>
      <c r="X15" s="625"/>
      <c r="Y15" s="625">
        <f>SUM(Y11:Y14)</f>
        <v>0</v>
      </c>
    </row>
    <row r="16" spans="1:25" hidden="1" x14ac:dyDescent="0.2">
      <c r="A16" s="642" t="s">
        <v>166</v>
      </c>
      <c r="B16" s="922"/>
      <c r="C16" s="1023"/>
      <c r="D16" s="1023"/>
      <c r="E16" s="1023"/>
      <c r="F16" s="922"/>
      <c r="G16" s="1023"/>
      <c r="H16" s="921"/>
      <c r="I16" s="921"/>
      <c r="J16" s="922"/>
      <c r="K16" s="1023"/>
      <c r="L16" s="921"/>
      <c r="M16" s="921"/>
      <c r="N16" s="1023"/>
      <c r="O16" s="1023"/>
      <c r="P16" s="1023"/>
      <c r="Q16" s="1023"/>
      <c r="R16" s="922"/>
      <c r="S16" s="1023"/>
      <c r="T16" s="1023"/>
      <c r="U16" s="1023"/>
      <c r="V16" s="1023"/>
      <c r="W16" s="1023"/>
      <c r="X16" s="1023"/>
      <c r="Y16" s="1023"/>
    </row>
    <row r="17" spans="1:25" hidden="1" x14ac:dyDescent="0.2">
      <c r="A17" s="223" t="s">
        <v>757</v>
      </c>
      <c r="B17" s="632"/>
      <c r="C17" s="201"/>
      <c r="D17" s="201"/>
      <c r="E17" s="201">
        <v>0</v>
      </c>
      <c r="F17" s="207"/>
      <c r="G17" s="201"/>
      <c r="H17" s="215"/>
      <c r="I17" s="215">
        <v>0</v>
      </c>
      <c r="J17" s="207"/>
      <c r="K17" s="201"/>
      <c r="L17" s="215"/>
      <c r="M17" s="215">
        <v>0</v>
      </c>
      <c r="N17" s="201"/>
      <c r="O17" s="201"/>
      <c r="P17" s="201"/>
      <c r="Q17" s="201">
        <v>0</v>
      </c>
      <c r="R17" s="207"/>
      <c r="S17" s="201"/>
      <c r="T17" s="201"/>
      <c r="U17" s="201">
        <v>0</v>
      </c>
      <c r="V17" s="201"/>
      <c r="W17" s="201"/>
      <c r="X17" s="201"/>
      <c r="Y17" s="201">
        <v>0</v>
      </c>
    </row>
    <row r="18" spans="1:25" hidden="1" x14ac:dyDescent="0.2">
      <c r="A18" s="224" t="s">
        <v>758</v>
      </c>
      <c r="B18" s="208"/>
      <c r="C18" s="202"/>
      <c r="D18" s="202"/>
      <c r="E18" s="202">
        <v>0</v>
      </c>
      <c r="F18" s="208"/>
      <c r="G18" s="202"/>
      <c r="H18" s="213"/>
      <c r="I18" s="213">
        <v>0</v>
      </c>
      <c r="J18" s="208"/>
      <c r="K18" s="202"/>
      <c r="L18" s="213"/>
      <c r="M18" s="213">
        <v>0</v>
      </c>
      <c r="N18" s="202"/>
      <c r="O18" s="202"/>
      <c r="P18" s="202"/>
      <c r="Q18" s="202">
        <v>0</v>
      </c>
      <c r="R18" s="208"/>
      <c r="S18" s="202"/>
      <c r="T18" s="202"/>
      <c r="U18" s="202">
        <v>0</v>
      </c>
      <c r="V18" s="202"/>
      <c r="W18" s="202"/>
      <c r="X18" s="202"/>
      <c r="Y18" s="202">
        <v>0</v>
      </c>
    </row>
    <row r="19" spans="1:25" hidden="1" x14ac:dyDescent="0.2">
      <c r="A19" s="225" t="s">
        <v>759</v>
      </c>
      <c r="B19" s="208"/>
      <c r="C19" s="202"/>
      <c r="D19" s="202"/>
      <c r="E19" s="202">
        <v>0</v>
      </c>
      <c r="F19" s="208"/>
      <c r="G19" s="202"/>
      <c r="H19" s="213"/>
      <c r="I19" s="213">
        <v>0</v>
      </c>
      <c r="J19" s="208"/>
      <c r="K19" s="202"/>
      <c r="L19" s="213"/>
      <c r="M19" s="213">
        <v>0</v>
      </c>
      <c r="N19" s="202"/>
      <c r="O19" s="202"/>
      <c r="P19" s="202"/>
      <c r="Q19" s="202">
        <v>0</v>
      </c>
      <c r="R19" s="208"/>
      <c r="S19" s="202"/>
      <c r="T19" s="202"/>
      <c r="U19" s="202">
        <v>0</v>
      </c>
      <c r="V19" s="202"/>
      <c r="W19" s="202"/>
      <c r="X19" s="202"/>
      <c r="Y19" s="202">
        <v>0</v>
      </c>
    </row>
    <row r="20" spans="1:25" ht="13.5" hidden="1" thickBot="1" x14ac:dyDescent="0.25">
      <c r="A20" s="628" t="s">
        <v>760</v>
      </c>
      <c r="B20" s="630"/>
      <c r="C20" s="629"/>
      <c r="D20" s="629"/>
      <c r="E20" s="629">
        <v>0</v>
      </c>
      <c r="F20" s="630"/>
      <c r="G20" s="629"/>
      <c r="H20" s="631"/>
      <c r="I20" s="631">
        <v>0</v>
      </c>
      <c r="J20" s="630"/>
      <c r="K20" s="629"/>
      <c r="L20" s="631"/>
      <c r="M20" s="631">
        <v>0</v>
      </c>
      <c r="N20" s="629"/>
      <c r="O20" s="629"/>
      <c r="P20" s="629"/>
      <c r="Q20" s="629">
        <v>0</v>
      </c>
      <c r="R20" s="630"/>
      <c r="S20" s="629"/>
      <c r="T20" s="629"/>
      <c r="U20" s="629">
        <v>0</v>
      </c>
      <c r="V20" s="629"/>
      <c r="W20" s="629"/>
      <c r="X20" s="629"/>
      <c r="Y20" s="629">
        <v>0</v>
      </c>
    </row>
    <row r="21" spans="1:25" hidden="1" x14ac:dyDescent="0.2">
      <c r="A21" s="624" t="s">
        <v>145</v>
      </c>
      <c r="B21" s="626"/>
      <c r="C21" s="625"/>
      <c r="D21" s="625"/>
      <c r="E21" s="625">
        <f>SUM(E17:E20)</f>
        <v>0</v>
      </c>
      <c r="F21" s="626"/>
      <c r="G21" s="625"/>
      <c r="H21" s="627"/>
      <c r="I21" s="627">
        <f>SUM(I17:I20)</f>
        <v>0</v>
      </c>
      <c r="J21" s="626"/>
      <c r="K21" s="625"/>
      <c r="L21" s="627"/>
      <c r="M21" s="627">
        <f>SUM(M17:M20)</f>
        <v>0</v>
      </c>
      <c r="N21" s="625"/>
      <c r="O21" s="625"/>
      <c r="P21" s="625"/>
      <c r="Q21" s="625">
        <f>SUM(Q17:Q20)</f>
        <v>0</v>
      </c>
      <c r="R21" s="626"/>
      <c r="S21" s="625"/>
      <c r="T21" s="625"/>
      <c r="U21" s="625">
        <f>SUM(U17:U20)</f>
        <v>0</v>
      </c>
      <c r="V21" s="625"/>
      <c r="W21" s="625"/>
      <c r="X21" s="625"/>
      <c r="Y21" s="625">
        <f>SUM(Y17:Y20)</f>
        <v>0</v>
      </c>
    </row>
    <row r="22" spans="1:25" hidden="1" x14ac:dyDescent="0.2">
      <c r="A22" s="642" t="s">
        <v>172</v>
      </c>
      <c r="B22" s="922"/>
      <c r="C22" s="1023"/>
      <c r="D22" s="1023"/>
      <c r="E22" s="1023"/>
      <c r="F22" s="922"/>
      <c r="G22" s="1023"/>
      <c r="H22" s="921"/>
      <c r="I22" s="921"/>
      <c r="J22" s="922"/>
      <c r="K22" s="1023"/>
      <c r="L22" s="921"/>
      <c r="M22" s="921"/>
      <c r="N22" s="1023"/>
      <c r="O22" s="1023"/>
      <c r="P22" s="1023"/>
      <c r="Q22" s="1023"/>
      <c r="R22" s="922"/>
      <c r="S22" s="1023"/>
      <c r="T22" s="1023"/>
      <c r="U22" s="1023"/>
      <c r="V22" s="1023"/>
      <c r="W22" s="1023"/>
      <c r="X22" s="1023"/>
      <c r="Y22" s="1023"/>
    </row>
    <row r="23" spans="1:25" hidden="1" x14ac:dyDescent="0.2">
      <c r="A23" s="223" t="s">
        <v>757</v>
      </c>
      <c r="B23" s="632"/>
      <c r="C23" s="201"/>
      <c r="D23" s="201"/>
      <c r="E23" s="201">
        <v>0</v>
      </c>
      <c r="F23" s="207"/>
      <c r="G23" s="201"/>
      <c r="H23" s="215"/>
      <c r="I23" s="215">
        <v>0</v>
      </c>
      <c r="J23" s="207"/>
      <c r="K23" s="201"/>
      <c r="L23" s="215"/>
      <c r="M23" s="215">
        <v>0</v>
      </c>
      <c r="N23" s="201"/>
      <c r="O23" s="201"/>
      <c r="P23" s="201"/>
      <c r="Q23" s="201">
        <v>0</v>
      </c>
      <c r="R23" s="207"/>
      <c r="S23" s="201"/>
      <c r="T23" s="201"/>
      <c r="U23" s="201">
        <v>0</v>
      </c>
      <c r="V23" s="201"/>
      <c r="W23" s="201"/>
      <c r="X23" s="201"/>
      <c r="Y23" s="201">
        <v>0</v>
      </c>
    </row>
    <row r="24" spans="1:25" hidden="1" x14ac:dyDescent="0.2">
      <c r="A24" s="224" t="s">
        <v>758</v>
      </c>
      <c r="B24" s="208"/>
      <c r="C24" s="202"/>
      <c r="D24" s="202"/>
      <c r="E24" s="202">
        <v>0</v>
      </c>
      <c r="F24" s="208"/>
      <c r="G24" s="202"/>
      <c r="H24" s="213"/>
      <c r="I24" s="213">
        <v>0</v>
      </c>
      <c r="J24" s="208"/>
      <c r="K24" s="202"/>
      <c r="L24" s="213"/>
      <c r="M24" s="213">
        <v>0</v>
      </c>
      <c r="N24" s="202"/>
      <c r="O24" s="202"/>
      <c r="P24" s="202"/>
      <c r="Q24" s="202">
        <v>0</v>
      </c>
      <c r="R24" s="208"/>
      <c r="S24" s="202"/>
      <c r="T24" s="202"/>
      <c r="U24" s="202">
        <v>0</v>
      </c>
      <c r="V24" s="202"/>
      <c r="W24" s="202"/>
      <c r="X24" s="202"/>
      <c r="Y24" s="202">
        <v>0</v>
      </c>
    </row>
    <row r="25" spans="1:25" hidden="1" x14ac:dyDescent="0.2">
      <c r="A25" s="225" t="s">
        <v>759</v>
      </c>
      <c r="B25" s="208"/>
      <c r="C25" s="202"/>
      <c r="D25" s="202"/>
      <c r="E25" s="202">
        <v>0</v>
      </c>
      <c r="F25" s="208"/>
      <c r="G25" s="202"/>
      <c r="H25" s="213"/>
      <c r="I25" s="213">
        <v>0</v>
      </c>
      <c r="J25" s="208"/>
      <c r="K25" s="202"/>
      <c r="L25" s="213"/>
      <c r="M25" s="213">
        <v>0</v>
      </c>
      <c r="N25" s="202"/>
      <c r="O25" s="202"/>
      <c r="P25" s="202"/>
      <c r="Q25" s="202">
        <v>0</v>
      </c>
      <c r="R25" s="208"/>
      <c r="S25" s="202"/>
      <c r="T25" s="202"/>
      <c r="U25" s="202">
        <v>0</v>
      </c>
      <c r="V25" s="202"/>
      <c r="W25" s="202"/>
      <c r="X25" s="202"/>
      <c r="Y25" s="202">
        <v>0</v>
      </c>
    </row>
    <row r="26" spans="1:25" hidden="1" x14ac:dyDescent="0.2">
      <c r="A26" s="224" t="s">
        <v>760</v>
      </c>
      <c r="B26" s="208"/>
      <c r="C26" s="202"/>
      <c r="D26" s="202"/>
      <c r="E26" s="202">
        <v>0</v>
      </c>
      <c r="F26" s="208"/>
      <c r="G26" s="202"/>
      <c r="H26" s="213"/>
      <c r="I26" s="213">
        <v>0</v>
      </c>
      <c r="J26" s="208"/>
      <c r="K26" s="202"/>
      <c r="L26" s="213"/>
      <c r="M26" s="213">
        <v>0</v>
      </c>
      <c r="N26" s="202"/>
      <c r="O26" s="202"/>
      <c r="P26" s="202"/>
      <c r="Q26" s="202">
        <v>0</v>
      </c>
      <c r="R26" s="208"/>
      <c r="S26" s="202"/>
      <c r="T26" s="202"/>
      <c r="U26" s="202">
        <v>0</v>
      </c>
      <c r="V26" s="202"/>
      <c r="W26" s="202"/>
      <c r="X26" s="202"/>
      <c r="Y26" s="202">
        <v>0</v>
      </c>
    </row>
    <row r="27" spans="1:25" ht="13.5" hidden="1" thickTop="1" x14ac:dyDescent="0.2">
      <c r="A27" s="1024" t="s">
        <v>145</v>
      </c>
      <c r="B27" s="1025"/>
      <c r="C27" s="1026"/>
      <c r="D27" s="1026"/>
      <c r="E27" s="1026">
        <f>SUM(E23:E26)</f>
        <v>0</v>
      </c>
      <c r="F27" s="1025"/>
      <c r="G27" s="1026"/>
      <c r="H27" s="1027"/>
      <c r="I27" s="1027">
        <f>SUM(I23:I26)</f>
        <v>0</v>
      </c>
      <c r="J27" s="1025"/>
      <c r="K27" s="1026"/>
      <c r="L27" s="1027"/>
      <c r="M27" s="1027">
        <f>SUM(M23:M26)</f>
        <v>0</v>
      </c>
      <c r="N27" s="1026"/>
      <c r="O27" s="1026"/>
      <c r="P27" s="1026"/>
      <c r="Q27" s="1026">
        <f>SUM(Q23:Q26)</f>
        <v>0</v>
      </c>
      <c r="R27" s="1025"/>
      <c r="S27" s="1026"/>
      <c r="T27" s="1026"/>
      <c r="U27" s="1026">
        <f>SUM(U23:U26)</f>
        <v>0</v>
      </c>
      <c r="V27" s="1026"/>
      <c r="W27" s="1026"/>
      <c r="X27" s="1026"/>
      <c r="Y27" s="1026">
        <f>SUM(Y23:Y26)</f>
        <v>0</v>
      </c>
    </row>
    <row r="28" spans="1:25" hidden="1" x14ac:dyDescent="0.2">
      <c r="A28" s="642" t="s">
        <v>761</v>
      </c>
      <c r="B28" s="922"/>
      <c r="C28" s="1023"/>
      <c r="D28" s="1023"/>
      <c r="E28" s="1023"/>
      <c r="F28" s="922"/>
      <c r="G28" s="1023"/>
      <c r="H28" s="921"/>
      <c r="I28" s="921"/>
      <c r="J28" s="922"/>
      <c r="K28" s="1023"/>
      <c r="L28" s="921"/>
      <c r="M28" s="921"/>
      <c r="N28" s="1023"/>
      <c r="O28" s="1023"/>
      <c r="P28" s="1023"/>
      <c r="Q28" s="1023"/>
      <c r="R28" s="922"/>
      <c r="S28" s="1023"/>
      <c r="T28" s="1023"/>
      <c r="U28" s="1023"/>
      <c r="V28" s="1023"/>
      <c r="W28" s="1023"/>
      <c r="X28" s="1023"/>
      <c r="Y28" s="1023"/>
    </row>
    <row r="29" spans="1:25" hidden="1" x14ac:dyDescent="0.2">
      <c r="A29" s="223" t="s">
        <v>757</v>
      </c>
      <c r="B29" s="632"/>
      <c r="C29" s="201"/>
      <c r="D29" s="201"/>
      <c r="E29" s="201">
        <v>0</v>
      </c>
      <c r="F29" s="207"/>
      <c r="G29" s="201"/>
      <c r="H29" s="215"/>
      <c r="I29" s="215">
        <v>0</v>
      </c>
      <c r="J29" s="207"/>
      <c r="K29" s="201"/>
      <c r="L29" s="215"/>
      <c r="M29" s="215">
        <v>0</v>
      </c>
      <c r="N29" s="201"/>
      <c r="O29" s="201"/>
      <c r="P29" s="201"/>
      <c r="Q29" s="201">
        <v>0</v>
      </c>
      <c r="R29" s="207"/>
      <c r="S29" s="201"/>
      <c r="T29" s="201"/>
      <c r="U29" s="201">
        <v>0</v>
      </c>
      <c r="V29" s="201"/>
      <c r="W29" s="201"/>
      <c r="X29" s="201"/>
      <c r="Y29" s="201">
        <v>0</v>
      </c>
    </row>
    <row r="30" spans="1:25" hidden="1" x14ac:dyDescent="0.2">
      <c r="A30" s="224" t="s">
        <v>758</v>
      </c>
      <c r="B30" s="208"/>
      <c r="C30" s="202"/>
      <c r="D30" s="202"/>
      <c r="E30" s="202">
        <v>0</v>
      </c>
      <c r="F30" s="208"/>
      <c r="G30" s="202"/>
      <c r="H30" s="213"/>
      <c r="I30" s="213">
        <v>0</v>
      </c>
      <c r="J30" s="208"/>
      <c r="K30" s="202"/>
      <c r="L30" s="213"/>
      <c r="M30" s="213">
        <v>0</v>
      </c>
      <c r="N30" s="202"/>
      <c r="O30" s="202"/>
      <c r="P30" s="202"/>
      <c r="Q30" s="202">
        <v>0</v>
      </c>
      <c r="R30" s="208"/>
      <c r="S30" s="202"/>
      <c r="T30" s="202"/>
      <c r="U30" s="202">
        <v>0</v>
      </c>
      <c r="V30" s="202"/>
      <c r="W30" s="202"/>
      <c r="X30" s="202"/>
      <c r="Y30" s="202">
        <v>0</v>
      </c>
    </row>
    <row r="31" spans="1:25" hidden="1" x14ac:dyDescent="0.2">
      <c r="A31" s="225" t="s">
        <v>759</v>
      </c>
      <c r="B31" s="208"/>
      <c r="C31" s="202"/>
      <c r="D31" s="202"/>
      <c r="E31" s="202">
        <v>0</v>
      </c>
      <c r="F31" s="208"/>
      <c r="G31" s="202"/>
      <c r="H31" s="213"/>
      <c r="I31" s="213">
        <v>0</v>
      </c>
      <c r="J31" s="208"/>
      <c r="K31" s="202"/>
      <c r="L31" s="213"/>
      <c r="M31" s="213">
        <v>0</v>
      </c>
      <c r="N31" s="202"/>
      <c r="O31" s="202"/>
      <c r="P31" s="202"/>
      <c r="Q31" s="202">
        <v>0</v>
      </c>
      <c r="R31" s="208"/>
      <c r="S31" s="202"/>
      <c r="T31" s="202"/>
      <c r="U31" s="202">
        <v>0</v>
      </c>
      <c r="V31" s="202"/>
      <c r="W31" s="202"/>
      <c r="X31" s="202"/>
      <c r="Y31" s="202">
        <v>0</v>
      </c>
    </row>
    <row r="32" spans="1:25" ht="13.5" hidden="1" thickBot="1" x14ac:dyDescent="0.25">
      <c r="A32" s="628" t="s">
        <v>760</v>
      </c>
      <c r="B32" s="630"/>
      <c r="C32" s="629"/>
      <c r="D32" s="629"/>
      <c r="E32" s="629">
        <v>0</v>
      </c>
      <c r="F32" s="630"/>
      <c r="G32" s="629"/>
      <c r="H32" s="631"/>
      <c r="I32" s="631">
        <v>0</v>
      </c>
      <c r="J32" s="630"/>
      <c r="K32" s="629"/>
      <c r="L32" s="631"/>
      <c r="M32" s="631">
        <v>0</v>
      </c>
      <c r="N32" s="629"/>
      <c r="O32" s="629"/>
      <c r="P32" s="629"/>
      <c r="Q32" s="629">
        <v>0</v>
      </c>
      <c r="R32" s="630"/>
      <c r="S32" s="629"/>
      <c r="T32" s="629"/>
      <c r="U32" s="629">
        <v>0</v>
      </c>
      <c r="V32" s="629"/>
      <c r="W32" s="629"/>
      <c r="X32" s="629"/>
      <c r="Y32" s="629">
        <v>0</v>
      </c>
    </row>
    <row r="33" spans="1:25" hidden="1" x14ac:dyDescent="0.2">
      <c r="A33" s="624" t="s">
        <v>145</v>
      </c>
      <c r="B33" s="626"/>
      <c r="C33" s="625"/>
      <c r="D33" s="625"/>
      <c r="E33" s="625">
        <f>SUM(E29:E32)</f>
        <v>0</v>
      </c>
      <c r="F33" s="626"/>
      <c r="G33" s="625"/>
      <c r="H33" s="627"/>
      <c r="I33" s="627"/>
      <c r="J33" s="626"/>
      <c r="K33" s="625"/>
      <c r="L33" s="627"/>
      <c r="M33" s="627">
        <f>SUM(M29:M32)</f>
        <v>0</v>
      </c>
      <c r="N33" s="625"/>
      <c r="O33" s="625"/>
      <c r="P33" s="625"/>
      <c r="Q33" s="625">
        <f>SUM(Q29:Q32)</f>
        <v>0</v>
      </c>
      <c r="R33" s="626"/>
      <c r="S33" s="625"/>
      <c r="T33" s="625"/>
      <c r="U33" s="625">
        <f>SUM(U29:U32)</f>
        <v>0</v>
      </c>
      <c r="V33" s="625"/>
      <c r="W33" s="625"/>
      <c r="X33" s="625"/>
      <c r="Y33" s="625">
        <f>SUM(Y29:Y32)</f>
        <v>0</v>
      </c>
    </row>
    <row r="34" spans="1:25" hidden="1" x14ac:dyDescent="0.2">
      <c r="A34" s="642" t="s">
        <v>169</v>
      </c>
      <c r="B34" s="922"/>
      <c r="C34" s="1023"/>
      <c r="D34" s="1023"/>
      <c r="E34" s="1023"/>
      <c r="F34" s="922"/>
      <c r="G34" s="1023"/>
      <c r="H34" s="921"/>
      <c r="I34" s="921"/>
      <c r="J34" s="922"/>
      <c r="K34" s="1023"/>
      <c r="L34" s="921"/>
      <c r="M34" s="921"/>
      <c r="N34" s="1023"/>
      <c r="O34" s="1023"/>
      <c r="P34" s="1023"/>
      <c r="Q34" s="1023"/>
      <c r="R34" s="922"/>
      <c r="S34" s="1023"/>
      <c r="T34" s="1023"/>
      <c r="U34" s="1023"/>
      <c r="V34" s="1023"/>
      <c r="W34" s="1023"/>
      <c r="X34" s="1023"/>
      <c r="Y34" s="1023"/>
    </row>
    <row r="35" spans="1:25" hidden="1" x14ac:dyDescent="0.2">
      <c r="A35" s="223" t="s">
        <v>757</v>
      </c>
      <c r="B35" s="632"/>
      <c r="C35" s="201"/>
      <c r="D35" s="201"/>
      <c r="E35" s="201">
        <v>0</v>
      </c>
      <c r="F35" s="207"/>
      <c r="G35" s="201"/>
      <c r="H35" s="215"/>
      <c r="I35" s="215">
        <v>0</v>
      </c>
      <c r="J35" s="207"/>
      <c r="K35" s="201"/>
      <c r="L35" s="215"/>
      <c r="M35" s="215">
        <v>0</v>
      </c>
      <c r="N35" s="201"/>
      <c r="O35" s="201"/>
      <c r="P35" s="201"/>
      <c r="Q35" s="201">
        <v>0</v>
      </c>
      <c r="R35" s="207"/>
      <c r="S35" s="201"/>
      <c r="T35" s="201"/>
      <c r="U35" s="201">
        <v>0</v>
      </c>
      <c r="V35" s="201"/>
      <c r="W35" s="201"/>
      <c r="X35" s="201"/>
      <c r="Y35" s="201">
        <v>0</v>
      </c>
    </row>
    <row r="36" spans="1:25" hidden="1" x14ac:dyDescent="0.2">
      <c r="A36" s="224" t="s">
        <v>758</v>
      </c>
      <c r="B36" s="208"/>
      <c r="C36" s="202"/>
      <c r="D36" s="202"/>
      <c r="E36" s="202">
        <v>0</v>
      </c>
      <c r="F36" s="208"/>
      <c r="G36" s="202"/>
      <c r="H36" s="213"/>
      <c r="I36" s="213">
        <v>0</v>
      </c>
      <c r="J36" s="208"/>
      <c r="K36" s="202"/>
      <c r="L36" s="213"/>
      <c r="M36" s="213">
        <v>0</v>
      </c>
      <c r="N36" s="202"/>
      <c r="O36" s="202"/>
      <c r="P36" s="202"/>
      <c r="Q36" s="202">
        <v>0</v>
      </c>
      <c r="R36" s="208"/>
      <c r="S36" s="202"/>
      <c r="T36" s="202"/>
      <c r="U36" s="202">
        <v>0</v>
      </c>
      <c r="V36" s="202"/>
      <c r="W36" s="202"/>
      <c r="X36" s="202"/>
      <c r="Y36" s="202">
        <v>0</v>
      </c>
    </row>
    <row r="37" spans="1:25" hidden="1" x14ac:dyDescent="0.2">
      <c r="A37" s="225" t="s">
        <v>759</v>
      </c>
      <c r="B37" s="208"/>
      <c r="C37" s="202"/>
      <c r="D37" s="202"/>
      <c r="E37" s="202">
        <v>0</v>
      </c>
      <c r="F37" s="208"/>
      <c r="G37" s="202"/>
      <c r="H37" s="213"/>
      <c r="I37" s="213">
        <v>0</v>
      </c>
      <c r="J37" s="208"/>
      <c r="K37" s="202"/>
      <c r="L37" s="213"/>
      <c r="M37" s="213">
        <v>0</v>
      </c>
      <c r="N37" s="202"/>
      <c r="O37" s="202"/>
      <c r="P37" s="202"/>
      <c r="Q37" s="202">
        <v>0</v>
      </c>
      <c r="R37" s="208"/>
      <c r="S37" s="202"/>
      <c r="T37" s="202"/>
      <c r="U37" s="202">
        <v>0</v>
      </c>
      <c r="V37" s="202"/>
      <c r="W37" s="202"/>
      <c r="X37" s="202"/>
      <c r="Y37" s="202">
        <v>0</v>
      </c>
    </row>
    <row r="38" spans="1:25" ht="13.5" hidden="1" thickBot="1" x14ac:dyDescent="0.25">
      <c r="A38" s="628" t="s">
        <v>760</v>
      </c>
      <c r="B38" s="630"/>
      <c r="C38" s="629"/>
      <c r="D38" s="629"/>
      <c r="E38" s="629">
        <v>0</v>
      </c>
      <c r="F38" s="630"/>
      <c r="G38" s="629"/>
      <c r="H38" s="631"/>
      <c r="I38" s="631">
        <v>0</v>
      </c>
      <c r="J38" s="630"/>
      <c r="K38" s="629"/>
      <c r="L38" s="631"/>
      <c r="M38" s="631">
        <v>0</v>
      </c>
      <c r="N38" s="629"/>
      <c r="O38" s="629"/>
      <c r="P38" s="629"/>
      <c r="Q38" s="629">
        <v>0</v>
      </c>
      <c r="R38" s="630"/>
      <c r="S38" s="629"/>
      <c r="T38" s="629"/>
      <c r="U38" s="629">
        <v>0</v>
      </c>
      <c r="V38" s="629"/>
      <c r="W38" s="629"/>
      <c r="X38" s="629"/>
      <c r="Y38" s="629">
        <v>0</v>
      </c>
    </row>
    <row r="39" spans="1:25" hidden="1" x14ac:dyDescent="0.2">
      <c r="A39" s="624" t="s">
        <v>145</v>
      </c>
      <c r="B39" s="626"/>
      <c r="C39" s="625"/>
      <c r="D39" s="625"/>
      <c r="E39" s="625">
        <f>SUM(E35:E38)</f>
        <v>0</v>
      </c>
      <c r="F39" s="626"/>
      <c r="G39" s="625"/>
      <c r="H39" s="627"/>
      <c r="I39" s="627"/>
      <c r="J39" s="626"/>
      <c r="K39" s="625"/>
      <c r="L39" s="627"/>
      <c r="M39" s="627">
        <f>SUM(M35:M38)</f>
        <v>0</v>
      </c>
      <c r="N39" s="625"/>
      <c r="O39" s="625"/>
      <c r="P39" s="625"/>
      <c r="Q39" s="625">
        <f>SUM(Q35:Q38)</f>
        <v>0</v>
      </c>
      <c r="R39" s="626"/>
      <c r="S39" s="625"/>
      <c r="T39" s="625"/>
      <c r="U39" s="625">
        <f>SUM(U35:U38)</f>
        <v>0</v>
      </c>
      <c r="V39" s="625"/>
      <c r="W39" s="625"/>
      <c r="X39" s="625"/>
      <c r="Y39" s="625">
        <f>SUM(Y35:Y38)</f>
        <v>0</v>
      </c>
    </row>
    <row r="40" spans="1:25" hidden="1" x14ac:dyDescent="0.2">
      <c r="A40" s="642" t="s">
        <v>170</v>
      </c>
      <c r="B40" s="922"/>
      <c r="C40" s="1023"/>
      <c r="D40" s="1023"/>
      <c r="E40" s="1023"/>
      <c r="F40" s="922"/>
      <c r="G40" s="1023"/>
      <c r="H40" s="921"/>
      <c r="I40" s="921"/>
      <c r="J40" s="922"/>
      <c r="K40" s="1023"/>
      <c r="L40" s="921"/>
      <c r="M40" s="921"/>
      <c r="N40" s="1023"/>
      <c r="O40" s="1023"/>
      <c r="P40" s="1023"/>
      <c r="Q40" s="1023"/>
      <c r="R40" s="922"/>
      <c r="S40" s="1023"/>
      <c r="T40" s="1023"/>
      <c r="U40" s="1023"/>
      <c r="V40" s="1023"/>
      <c r="W40" s="1023"/>
      <c r="X40" s="1023"/>
      <c r="Y40" s="1023"/>
    </row>
    <row r="41" spans="1:25" hidden="1" x14ac:dyDescent="0.2">
      <c r="A41" s="223" t="s">
        <v>757</v>
      </c>
      <c r="B41" s="632"/>
      <c r="C41" s="201"/>
      <c r="D41" s="201"/>
      <c r="E41" s="201">
        <v>0</v>
      </c>
      <c r="F41" s="207"/>
      <c r="G41" s="201"/>
      <c r="H41" s="215"/>
      <c r="I41" s="215">
        <v>0</v>
      </c>
      <c r="J41" s="207"/>
      <c r="K41" s="201"/>
      <c r="L41" s="215"/>
      <c r="M41" s="215">
        <v>0</v>
      </c>
      <c r="N41" s="201"/>
      <c r="O41" s="201"/>
      <c r="P41" s="201"/>
      <c r="Q41" s="201">
        <v>0</v>
      </c>
      <c r="R41" s="207"/>
      <c r="S41" s="201"/>
      <c r="T41" s="201"/>
      <c r="U41" s="201">
        <v>0</v>
      </c>
      <c r="V41" s="201"/>
      <c r="W41" s="201"/>
      <c r="X41" s="201"/>
      <c r="Y41" s="201">
        <v>0</v>
      </c>
    </row>
    <row r="42" spans="1:25" hidden="1" x14ac:dyDescent="0.2">
      <c r="A42" s="224" t="s">
        <v>758</v>
      </c>
      <c r="B42" s="208"/>
      <c r="C42" s="202"/>
      <c r="D42" s="202"/>
      <c r="E42" s="202">
        <v>0</v>
      </c>
      <c r="F42" s="208"/>
      <c r="G42" s="202"/>
      <c r="H42" s="213"/>
      <c r="I42" s="213">
        <v>0</v>
      </c>
      <c r="J42" s="208"/>
      <c r="K42" s="202"/>
      <c r="L42" s="213"/>
      <c r="M42" s="213">
        <v>0</v>
      </c>
      <c r="N42" s="202"/>
      <c r="O42" s="202"/>
      <c r="P42" s="202"/>
      <c r="Q42" s="202">
        <v>0</v>
      </c>
      <c r="R42" s="208"/>
      <c r="S42" s="202"/>
      <c r="T42" s="202"/>
      <c r="U42" s="202">
        <v>0</v>
      </c>
      <c r="V42" s="202"/>
      <c r="W42" s="202"/>
      <c r="X42" s="202"/>
      <c r="Y42" s="202">
        <v>0</v>
      </c>
    </row>
    <row r="43" spans="1:25" hidden="1" x14ac:dyDescent="0.2">
      <c r="A43" s="225" t="s">
        <v>759</v>
      </c>
      <c r="B43" s="208"/>
      <c r="C43" s="202"/>
      <c r="D43" s="202"/>
      <c r="E43" s="202">
        <v>0</v>
      </c>
      <c r="F43" s="208"/>
      <c r="G43" s="202"/>
      <c r="H43" s="213"/>
      <c r="I43" s="213">
        <v>0</v>
      </c>
      <c r="J43" s="208"/>
      <c r="K43" s="202"/>
      <c r="L43" s="213"/>
      <c r="M43" s="213">
        <v>0</v>
      </c>
      <c r="N43" s="202"/>
      <c r="O43" s="202"/>
      <c r="P43" s="202"/>
      <c r="Q43" s="202">
        <v>0</v>
      </c>
      <c r="R43" s="208"/>
      <c r="S43" s="202"/>
      <c r="T43" s="202"/>
      <c r="U43" s="202">
        <v>0</v>
      </c>
      <c r="V43" s="202"/>
      <c r="W43" s="202"/>
      <c r="X43" s="202"/>
      <c r="Y43" s="202">
        <v>0</v>
      </c>
    </row>
    <row r="44" spans="1:25" ht="13.5" hidden="1" thickBot="1" x14ac:dyDescent="0.25">
      <c r="A44" s="628" t="s">
        <v>760</v>
      </c>
      <c r="B44" s="630"/>
      <c r="C44" s="629"/>
      <c r="D44" s="629"/>
      <c r="E44" s="629">
        <v>0</v>
      </c>
      <c r="F44" s="630"/>
      <c r="G44" s="629"/>
      <c r="H44" s="631"/>
      <c r="I44" s="631">
        <v>0</v>
      </c>
      <c r="J44" s="630"/>
      <c r="K44" s="629"/>
      <c r="L44" s="631"/>
      <c r="M44" s="631">
        <v>0</v>
      </c>
      <c r="N44" s="629"/>
      <c r="O44" s="629"/>
      <c r="P44" s="629"/>
      <c r="Q44" s="629">
        <v>0</v>
      </c>
      <c r="R44" s="630"/>
      <c r="S44" s="629"/>
      <c r="T44" s="629"/>
      <c r="U44" s="629">
        <v>0</v>
      </c>
      <c r="V44" s="629"/>
      <c r="W44" s="629"/>
      <c r="X44" s="629"/>
      <c r="Y44" s="629">
        <v>0</v>
      </c>
    </row>
    <row r="45" spans="1:25" hidden="1" x14ac:dyDescent="0.2">
      <c r="A45" s="624" t="s">
        <v>145</v>
      </c>
      <c r="B45" s="626"/>
      <c r="C45" s="625"/>
      <c r="D45" s="625"/>
      <c r="E45" s="625">
        <f>SUM(E41:E44)</f>
        <v>0</v>
      </c>
      <c r="F45" s="626"/>
      <c r="G45" s="625"/>
      <c r="H45" s="627"/>
      <c r="I45" s="627"/>
      <c r="J45" s="626"/>
      <c r="K45" s="625"/>
      <c r="L45" s="627"/>
      <c r="M45" s="627">
        <f>SUM(M41:M44)</f>
        <v>0</v>
      </c>
      <c r="N45" s="625"/>
      <c r="O45" s="625"/>
      <c r="P45" s="625"/>
      <c r="Q45" s="625">
        <f>SUM(Q41:Q44)</f>
        <v>0</v>
      </c>
      <c r="R45" s="626"/>
      <c r="S45" s="625"/>
      <c r="T45" s="625"/>
      <c r="U45" s="625">
        <f>SUM(U41:U44)</f>
        <v>0</v>
      </c>
      <c r="V45" s="625"/>
      <c r="W45" s="625"/>
      <c r="X45" s="625"/>
      <c r="Y45" s="625">
        <f>SUM(Y41:Y44)</f>
        <v>0</v>
      </c>
    </row>
    <row r="46" spans="1:25" hidden="1" x14ac:dyDescent="0.2">
      <c r="A46" s="642" t="s">
        <v>171</v>
      </c>
      <c r="B46" s="922"/>
      <c r="C46" s="1023"/>
      <c r="D46" s="1023"/>
      <c r="E46" s="1023"/>
      <c r="F46" s="922"/>
      <c r="G46" s="1023"/>
      <c r="H46" s="921"/>
      <c r="I46" s="921"/>
      <c r="J46" s="922"/>
      <c r="K46" s="1023"/>
      <c r="L46" s="921"/>
      <c r="M46" s="921"/>
      <c r="N46" s="1023"/>
      <c r="O46" s="1023"/>
      <c r="P46" s="1023"/>
      <c r="Q46" s="1023"/>
      <c r="R46" s="922"/>
      <c r="S46" s="1023"/>
      <c r="T46" s="1023"/>
      <c r="U46" s="1023"/>
      <c r="V46" s="1023"/>
      <c r="W46" s="1023"/>
      <c r="X46" s="1023"/>
      <c r="Y46" s="1023"/>
    </row>
    <row r="47" spans="1:25" hidden="1" x14ac:dyDescent="0.2">
      <c r="A47" s="223" t="s">
        <v>757</v>
      </c>
      <c r="B47" s="632"/>
      <c r="C47" s="201"/>
      <c r="D47" s="201"/>
      <c r="E47" s="201">
        <v>0</v>
      </c>
      <c r="F47" s="207"/>
      <c r="G47" s="201"/>
      <c r="H47" s="215"/>
      <c r="I47" s="215">
        <v>0</v>
      </c>
      <c r="J47" s="207"/>
      <c r="K47" s="201"/>
      <c r="L47" s="215"/>
      <c r="M47" s="215">
        <v>0</v>
      </c>
      <c r="N47" s="201"/>
      <c r="O47" s="201"/>
      <c r="P47" s="201"/>
      <c r="Q47" s="201">
        <v>0</v>
      </c>
      <c r="R47" s="207"/>
      <c r="S47" s="201"/>
      <c r="T47" s="201"/>
      <c r="U47" s="201">
        <v>0</v>
      </c>
      <c r="V47" s="201"/>
      <c r="W47" s="201"/>
      <c r="X47" s="201"/>
      <c r="Y47" s="201">
        <v>0</v>
      </c>
    </row>
    <row r="48" spans="1:25" hidden="1" x14ac:dyDescent="0.2">
      <c r="A48" s="224" t="s">
        <v>758</v>
      </c>
      <c r="B48" s="208"/>
      <c r="C48" s="202"/>
      <c r="D48" s="202"/>
      <c r="E48" s="202">
        <v>0</v>
      </c>
      <c r="F48" s="208"/>
      <c r="G48" s="202"/>
      <c r="H48" s="213"/>
      <c r="I48" s="213">
        <v>0</v>
      </c>
      <c r="J48" s="208"/>
      <c r="K48" s="202"/>
      <c r="L48" s="213"/>
      <c r="M48" s="213">
        <v>0</v>
      </c>
      <c r="N48" s="202"/>
      <c r="O48" s="202"/>
      <c r="P48" s="202"/>
      <c r="Q48" s="202">
        <v>0</v>
      </c>
      <c r="R48" s="208"/>
      <c r="S48" s="202"/>
      <c r="T48" s="202"/>
      <c r="U48" s="202">
        <v>0</v>
      </c>
      <c r="V48" s="202"/>
      <c r="W48" s="202"/>
      <c r="X48" s="202"/>
      <c r="Y48" s="202">
        <v>0</v>
      </c>
    </row>
    <row r="49" spans="1:25" hidden="1" x14ac:dyDescent="0.2">
      <c r="A49" s="225" t="s">
        <v>759</v>
      </c>
      <c r="B49" s="208"/>
      <c r="C49" s="202"/>
      <c r="D49" s="202"/>
      <c r="E49" s="202">
        <v>0</v>
      </c>
      <c r="F49" s="208"/>
      <c r="G49" s="202"/>
      <c r="H49" s="213"/>
      <c r="I49" s="213">
        <v>0</v>
      </c>
      <c r="J49" s="208"/>
      <c r="K49" s="202"/>
      <c r="L49" s="213"/>
      <c r="M49" s="213">
        <v>0</v>
      </c>
      <c r="N49" s="202"/>
      <c r="O49" s="202"/>
      <c r="P49" s="202"/>
      <c r="Q49" s="202">
        <v>0</v>
      </c>
      <c r="R49" s="208"/>
      <c r="S49" s="202"/>
      <c r="T49" s="202"/>
      <c r="U49" s="202">
        <v>0</v>
      </c>
      <c r="V49" s="202"/>
      <c r="W49" s="202"/>
      <c r="X49" s="202"/>
      <c r="Y49" s="202">
        <v>0</v>
      </c>
    </row>
    <row r="50" spans="1:25" ht="13.5" hidden="1" thickBot="1" x14ac:dyDescent="0.25">
      <c r="A50" s="628" t="s">
        <v>760</v>
      </c>
      <c r="B50" s="630"/>
      <c r="C50" s="629"/>
      <c r="D50" s="629"/>
      <c r="E50" s="629">
        <v>0</v>
      </c>
      <c r="F50" s="630"/>
      <c r="G50" s="629"/>
      <c r="H50" s="631"/>
      <c r="I50" s="631">
        <v>0</v>
      </c>
      <c r="J50" s="630"/>
      <c r="K50" s="629"/>
      <c r="L50" s="631"/>
      <c r="M50" s="631">
        <v>0</v>
      </c>
      <c r="N50" s="629"/>
      <c r="O50" s="629"/>
      <c r="P50" s="629"/>
      <c r="Q50" s="629">
        <v>0</v>
      </c>
      <c r="R50" s="630"/>
      <c r="S50" s="629"/>
      <c r="T50" s="629"/>
      <c r="U50" s="629">
        <v>0</v>
      </c>
      <c r="V50" s="629"/>
      <c r="W50" s="629"/>
      <c r="X50" s="629"/>
      <c r="Y50" s="629">
        <v>0</v>
      </c>
    </row>
    <row r="51" spans="1:25" ht="13.5" hidden="1" thickTop="1" x14ac:dyDescent="0.2">
      <c r="A51" s="1024" t="s">
        <v>145</v>
      </c>
      <c r="B51" s="1025"/>
      <c r="C51" s="1026"/>
      <c r="D51" s="1026"/>
      <c r="E51" s="1026">
        <f>SUM(E47:E50)</f>
        <v>0</v>
      </c>
      <c r="F51" s="1025"/>
      <c r="G51" s="1026"/>
      <c r="H51" s="1027"/>
      <c r="I51" s="1027"/>
      <c r="J51" s="1025"/>
      <c r="K51" s="1026"/>
      <c r="L51" s="1027"/>
      <c r="M51" s="1027">
        <f>SUM(M47:M50)</f>
        <v>0</v>
      </c>
      <c r="N51" s="1026"/>
      <c r="O51" s="1026"/>
      <c r="P51" s="1026"/>
      <c r="Q51" s="1026">
        <f>SUM(Q47:Q50)</f>
        <v>0</v>
      </c>
      <c r="R51" s="1025"/>
      <c r="S51" s="1026"/>
      <c r="T51" s="1026"/>
      <c r="U51" s="1026">
        <f>SUM(U47:U50)</f>
        <v>0</v>
      </c>
      <c r="V51" s="1026"/>
      <c r="W51" s="1026"/>
      <c r="X51" s="1026"/>
      <c r="Y51" s="1026">
        <f>SUM(Y47:Y50)</f>
        <v>0</v>
      </c>
    </row>
  </sheetData>
  <mergeCells count="6">
    <mergeCell ref="N2:Q2"/>
    <mergeCell ref="R2:U2"/>
    <mergeCell ref="V2:Y2"/>
    <mergeCell ref="B2:E2"/>
    <mergeCell ref="F2:I2"/>
    <mergeCell ref="J2:M2"/>
  </mergeCells>
  <pageMargins left="1" right="0.75" top="0.75" bottom="0.5" header="0.5" footer="0.5"/>
  <pageSetup scale="70" fitToHeight="2" orientation="landscape" r:id="rId1"/>
  <headerFooter>
    <oddFooter>&amp;L&amp;KFF0000Final Rate Application&amp;CPage &amp;P of &amp;N&amp;R05/10/2017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48F50-5CF0-4316-ABB6-02A8ADCFA071}">
  <sheetPr>
    <tabColor rgb="FF002060"/>
  </sheetPr>
  <dimension ref="A1:Y34"/>
  <sheetViews>
    <sheetView workbookViewId="0">
      <selection activeCell="A45" sqref="A45"/>
    </sheetView>
  </sheetViews>
  <sheetFormatPr defaultColWidth="9.140625" defaultRowHeight="15" x14ac:dyDescent="0.25"/>
  <cols>
    <col min="1" max="1" width="35.85546875" style="1" bestFit="1" customWidth="1"/>
    <col min="2" max="4" width="20.5703125" style="1" customWidth="1"/>
    <col min="5" max="5" width="12.28515625" style="1" bestFit="1" customWidth="1"/>
    <col min="6" max="8" width="20.5703125" style="1" customWidth="1"/>
    <col min="9" max="9" width="14.140625" style="1" customWidth="1"/>
    <col min="10" max="12" width="20.5703125" style="1" customWidth="1"/>
    <col min="13" max="13" width="12.28515625" style="1" bestFit="1" customWidth="1"/>
    <col min="14" max="15" width="20.5703125" style="1" bestFit="1" customWidth="1"/>
    <col min="16" max="16" width="20.5703125" style="1" customWidth="1"/>
    <col min="17" max="17" width="14.7109375" style="1" customWidth="1"/>
    <col min="18" max="19" width="20.5703125" style="1" bestFit="1" customWidth="1"/>
    <col min="20" max="20" width="20.5703125" style="1" customWidth="1"/>
    <col min="21" max="21" width="15.42578125" style="1" bestFit="1" customWidth="1"/>
    <col min="22" max="24" width="20.5703125" style="1" customWidth="1"/>
    <col min="25" max="25" width="15.42578125" style="1" customWidth="1"/>
    <col min="26" max="26" width="2.5703125" style="1" customWidth="1"/>
    <col min="27" max="16384" width="9.140625" style="1"/>
  </cols>
  <sheetData>
    <row r="1" spans="1:25" x14ac:dyDescent="0.25">
      <c r="A1" s="231" t="s">
        <v>762</v>
      </c>
      <c r="B1" s="211"/>
      <c r="C1" s="212"/>
      <c r="D1" s="212"/>
      <c r="E1" s="209"/>
      <c r="F1" s="200"/>
      <c r="G1" s="217"/>
      <c r="H1" s="217"/>
      <c r="I1" s="209"/>
      <c r="J1" s="200"/>
      <c r="K1" s="217"/>
      <c r="L1" s="217"/>
      <c r="M1" s="209"/>
      <c r="N1" s="200"/>
      <c r="O1" s="217"/>
      <c r="P1" s="217"/>
      <c r="Q1" s="209"/>
      <c r="R1" s="220"/>
      <c r="S1" s="221"/>
      <c r="T1" s="221"/>
      <c r="U1" s="222"/>
      <c r="V1" s="220"/>
      <c r="W1" s="221"/>
      <c r="X1" s="221"/>
      <c r="Y1" s="222"/>
    </row>
    <row r="2" spans="1:25" x14ac:dyDescent="0.25">
      <c r="A2" s="232" t="s">
        <v>763</v>
      </c>
      <c r="B2" s="1634" t="s">
        <v>748</v>
      </c>
      <c r="C2" s="1635"/>
      <c r="D2" s="1635"/>
      <c r="E2" s="1636"/>
      <c r="F2" s="1634" t="s">
        <v>749</v>
      </c>
      <c r="G2" s="1635"/>
      <c r="H2" s="1635"/>
      <c r="I2" s="1636"/>
      <c r="J2" s="1634" t="s">
        <v>750</v>
      </c>
      <c r="K2" s="1635"/>
      <c r="L2" s="1635"/>
      <c r="M2" s="1636"/>
      <c r="N2" s="1634" t="s">
        <v>729</v>
      </c>
      <c r="O2" s="1635"/>
      <c r="P2" s="1635"/>
      <c r="Q2" s="1636"/>
      <c r="R2" s="1639" t="s">
        <v>97</v>
      </c>
      <c r="S2" s="1637"/>
      <c r="T2" s="1637"/>
      <c r="U2" s="1638"/>
      <c r="V2" s="1639" t="s">
        <v>98</v>
      </c>
      <c r="W2" s="1637"/>
      <c r="X2" s="1637"/>
      <c r="Y2" s="1638"/>
    </row>
    <row r="3" spans="1:25" x14ac:dyDescent="0.25">
      <c r="A3" s="646" t="s">
        <v>764</v>
      </c>
      <c r="B3" s="214" t="s">
        <v>751</v>
      </c>
      <c r="C3" s="199" t="s">
        <v>752</v>
      </c>
      <c r="D3" s="206" t="s">
        <v>753</v>
      </c>
      <c r="E3" s="206" t="s">
        <v>754</v>
      </c>
      <c r="F3" s="214" t="s">
        <v>751</v>
      </c>
      <c r="G3" s="199" t="s">
        <v>752</v>
      </c>
      <c r="H3" s="206" t="s">
        <v>753</v>
      </c>
      <c r="I3" s="206" t="s">
        <v>754</v>
      </c>
      <c r="J3" s="214" t="s">
        <v>751</v>
      </c>
      <c r="K3" s="199" t="s">
        <v>752</v>
      </c>
      <c r="L3" s="206" t="s">
        <v>753</v>
      </c>
      <c r="M3" s="206" t="s">
        <v>754</v>
      </c>
      <c r="N3" s="214" t="s">
        <v>751</v>
      </c>
      <c r="O3" s="199" t="s">
        <v>752</v>
      </c>
      <c r="P3" s="206" t="s">
        <v>753</v>
      </c>
      <c r="Q3" s="206" t="s">
        <v>755</v>
      </c>
      <c r="R3" s="219" t="s">
        <v>751</v>
      </c>
      <c r="S3" s="204" t="s">
        <v>752</v>
      </c>
      <c r="T3" s="218" t="s">
        <v>753</v>
      </c>
      <c r="U3" s="218" t="s">
        <v>755</v>
      </c>
      <c r="V3" s="219" t="s">
        <v>751</v>
      </c>
      <c r="W3" s="204" t="s">
        <v>752</v>
      </c>
      <c r="X3" s="218" t="s">
        <v>753</v>
      </c>
      <c r="Y3" s="218" t="s">
        <v>755</v>
      </c>
    </row>
    <row r="4" spans="1:25" x14ac:dyDescent="0.25">
      <c r="A4" s="647" t="s">
        <v>423</v>
      </c>
      <c r="B4" s="643"/>
      <c r="C4" s="643"/>
      <c r="D4" s="643"/>
      <c r="E4" s="643"/>
      <c r="F4" s="643"/>
      <c r="G4" s="643"/>
      <c r="H4" s="643"/>
      <c r="I4" s="643"/>
      <c r="J4" s="643"/>
      <c r="K4" s="643"/>
      <c r="L4" s="643"/>
      <c r="M4" s="643"/>
      <c r="N4" s="643"/>
      <c r="O4" s="644"/>
      <c r="P4" s="645"/>
      <c r="Q4" s="645"/>
      <c r="R4" s="643"/>
      <c r="S4" s="644"/>
      <c r="T4" s="645"/>
      <c r="U4" s="645"/>
      <c r="V4" s="643"/>
      <c r="W4" s="644"/>
      <c r="X4" s="645"/>
      <c r="Y4" s="645"/>
    </row>
    <row r="5" spans="1:25" x14ac:dyDescent="0.25">
      <c r="A5" s="229" t="s">
        <v>765</v>
      </c>
      <c r="B5" s="1259" t="s">
        <v>365</v>
      </c>
      <c r="C5" s="1259" t="s">
        <v>365</v>
      </c>
      <c r="D5" s="1219">
        <v>14</v>
      </c>
      <c r="E5" s="201">
        <v>1139734.5956951142</v>
      </c>
      <c r="F5" s="1259" t="s">
        <v>365</v>
      </c>
      <c r="G5" s="1259" t="s">
        <v>365</v>
      </c>
      <c r="H5" s="1219">
        <v>17</v>
      </c>
      <c r="I5" s="201">
        <v>1153150.51</v>
      </c>
      <c r="J5" s="1259" t="s">
        <v>365</v>
      </c>
      <c r="K5" s="1259" t="s">
        <v>365</v>
      </c>
      <c r="L5" s="1219">
        <v>20</v>
      </c>
      <c r="M5" s="201">
        <v>2770264.6437301966</v>
      </c>
      <c r="N5" s="1259" t="s">
        <v>365</v>
      </c>
      <c r="O5" s="1259" t="s">
        <v>365</v>
      </c>
      <c r="P5" s="1219">
        <v>21</v>
      </c>
      <c r="Q5" s="201">
        <v>2856998.2748386613</v>
      </c>
      <c r="R5" s="1256" t="s">
        <v>365</v>
      </c>
      <c r="S5" s="1256" t="s">
        <v>365</v>
      </c>
      <c r="T5" s="1223">
        <v>21</v>
      </c>
      <c r="U5" s="720">
        <v>2955279.0154931112</v>
      </c>
      <c r="V5" s="1256" t="s">
        <v>365</v>
      </c>
      <c r="W5" s="1256" t="s">
        <v>365</v>
      </c>
      <c r="X5" s="1223">
        <v>21</v>
      </c>
      <c r="Y5" s="720">
        <v>3040686.5790408617</v>
      </c>
    </row>
    <row r="6" spans="1:25" x14ac:dyDescent="0.25">
      <c r="A6" s="229" t="s">
        <v>766</v>
      </c>
      <c r="B6" s="1260" t="s">
        <v>365</v>
      </c>
      <c r="C6" s="1260" t="s">
        <v>365</v>
      </c>
      <c r="D6" s="202">
        <v>10</v>
      </c>
      <c r="E6" s="202">
        <v>824707.05757458694</v>
      </c>
      <c r="F6" s="1260" t="s">
        <v>365</v>
      </c>
      <c r="G6" s="1260" t="s">
        <v>365</v>
      </c>
      <c r="H6" s="202">
        <v>9</v>
      </c>
      <c r="I6" s="202">
        <v>1706791.28</v>
      </c>
      <c r="J6" s="1260" t="s">
        <v>365</v>
      </c>
      <c r="K6" s="1260" t="s">
        <v>365</v>
      </c>
      <c r="L6" s="1220">
        <v>4</v>
      </c>
      <c r="M6" s="202">
        <v>1636169.1066051279</v>
      </c>
      <c r="N6" s="1260" t="s">
        <v>365</v>
      </c>
      <c r="O6" s="1260" t="s">
        <v>365</v>
      </c>
      <c r="P6" s="1220">
        <v>4</v>
      </c>
      <c r="Q6" s="202">
        <v>2310581.4614720386</v>
      </c>
      <c r="R6" s="1257" t="s">
        <v>365</v>
      </c>
      <c r="S6" s="1257" t="s">
        <v>365</v>
      </c>
      <c r="T6" s="1224">
        <v>4</v>
      </c>
      <c r="U6" s="744">
        <v>2390065.4637466767</v>
      </c>
      <c r="V6" s="1257" t="s">
        <v>365</v>
      </c>
      <c r="W6" s="1257" t="s">
        <v>365</v>
      </c>
      <c r="X6" s="1224">
        <v>4</v>
      </c>
      <c r="Y6" s="744">
        <v>2459138.3556489553</v>
      </c>
    </row>
    <row r="7" spans="1:25" x14ac:dyDescent="0.25">
      <c r="A7" s="229" t="s">
        <v>767</v>
      </c>
      <c r="B7" s="1260" t="s">
        <v>365</v>
      </c>
      <c r="C7" s="1260" t="s">
        <v>365</v>
      </c>
      <c r="D7" s="202">
        <v>3</v>
      </c>
      <c r="E7" s="202">
        <v>305937.42442320101</v>
      </c>
      <c r="F7" s="1260" t="s">
        <v>365</v>
      </c>
      <c r="G7" s="1260" t="s">
        <v>365</v>
      </c>
      <c r="H7" s="202">
        <v>4</v>
      </c>
      <c r="I7" s="202">
        <v>3914.9486432365657</v>
      </c>
      <c r="J7" s="1260" t="s">
        <v>365</v>
      </c>
      <c r="K7" s="1260" t="s">
        <v>365</v>
      </c>
      <c r="L7" s="1220">
        <v>6</v>
      </c>
      <c r="M7" s="202">
        <v>186777.83656251608</v>
      </c>
      <c r="N7" s="1260" t="s">
        <v>365</v>
      </c>
      <c r="O7" s="1260" t="s">
        <v>365</v>
      </c>
      <c r="P7" s="1220">
        <v>8</v>
      </c>
      <c r="Q7" s="202">
        <v>287352.8903927998</v>
      </c>
      <c r="R7" s="1257" t="s">
        <v>365</v>
      </c>
      <c r="S7" s="1257" t="s">
        <v>365</v>
      </c>
      <c r="T7" s="1224">
        <v>8</v>
      </c>
      <c r="U7" s="744">
        <v>297237.82982231211</v>
      </c>
      <c r="V7" s="1257" t="s">
        <v>365</v>
      </c>
      <c r="W7" s="1257" t="s">
        <v>365</v>
      </c>
      <c r="X7" s="1224">
        <v>8</v>
      </c>
      <c r="Y7" s="744">
        <v>305828.0031041769</v>
      </c>
    </row>
    <row r="8" spans="1:25" x14ac:dyDescent="0.25">
      <c r="A8" s="229" t="s">
        <v>768</v>
      </c>
      <c r="B8" s="1260" t="s">
        <v>365</v>
      </c>
      <c r="C8" s="1260" t="s">
        <v>365</v>
      </c>
      <c r="D8" s="202">
        <v>0</v>
      </c>
      <c r="E8" s="202">
        <v>0</v>
      </c>
      <c r="F8" s="1260" t="s">
        <v>365</v>
      </c>
      <c r="G8" s="1260" t="s">
        <v>365</v>
      </c>
      <c r="H8" s="202">
        <v>0</v>
      </c>
      <c r="I8" s="202">
        <v>0</v>
      </c>
      <c r="J8" s="1260" t="s">
        <v>365</v>
      </c>
      <c r="K8" s="1260" t="s">
        <v>365</v>
      </c>
      <c r="L8" s="1220">
        <v>2</v>
      </c>
      <c r="M8" s="202">
        <v>189255.92374307272</v>
      </c>
      <c r="N8" s="1260" t="s">
        <v>365</v>
      </c>
      <c r="O8" s="1260" t="s">
        <v>365</v>
      </c>
      <c r="P8" s="1220">
        <v>3</v>
      </c>
      <c r="Q8" s="202">
        <v>267030.8622556628</v>
      </c>
      <c r="R8" s="1257" t="s">
        <v>365</v>
      </c>
      <c r="S8" s="1257" t="s">
        <v>365</v>
      </c>
      <c r="T8" s="1224">
        <v>3</v>
      </c>
      <c r="U8" s="744">
        <v>276216.72391725756</v>
      </c>
      <c r="V8" s="1257" t="s">
        <v>365</v>
      </c>
      <c r="W8" s="1257" t="s">
        <v>365</v>
      </c>
      <c r="X8" s="1224">
        <v>3</v>
      </c>
      <c r="Y8" s="744">
        <v>284199.3872384663</v>
      </c>
    </row>
    <row r="9" spans="1:25" x14ac:dyDescent="0.25">
      <c r="A9" s="229" t="s">
        <v>769</v>
      </c>
      <c r="B9" s="1260" t="s">
        <v>365</v>
      </c>
      <c r="C9" s="1260" t="s">
        <v>365</v>
      </c>
      <c r="D9" s="202">
        <v>16</v>
      </c>
      <c r="E9" s="202">
        <v>1250657.6263307766</v>
      </c>
      <c r="F9" s="1260" t="s">
        <v>365</v>
      </c>
      <c r="G9" s="1260" t="s">
        <v>365</v>
      </c>
      <c r="H9" s="202">
        <v>17</v>
      </c>
      <c r="I9" s="202">
        <v>1406073.2301112656</v>
      </c>
      <c r="J9" s="1260" t="s">
        <v>365</v>
      </c>
      <c r="K9" s="1260" t="s">
        <v>365</v>
      </c>
      <c r="L9" s="1220">
        <v>20</v>
      </c>
      <c r="M9" s="202">
        <v>1312972.1463418624</v>
      </c>
      <c r="N9" s="1260" t="s">
        <v>365</v>
      </c>
      <c r="O9" s="1260" t="s">
        <v>365</v>
      </c>
      <c r="P9" s="1220">
        <v>23</v>
      </c>
      <c r="Q9" s="202">
        <v>1511293.396549568</v>
      </c>
      <c r="R9" s="1257" t="s">
        <v>365</v>
      </c>
      <c r="S9" s="1257" t="s">
        <v>365</v>
      </c>
      <c r="T9" s="1224">
        <v>23</v>
      </c>
      <c r="U9" s="744">
        <v>1563281.8893908733</v>
      </c>
      <c r="V9" s="1257" t="s">
        <v>365</v>
      </c>
      <c r="W9" s="1257" t="s">
        <v>365</v>
      </c>
      <c r="X9" s="1224">
        <v>23</v>
      </c>
      <c r="Y9" s="744">
        <v>1608460.7359942694</v>
      </c>
    </row>
    <row r="10" spans="1:25" x14ac:dyDescent="0.25">
      <c r="A10" s="229" t="s">
        <v>770</v>
      </c>
      <c r="B10" s="1260" t="s">
        <v>365</v>
      </c>
      <c r="C10" s="1260" t="s">
        <v>365</v>
      </c>
      <c r="D10" s="202">
        <v>24</v>
      </c>
      <c r="E10" s="202">
        <v>1771053.7706215291</v>
      </c>
      <c r="F10" s="1260" t="s">
        <v>365</v>
      </c>
      <c r="G10" s="1260" t="s">
        <v>365</v>
      </c>
      <c r="H10" s="202">
        <v>24</v>
      </c>
      <c r="I10" s="202">
        <v>1948204.39</v>
      </c>
      <c r="J10" s="1260" t="s">
        <v>365</v>
      </c>
      <c r="K10" s="1260" t="s">
        <v>365</v>
      </c>
      <c r="L10" s="1220">
        <v>25</v>
      </c>
      <c r="M10" s="202">
        <v>1618375.4127530805</v>
      </c>
      <c r="N10" s="1260" t="s">
        <v>365</v>
      </c>
      <c r="O10" s="1260" t="s">
        <v>365</v>
      </c>
      <c r="P10" s="1220">
        <v>27</v>
      </c>
      <c r="Q10" s="202">
        <v>1739771.0283438517</v>
      </c>
      <c r="R10" s="1257" t="s">
        <v>365</v>
      </c>
      <c r="S10" s="1257" t="s">
        <v>365</v>
      </c>
      <c r="T10" s="1224">
        <v>27</v>
      </c>
      <c r="U10" s="744">
        <v>1799619.15171888</v>
      </c>
      <c r="V10" s="1257" t="s">
        <v>365</v>
      </c>
      <c r="W10" s="1257" t="s">
        <v>365</v>
      </c>
      <c r="X10" s="1224">
        <v>27</v>
      </c>
      <c r="Y10" s="744">
        <v>1851628.1452035555</v>
      </c>
    </row>
    <row r="11" spans="1:25" x14ac:dyDescent="0.25">
      <c r="A11" s="229" t="s">
        <v>771</v>
      </c>
      <c r="B11" s="1260" t="s">
        <v>365</v>
      </c>
      <c r="C11" s="1260" t="s">
        <v>365</v>
      </c>
      <c r="D11" s="202">
        <v>9</v>
      </c>
      <c r="E11" s="202">
        <v>369478.09769380308</v>
      </c>
      <c r="F11" s="1260" t="s">
        <v>365</v>
      </c>
      <c r="G11" s="1260" t="s">
        <v>365</v>
      </c>
      <c r="H11" s="202">
        <v>9</v>
      </c>
      <c r="I11" s="202">
        <v>599539.19067486795</v>
      </c>
      <c r="J11" s="1260" t="s">
        <v>365</v>
      </c>
      <c r="K11" s="1260" t="s">
        <v>365</v>
      </c>
      <c r="L11" s="1220">
        <v>8</v>
      </c>
      <c r="M11" s="202">
        <v>370051</v>
      </c>
      <c r="N11" s="1260" t="s">
        <v>365</v>
      </c>
      <c r="O11" s="1260" t="s">
        <v>365</v>
      </c>
      <c r="P11" s="1220">
        <v>8</v>
      </c>
      <c r="Q11" s="202">
        <v>413047.30385768827</v>
      </c>
      <c r="R11" s="1257" t="s">
        <v>365</v>
      </c>
      <c r="S11" s="1257" t="s">
        <v>365</v>
      </c>
      <c r="T11" s="1224">
        <v>8</v>
      </c>
      <c r="U11" s="744">
        <v>427256.13111039274</v>
      </c>
      <c r="V11" s="1257" t="s">
        <v>365</v>
      </c>
      <c r="W11" s="1257" t="s">
        <v>365</v>
      </c>
      <c r="X11" s="1224">
        <v>8</v>
      </c>
      <c r="Y11" s="744">
        <v>439603.833299483</v>
      </c>
    </row>
    <row r="12" spans="1:25" ht="15.75" thickBot="1" x14ac:dyDescent="0.3">
      <c r="A12" s="674" t="s">
        <v>772</v>
      </c>
      <c r="B12" s="1261" t="s">
        <v>365</v>
      </c>
      <c r="C12" s="1261" t="s">
        <v>365</v>
      </c>
      <c r="D12" s="631">
        <v>32</v>
      </c>
      <c r="E12" s="629">
        <v>5289873.2626703847</v>
      </c>
      <c r="F12" s="1261" t="s">
        <v>365</v>
      </c>
      <c r="G12" s="1261" t="s">
        <v>365</v>
      </c>
      <c r="H12" s="631">
        <v>34</v>
      </c>
      <c r="I12" s="629">
        <v>5575643.7538091978</v>
      </c>
      <c r="J12" s="1261" t="s">
        <v>365</v>
      </c>
      <c r="K12" s="1261" t="s">
        <v>365</v>
      </c>
      <c r="L12" s="1221">
        <v>35</v>
      </c>
      <c r="M12" s="629">
        <v>4719132.3804901987</v>
      </c>
      <c r="N12" s="1261" t="s">
        <v>365</v>
      </c>
      <c r="O12" s="1261" t="s">
        <v>365</v>
      </c>
      <c r="P12" s="1221">
        <v>43</v>
      </c>
      <c r="Q12" s="629">
        <v>6182535.5011914512</v>
      </c>
      <c r="R12" s="1258" t="s">
        <v>365</v>
      </c>
      <c r="S12" s="1258" t="s">
        <v>365</v>
      </c>
      <c r="T12" s="1225">
        <v>43</v>
      </c>
      <c r="U12" s="745">
        <v>6395214.7224324374</v>
      </c>
      <c r="V12" s="1258" t="s">
        <v>365</v>
      </c>
      <c r="W12" s="1258" t="s">
        <v>365</v>
      </c>
      <c r="X12" s="1225">
        <v>43</v>
      </c>
      <c r="Y12" s="745">
        <v>6580036.427910734</v>
      </c>
    </row>
    <row r="13" spans="1:25" s="3" customFormat="1" ht="15.75" thickTop="1" x14ac:dyDescent="0.25">
      <c r="A13" s="205" t="s">
        <v>145</v>
      </c>
      <c r="B13" s="216"/>
      <c r="C13" s="216"/>
      <c r="D13" s="1222">
        <f>SUM(D5:D12)</f>
        <v>108</v>
      </c>
      <c r="E13" s="216">
        <f>SUM(E5:E12)</f>
        <v>10951441.835009396</v>
      </c>
      <c r="F13" s="216"/>
      <c r="G13" s="216"/>
      <c r="H13" s="1222">
        <f>SUM(H5:H12)</f>
        <v>114</v>
      </c>
      <c r="I13" s="216">
        <f>SUM(I5:I12)</f>
        <v>12393317.303238567</v>
      </c>
      <c r="J13" s="216"/>
      <c r="K13" s="216"/>
      <c r="L13" s="1222">
        <f>SUM(L5:L12)</f>
        <v>120</v>
      </c>
      <c r="M13" s="216">
        <f>SUM(M5:M12)</f>
        <v>12802998.450226055</v>
      </c>
      <c r="N13" s="216"/>
      <c r="O13" s="216"/>
      <c r="P13" s="1222">
        <f>SUM(P5:P12)</f>
        <v>137</v>
      </c>
      <c r="Q13" s="216">
        <f>SUM(Q5:Q12)</f>
        <v>15568610.718901724</v>
      </c>
      <c r="R13" s="746"/>
      <c r="S13" s="746"/>
      <c r="T13" s="1226">
        <f t="shared" ref="T13" si="0">P13</f>
        <v>137</v>
      </c>
      <c r="U13" s="721">
        <f>SUM(U5:U12)</f>
        <v>16104170.927631941</v>
      </c>
      <c r="V13" s="746"/>
      <c r="W13" s="746"/>
      <c r="X13" s="1226">
        <f t="shared" ref="X13" si="1">T13</f>
        <v>137</v>
      </c>
      <c r="Y13" s="721">
        <f>SUM(Y5:Y12)</f>
        <v>16569581.467440501</v>
      </c>
    </row>
    <row r="14" spans="1:25" hidden="1" x14ac:dyDescent="0.25">
      <c r="A14" s="642" t="s">
        <v>425</v>
      </c>
      <c r="B14" s="648"/>
      <c r="C14" s="649"/>
      <c r="D14" s="650"/>
      <c r="E14" s="650"/>
      <c r="F14" s="648"/>
      <c r="G14" s="649"/>
      <c r="H14" s="650"/>
      <c r="I14" s="650"/>
      <c r="J14" s="648"/>
      <c r="K14" s="649"/>
      <c r="L14" s="650"/>
      <c r="M14" s="650"/>
      <c r="N14" s="648"/>
      <c r="O14" s="649"/>
      <c r="P14" s="650"/>
      <c r="Q14" s="650"/>
      <c r="R14" s="648"/>
      <c r="S14" s="649"/>
      <c r="T14" s="650"/>
      <c r="U14" s="650"/>
      <c r="V14" s="648"/>
      <c r="W14" s="649"/>
      <c r="X14" s="650"/>
      <c r="Y14" s="650"/>
    </row>
    <row r="15" spans="1:25" hidden="1" x14ac:dyDescent="0.25">
      <c r="A15" s="230" t="s">
        <v>773</v>
      </c>
      <c r="B15" s="201"/>
      <c r="C15" s="201"/>
      <c r="D15" s="201"/>
      <c r="E15" s="201">
        <v>0</v>
      </c>
      <c r="F15" s="201"/>
      <c r="G15" s="201"/>
      <c r="H15" s="201"/>
      <c r="I15" s="201">
        <v>0</v>
      </c>
      <c r="J15" s="201"/>
      <c r="K15" s="201"/>
      <c r="L15" s="201"/>
      <c r="M15" s="201">
        <v>0</v>
      </c>
      <c r="N15" s="201"/>
      <c r="O15" s="201"/>
      <c r="P15" s="201"/>
      <c r="Q15" s="201">
        <v>0</v>
      </c>
      <c r="R15" s="720"/>
      <c r="S15" s="720"/>
      <c r="T15" s="720"/>
      <c r="U15" s="720">
        <v>0</v>
      </c>
      <c r="V15" s="720"/>
      <c r="W15" s="720"/>
      <c r="X15" s="720"/>
      <c r="Y15" s="720">
        <v>0</v>
      </c>
    </row>
    <row r="16" spans="1:25" hidden="1" x14ac:dyDescent="0.25">
      <c r="A16" s="229" t="s">
        <v>774</v>
      </c>
      <c r="B16" s="202"/>
      <c r="C16" s="202"/>
      <c r="D16" s="202"/>
      <c r="E16" s="202">
        <v>0</v>
      </c>
      <c r="F16" s="202"/>
      <c r="G16" s="202"/>
      <c r="H16" s="202"/>
      <c r="I16" s="202">
        <v>0</v>
      </c>
      <c r="J16" s="202"/>
      <c r="K16" s="202"/>
      <c r="L16" s="202"/>
      <c r="M16" s="202">
        <v>0</v>
      </c>
      <c r="N16" s="202"/>
      <c r="O16" s="202"/>
      <c r="P16" s="202"/>
      <c r="Q16" s="202">
        <v>0</v>
      </c>
      <c r="R16" s="744"/>
      <c r="S16" s="744"/>
      <c r="T16" s="744"/>
      <c r="U16" s="744">
        <v>0</v>
      </c>
      <c r="V16" s="744"/>
      <c r="W16" s="744"/>
      <c r="X16" s="744"/>
      <c r="Y16" s="744">
        <v>0</v>
      </c>
    </row>
    <row r="17" spans="1:25" hidden="1" x14ac:dyDescent="0.25">
      <c r="A17" s="230" t="s">
        <v>769</v>
      </c>
      <c r="B17" s="202"/>
      <c r="C17" s="202"/>
      <c r="D17" s="202"/>
      <c r="E17" s="202">
        <v>0</v>
      </c>
      <c r="F17" s="202"/>
      <c r="G17" s="202"/>
      <c r="H17" s="202"/>
      <c r="I17" s="202">
        <v>0</v>
      </c>
      <c r="J17" s="202"/>
      <c r="K17" s="202"/>
      <c r="L17" s="202"/>
      <c r="M17" s="202">
        <v>0</v>
      </c>
      <c r="N17" s="202"/>
      <c r="O17" s="202"/>
      <c r="P17" s="202"/>
      <c r="Q17" s="202">
        <v>0</v>
      </c>
      <c r="R17" s="744"/>
      <c r="S17" s="744"/>
      <c r="T17" s="744"/>
      <c r="U17" s="744">
        <v>0</v>
      </c>
      <c r="V17" s="744"/>
      <c r="W17" s="744"/>
      <c r="X17" s="744"/>
      <c r="Y17" s="744">
        <v>0</v>
      </c>
    </row>
    <row r="18" spans="1:25" hidden="1" x14ac:dyDescent="0.25">
      <c r="A18" s="230" t="s">
        <v>775</v>
      </c>
      <c r="B18" s="202"/>
      <c r="C18" s="202"/>
      <c r="D18" s="202"/>
      <c r="E18" s="202">
        <v>0</v>
      </c>
      <c r="F18" s="202"/>
      <c r="G18" s="202"/>
      <c r="H18" s="202"/>
      <c r="I18" s="202">
        <v>0</v>
      </c>
      <c r="J18" s="202"/>
      <c r="K18" s="202"/>
      <c r="L18" s="202"/>
      <c r="M18" s="202">
        <v>0</v>
      </c>
      <c r="N18" s="202"/>
      <c r="O18" s="202"/>
      <c r="P18" s="202"/>
      <c r="Q18" s="202">
        <v>0</v>
      </c>
      <c r="R18" s="744"/>
      <c r="S18" s="744"/>
      <c r="T18" s="744"/>
      <c r="U18" s="744">
        <v>0</v>
      </c>
      <c r="V18" s="744"/>
      <c r="W18" s="744"/>
      <c r="X18" s="744"/>
      <c r="Y18" s="744">
        <v>0</v>
      </c>
    </row>
    <row r="19" spans="1:25" ht="15.75" hidden="1" thickBot="1" x14ac:dyDescent="0.3">
      <c r="A19" s="674" t="s">
        <v>771</v>
      </c>
      <c r="B19" s="629"/>
      <c r="C19" s="629"/>
      <c r="D19" s="629"/>
      <c r="E19" s="629">
        <v>0</v>
      </c>
      <c r="F19" s="629"/>
      <c r="G19" s="629"/>
      <c r="H19" s="629"/>
      <c r="I19" s="629">
        <v>0</v>
      </c>
      <c r="J19" s="629"/>
      <c r="K19" s="629"/>
      <c r="L19" s="629"/>
      <c r="M19" s="629">
        <v>0</v>
      </c>
      <c r="N19" s="629"/>
      <c r="O19" s="629"/>
      <c r="P19" s="629"/>
      <c r="Q19" s="629">
        <v>0</v>
      </c>
      <c r="R19" s="745"/>
      <c r="S19" s="745"/>
      <c r="T19" s="745"/>
      <c r="U19" s="745">
        <v>0</v>
      </c>
      <c r="V19" s="745"/>
      <c r="W19" s="745"/>
      <c r="X19" s="745"/>
      <c r="Y19" s="745">
        <v>0</v>
      </c>
    </row>
    <row r="20" spans="1:25" hidden="1" x14ac:dyDescent="0.25">
      <c r="A20" s="205" t="s">
        <v>145</v>
      </c>
      <c r="B20" s="216"/>
      <c r="C20" s="216"/>
      <c r="D20" s="216"/>
      <c r="E20" s="216">
        <f>SUM(E15:E19)</f>
        <v>0</v>
      </c>
      <c r="F20" s="216"/>
      <c r="G20" s="216"/>
      <c r="H20" s="216"/>
      <c r="I20" s="216">
        <f>SUM(I15:I19)</f>
        <v>0</v>
      </c>
      <c r="J20" s="216"/>
      <c r="K20" s="216"/>
      <c r="L20" s="216"/>
      <c r="M20" s="216">
        <f>SUM(M15:M19)</f>
        <v>0</v>
      </c>
      <c r="N20" s="216"/>
      <c r="O20" s="216"/>
      <c r="P20" s="216"/>
      <c r="Q20" s="216">
        <f>SUM(Q15:Q19)</f>
        <v>0</v>
      </c>
      <c r="R20" s="746"/>
      <c r="S20" s="746"/>
      <c r="T20" s="746"/>
      <c r="U20" s="721">
        <f>SUM(U15:U19)</f>
        <v>0</v>
      </c>
      <c r="V20" s="746"/>
      <c r="W20" s="746"/>
      <c r="X20" s="746"/>
      <c r="Y20" s="721">
        <f>SUM(Y15:Y19)</f>
        <v>0</v>
      </c>
    </row>
    <row r="21" spans="1:25" hidden="1" x14ac:dyDescent="0.25">
      <c r="A21" s="642" t="s">
        <v>166</v>
      </c>
      <c r="B21" s="648"/>
      <c r="C21" s="649"/>
      <c r="D21" s="650"/>
      <c r="E21" s="650"/>
      <c r="F21" s="648"/>
      <c r="G21" s="649"/>
      <c r="H21" s="650"/>
      <c r="I21" s="650"/>
      <c r="J21" s="648"/>
      <c r="K21" s="649"/>
      <c r="L21" s="650"/>
      <c r="M21" s="650"/>
      <c r="N21" s="648"/>
      <c r="O21" s="649"/>
      <c r="P21" s="650"/>
      <c r="Q21" s="650"/>
      <c r="R21" s="648"/>
      <c r="S21" s="649"/>
      <c r="T21" s="650"/>
      <c r="U21" s="650"/>
      <c r="V21" s="648"/>
      <c r="W21" s="649"/>
      <c r="X21" s="650"/>
      <c r="Y21" s="650"/>
    </row>
    <row r="22" spans="1:25" hidden="1" x14ac:dyDescent="0.25">
      <c r="A22" s="230" t="s">
        <v>773</v>
      </c>
      <c r="B22" s="201"/>
      <c r="C22" s="201"/>
      <c r="D22" s="201"/>
      <c r="E22" s="201">
        <v>0</v>
      </c>
      <c r="F22" s="201"/>
      <c r="G22" s="201"/>
      <c r="H22" s="201"/>
      <c r="I22" s="201">
        <v>0</v>
      </c>
      <c r="J22" s="201"/>
      <c r="K22" s="201"/>
      <c r="L22" s="201"/>
      <c r="M22" s="201">
        <v>0</v>
      </c>
      <c r="N22" s="201"/>
      <c r="O22" s="201"/>
      <c r="P22" s="201"/>
      <c r="Q22" s="201">
        <v>0</v>
      </c>
      <c r="R22" s="720"/>
      <c r="S22" s="720"/>
      <c r="T22" s="720"/>
      <c r="U22" s="720">
        <v>0</v>
      </c>
      <c r="V22" s="720"/>
      <c r="W22" s="720"/>
      <c r="X22" s="720"/>
      <c r="Y22" s="720">
        <v>0</v>
      </c>
    </row>
    <row r="23" spans="1:25" hidden="1" x14ac:dyDescent="0.25">
      <c r="A23" s="229" t="s">
        <v>774</v>
      </c>
      <c r="B23" s="202"/>
      <c r="C23" s="202"/>
      <c r="D23" s="202"/>
      <c r="E23" s="202">
        <v>0</v>
      </c>
      <c r="F23" s="202"/>
      <c r="G23" s="202"/>
      <c r="H23" s="202"/>
      <c r="I23" s="202">
        <v>0</v>
      </c>
      <c r="J23" s="202"/>
      <c r="K23" s="202"/>
      <c r="L23" s="202"/>
      <c r="M23" s="202">
        <v>0</v>
      </c>
      <c r="N23" s="202"/>
      <c r="O23" s="202"/>
      <c r="P23" s="202"/>
      <c r="Q23" s="202">
        <v>0</v>
      </c>
      <c r="R23" s="744"/>
      <c r="S23" s="744"/>
      <c r="T23" s="744"/>
      <c r="U23" s="744">
        <v>0</v>
      </c>
      <c r="V23" s="744"/>
      <c r="W23" s="744"/>
      <c r="X23" s="744"/>
      <c r="Y23" s="744">
        <v>0</v>
      </c>
    </row>
    <row r="24" spans="1:25" hidden="1" x14ac:dyDescent="0.25">
      <c r="A24" s="230" t="s">
        <v>769</v>
      </c>
      <c r="B24" s="202"/>
      <c r="C24" s="202"/>
      <c r="D24" s="202"/>
      <c r="E24" s="202">
        <v>0</v>
      </c>
      <c r="F24" s="202"/>
      <c r="G24" s="202"/>
      <c r="H24" s="202"/>
      <c r="I24" s="202">
        <v>0</v>
      </c>
      <c r="J24" s="202"/>
      <c r="K24" s="202"/>
      <c r="L24" s="202"/>
      <c r="M24" s="202">
        <v>0</v>
      </c>
      <c r="N24" s="202"/>
      <c r="O24" s="202"/>
      <c r="P24" s="202"/>
      <c r="Q24" s="202">
        <v>0</v>
      </c>
      <c r="R24" s="744"/>
      <c r="S24" s="744"/>
      <c r="T24" s="744"/>
      <c r="U24" s="744">
        <v>0</v>
      </c>
      <c r="V24" s="744"/>
      <c r="W24" s="744"/>
      <c r="X24" s="744"/>
      <c r="Y24" s="744">
        <v>0</v>
      </c>
    </row>
    <row r="25" spans="1:25" hidden="1" x14ac:dyDescent="0.25">
      <c r="A25" s="230" t="s">
        <v>775</v>
      </c>
      <c r="B25" s="202"/>
      <c r="C25" s="202"/>
      <c r="D25" s="202"/>
      <c r="E25" s="202">
        <v>0</v>
      </c>
      <c r="F25" s="202"/>
      <c r="G25" s="202"/>
      <c r="H25" s="202"/>
      <c r="I25" s="202">
        <v>0</v>
      </c>
      <c r="J25" s="202"/>
      <c r="K25" s="202"/>
      <c r="L25" s="202"/>
      <c r="M25" s="202">
        <v>0</v>
      </c>
      <c r="N25" s="202"/>
      <c r="O25" s="202"/>
      <c r="P25" s="202"/>
      <c r="Q25" s="202">
        <v>0</v>
      </c>
      <c r="R25" s="744"/>
      <c r="S25" s="744"/>
      <c r="T25" s="744"/>
      <c r="U25" s="744">
        <v>0</v>
      </c>
      <c r="V25" s="744"/>
      <c r="W25" s="744"/>
      <c r="X25" s="744"/>
      <c r="Y25" s="744">
        <v>0</v>
      </c>
    </row>
    <row r="26" spans="1:25" ht="15.75" hidden="1" thickBot="1" x14ac:dyDescent="0.3">
      <c r="A26" s="674" t="s">
        <v>771</v>
      </c>
      <c r="B26" s="629"/>
      <c r="C26" s="629"/>
      <c r="D26" s="629"/>
      <c r="E26" s="629">
        <v>0</v>
      </c>
      <c r="F26" s="629"/>
      <c r="G26" s="629"/>
      <c r="H26" s="629"/>
      <c r="I26" s="629">
        <v>0</v>
      </c>
      <c r="J26" s="629"/>
      <c r="K26" s="629"/>
      <c r="L26" s="629"/>
      <c r="M26" s="629">
        <v>0</v>
      </c>
      <c r="N26" s="629"/>
      <c r="O26" s="629"/>
      <c r="P26" s="629"/>
      <c r="Q26" s="629">
        <v>0</v>
      </c>
      <c r="R26" s="745"/>
      <c r="S26" s="745"/>
      <c r="T26" s="745"/>
      <c r="U26" s="745">
        <v>0</v>
      </c>
      <c r="V26" s="745"/>
      <c r="W26" s="745"/>
      <c r="X26" s="745"/>
      <c r="Y26" s="745">
        <v>0</v>
      </c>
    </row>
    <row r="27" spans="1:25" hidden="1" x14ac:dyDescent="0.25">
      <c r="A27" s="205" t="s">
        <v>145</v>
      </c>
      <c r="B27" s="216"/>
      <c r="C27" s="216"/>
      <c r="D27" s="216"/>
      <c r="E27" s="216">
        <f>SUM(E22:E26)</f>
        <v>0</v>
      </c>
      <c r="F27" s="216"/>
      <c r="G27" s="216"/>
      <c r="H27" s="216"/>
      <c r="I27" s="216">
        <f>SUM(I22:I26)</f>
        <v>0</v>
      </c>
      <c r="J27" s="216"/>
      <c r="K27" s="216"/>
      <c r="L27" s="216"/>
      <c r="M27" s="216">
        <f>SUM(M22:M26)</f>
        <v>0</v>
      </c>
      <c r="N27" s="216"/>
      <c r="O27" s="216"/>
      <c r="P27" s="216"/>
      <c r="Q27" s="216">
        <f>SUM(Q22:Q26)</f>
        <v>0</v>
      </c>
      <c r="R27" s="746"/>
      <c r="S27" s="746"/>
      <c r="T27" s="746"/>
      <c r="U27" s="721">
        <f>SUM(U22:U26)</f>
        <v>0</v>
      </c>
      <c r="V27" s="746"/>
      <c r="W27" s="746"/>
      <c r="X27" s="746"/>
      <c r="Y27" s="721">
        <f>SUM(Y22:Y26)</f>
        <v>0</v>
      </c>
    </row>
    <row r="28" spans="1:25" hidden="1" x14ac:dyDescent="0.25">
      <c r="A28" s="642" t="s">
        <v>172</v>
      </c>
      <c r="B28" s="648"/>
      <c r="C28" s="649"/>
      <c r="D28" s="650"/>
      <c r="E28" s="650"/>
      <c r="F28" s="648"/>
      <c r="G28" s="649"/>
      <c r="H28" s="650"/>
      <c r="I28" s="650"/>
      <c r="J28" s="648"/>
      <c r="K28" s="649"/>
      <c r="L28" s="650"/>
      <c r="M28" s="650"/>
      <c r="N28" s="648"/>
      <c r="O28" s="649"/>
      <c r="P28" s="650"/>
      <c r="Q28" s="650"/>
      <c r="R28" s="648"/>
      <c r="S28" s="649"/>
      <c r="T28" s="650"/>
      <c r="U28" s="650"/>
      <c r="V28" s="648"/>
      <c r="W28" s="649"/>
      <c r="X28" s="650"/>
      <c r="Y28" s="650"/>
    </row>
    <row r="29" spans="1:25" hidden="1" x14ac:dyDescent="0.25">
      <c r="A29" s="230" t="s">
        <v>773</v>
      </c>
      <c r="B29" s="201"/>
      <c r="C29" s="201"/>
      <c r="D29" s="201"/>
      <c r="E29" s="201">
        <v>0</v>
      </c>
      <c r="F29" s="201"/>
      <c r="G29" s="201"/>
      <c r="H29" s="201"/>
      <c r="I29" s="201">
        <v>0</v>
      </c>
      <c r="J29" s="201"/>
      <c r="K29" s="201"/>
      <c r="L29" s="201"/>
      <c r="M29" s="201">
        <v>0</v>
      </c>
      <c r="N29" s="201"/>
      <c r="O29" s="201"/>
      <c r="P29" s="201"/>
      <c r="Q29" s="201">
        <v>0</v>
      </c>
      <c r="R29" s="720"/>
      <c r="S29" s="720"/>
      <c r="T29" s="720"/>
      <c r="U29" s="720">
        <v>0</v>
      </c>
      <c r="V29" s="720"/>
      <c r="W29" s="720"/>
      <c r="X29" s="720"/>
      <c r="Y29" s="720">
        <v>0</v>
      </c>
    </row>
    <row r="30" spans="1:25" hidden="1" x14ac:dyDescent="0.25">
      <c r="A30" s="229" t="s">
        <v>774</v>
      </c>
      <c r="B30" s="202"/>
      <c r="C30" s="202"/>
      <c r="D30" s="202"/>
      <c r="E30" s="202">
        <v>0</v>
      </c>
      <c r="F30" s="202"/>
      <c r="G30" s="202"/>
      <c r="H30" s="202"/>
      <c r="I30" s="202">
        <v>0</v>
      </c>
      <c r="J30" s="202"/>
      <c r="K30" s="202"/>
      <c r="L30" s="202"/>
      <c r="M30" s="202">
        <v>0</v>
      </c>
      <c r="N30" s="202"/>
      <c r="O30" s="202"/>
      <c r="P30" s="202"/>
      <c r="Q30" s="202">
        <v>0</v>
      </c>
      <c r="R30" s="744"/>
      <c r="S30" s="744"/>
      <c r="T30" s="744"/>
      <c r="U30" s="744">
        <v>0</v>
      </c>
      <c r="V30" s="744"/>
      <c r="W30" s="744"/>
      <c r="X30" s="744"/>
      <c r="Y30" s="744">
        <v>0</v>
      </c>
    </row>
    <row r="31" spans="1:25" hidden="1" x14ac:dyDescent="0.25">
      <c r="A31" s="230" t="s">
        <v>769</v>
      </c>
      <c r="B31" s="202"/>
      <c r="C31" s="202"/>
      <c r="D31" s="202"/>
      <c r="E31" s="202">
        <v>0</v>
      </c>
      <c r="F31" s="202"/>
      <c r="G31" s="202"/>
      <c r="H31" s="202"/>
      <c r="I31" s="202">
        <v>0</v>
      </c>
      <c r="J31" s="202"/>
      <c r="K31" s="202"/>
      <c r="L31" s="202"/>
      <c r="M31" s="202">
        <v>0</v>
      </c>
      <c r="N31" s="202"/>
      <c r="O31" s="202"/>
      <c r="P31" s="202"/>
      <c r="Q31" s="202">
        <v>0</v>
      </c>
      <c r="R31" s="744"/>
      <c r="S31" s="744"/>
      <c r="T31" s="744"/>
      <c r="U31" s="744">
        <v>0</v>
      </c>
      <c r="V31" s="744"/>
      <c r="W31" s="744"/>
      <c r="X31" s="744"/>
      <c r="Y31" s="744">
        <v>0</v>
      </c>
    </row>
    <row r="32" spans="1:25" hidden="1" x14ac:dyDescent="0.25">
      <c r="A32" s="230" t="s">
        <v>775</v>
      </c>
      <c r="B32" s="202"/>
      <c r="C32" s="202"/>
      <c r="D32" s="202"/>
      <c r="E32" s="202">
        <v>0</v>
      </c>
      <c r="F32" s="202"/>
      <c r="G32" s="202"/>
      <c r="H32" s="202"/>
      <c r="I32" s="202">
        <v>0</v>
      </c>
      <c r="J32" s="202"/>
      <c r="K32" s="202"/>
      <c r="L32" s="202"/>
      <c r="M32" s="202">
        <v>0</v>
      </c>
      <c r="N32" s="202"/>
      <c r="O32" s="202"/>
      <c r="P32" s="202"/>
      <c r="Q32" s="202">
        <v>0</v>
      </c>
      <c r="R32" s="744"/>
      <c r="S32" s="744"/>
      <c r="T32" s="744"/>
      <c r="U32" s="744">
        <v>0</v>
      </c>
      <c r="V32" s="744"/>
      <c r="W32" s="744"/>
      <c r="X32" s="744"/>
      <c r="Y32" s="744">
        <v>0</v>
      </c>
    </row>
    <row r="33" spans="1:25" ht="15.75" hidden="1" thickBot="1" x14ac:dyDescent="0.3">
      <c r="A33" s="674" t="s">
        <v>771</v>
      </c>
      <c r="B33" s="648"/>
      <c r="C33" s="649"/>
      <c r="D33" s="650"/>
      <c r="E33" s="650">
        <v>0</v>
      </c>
      <c r="F33" s="648"/>
      <c r="G33" s="649"/>
      <c r="H33" s="650"/>
      <c r="I33" s="650">
        <v>0</v>
      </c>
      <c r="J33" s="648"/>
      <c r="K33" s="649"/>
      <c r="L33" s="650"/>
      <c r="M33" s="650">
        <v>0</v>
      </c>
      <c r="N33" s="629"/>
      <c r="O33" s="629"/>
      <c r="P33" s="629"/>
      <c r="Q33" s="629">
        <v>0</v>
      </c>
      <c r="R33" s="745"/>
      <c r="S33" s="745"/>
      <c r="T33" s="745"/>
      <c r="U33" s="745">
        <v>0</v>
      </c>
      <c r="V33" s="745"/>
      <c r="W33" s="745"/>
      <c r="X33" s="745"/>
      <c r="Y33" s="745">
        <v>0</v>
      </c>
    </row>
    <row r="34" spans="1:25" hidden="1" x14ac:dyDescent="0.25">
      <c r="A34" s="205" t="s">
        <v>145</v>
      </c>
      <c r="B34" s="201"/>
      <c r="C34" s="201"/>
      <c r="D34" s="201"/>
      <c r="E34" s="201">
        <f>SUM(E29:E33)</f>
        <v>0</v>
      </c>
      <c r="F34" s="201"/>
      <c r="G34" s="201"/>
      <c r="H34" s="201"/>
      <c r="I34" s="201">
        <f>SUM(I29:I33)</f>
        <v>0</v>
      </c>
      <c r="J34" s="201"/>
      <c r="K34" s="201"/>
      <c r="L34" s="201"/>
      <c r="M34" s="201">
        <f>SUM(M29:M33)</f>
        <v>0</v>
      </c>
      <c r="N34" s="216"/>
      <c r="O34" s="216"/>
      <c r="P34" s="216"/>
      <c r="Q34" s="216">
        <f>SUM(Q29:Q33)</f>
        <v>0</v>
      </c>
      <c r="R34" s="746"/>
      <c r="S34" s="746"/>
      <c r="T34" s="746"/>
      <c r="U34" s="721">
        <f>SUM(U29:U33)</f>
        <v>0</v>
      </c>
      <c r="V34" s="746"/>
      <c r="W34" s="746"/>
      <c r="X34" s="746"/>
      <c r="Y34" s="721">
        <f>SUM(Y29:Y33)</f>
        <v>0</v>
      </c>
    </row>
  </sheetData>
  <mergeCells count="6">
    <mergeCell ref="V2:Y2"/>
    <mergeCell ref="B2:E2"/>
    <mergeCell ref="F2:I2"/>
    <mergeCell ref="J2:M2"/>
    <mergeCell ref="N2:Q2"/>
    <mergeCell ref="R2:U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327F-C81D-4795-B7F0-B0614FACD129}">
  <sheetPr>
    <tabColor rgb="FF002060"/>
  </sheetPr>
  <dimension ref="A1:N22"/>
  <sheetViews>
    <sheetView workbookViewId="0">
      <selection activeCell="H24" sqref="H24"/>
    </sheetView>
  </sheetViews>
  <sheetFormatPr defaultColWidth="9.140625" defaultRowHeight="12.75" x14ac:dyDescent="0.2"/>
  <cols>
    <col min="1" max="1" width="16.5703125" style="604" customWidth="1"/>
    <col min="2" max="2" width="12" style="604" customWidth="1"/>
    <col min="3" max="3" width="12.140625" style="604" customWidth="1"/>
    <col min="4" max="10" width="21.7109375" style="604" customWidth="1"/>
    <col min="11" max="12" width="29" style="604" customWidth="1"/>
    <col min="13" max="13" width="22" style="604" customWidth="1"/>
    <col min="14" max="14" width="1.7109375" style="604" customWidth="1"/>
    <col min="15" max="16384" width="9.140625" style="604"/>
  </cols>
  <sheetData>
    <row r="1" spans="1:14" s="381" customFormat="1" ht="63.75" x14ac:dyDescent="0.2">
      <c r="A1" s="789" t="s">
        <v>88</v>
      </c>
      <c r="B1" s="790" t="s">
        <v>776</v>
      </c>
      <c r="C1" s="790" t="s">
        <v>777</v>
      </c>
      <c r="D1" s="790" t="s">
        <v>778</v>
      </c>
      <c r="E1" s="790" t="s">
        <v>779</v>
      </c>
      <c r="F1" s="790" t="s">
        <v>780</v>
      </c>
      <c r="G1" s="790" t="s">
        <v>781</v>
      </c>
      <c r="H1" s="790" t="s">
        <v>782</v>
      </c>
      <c r="I1" s="790" t="s">
        <v>783</v>
      </c>
      <c r="J1" s="790" t="s">
        <v>784</v>
      </c>
      <c r="K1" s="790" t="s">
        <v>785</v>
      </c>
      <c r="L1" s="790" t="s">
        <v>786</v>
      </c>
      <c r="M1" s="791" t="s">
        <v>787</v>
      </c>
    </row>
    <row r="2" spans="1:14" s="381" customFormat="1" x14ac:dyDescent="0.2">
      <c r="A2" s="1028" t="s">
        <v>788</v>
      </c>
      <c r="M2" s="1029"/>
      <c r="N2" s="381" t="s">
        <v>99</v>
      </c>
    </row>
    <row r="3" spans="1:14" s="381" customFormat="1" x14ac:dyDescent="0.2">
      <c r="A3" s="1030" t="s">
        <v>789</v>
      </c>
      <c r="B3" s="933"/>
      <c r="C3" s="933"/>
      <c r="D3" s="933"/>
      <c r="E3" s="933"/>
      <c r="F3" s="933"/>
      <c r="G3" s="933"/>
      <c r="H3" s="933"/>
      <c r="I3" s="933"/>
      <c r="J3" s="933"/>
      <c r="K3" s="933"/>
      <c r="L3" s="933"/>
      <c r="M3" s="934"/>
    </row>
    <row r="4" spans="1:14" s="381" customFormat="1" ht="15" x14ac:dyDescent="0.25">
      <c r="A4" s="925" t="s">
        <v>487</v>
      </c>
      <c r="B4" s="1050">
        <v>46.9</v>
      </c>
      <c r="C4" s="1032">
        <v>874000</v>
      </c>
      <c r="D4" s="1052" t="s">
        <v>982</v>
      </c>
      <c r="E4" s="1033">
        <v>43.04</v>
      </c>
      <c r="F4" s="1051"/>
      <c r="G4" s="1033">
        <v>0</v>
      </c>
      <c r="H4" s="1051"/>
      <c r="I4" s="1033">
        <v>0</v>
      </c>
      <c r="J4" s="1054"/>
      <c r="K4" s="1033">
        <f>+E4+G4+I4</f>
        <v>43.04</v>
      </c>
      <c r="L4" s="1055"/>
      <c r="M4" s="1056"/>
      <c r="N4" s="381" t="s">
        <v>790</v>
      </c>
    </row>
    <row r="5" spans="1:14" s="381" customFormat="1" ht="15" x14ac:dyDescent="0.25">
      <c r="A5" s="1035" t="s">
        <v>791</v>
      </c>
      <c r="B5" s="1050">
        <v>16.399999999999999</v>
      </c>
      <c r="C5" s="1032">
        <v>105000</v>
      </c>
      <c r="D5" s="1051"/>
      <c r="E5" s="1033">
        <v>28.93</v>
      </c>
      <c r="F5" s="1051"/>
      <c r="G5" s="1033">
        <v>0</v>
      </c>
      <c r="H5" s="1051"/>
      <c r="I5" s="1033">
        <v>26.39</v>
      </c>
      <c r="J5" s="1054"/>
      <c r="K5" s="1033">
        <f t="shared" ref="K5:K14" si="0">D5+E5+G5+I5</f>
        <v>55.32</v>
      </c>
      <c r="L5" s="1055"/>
      <c r="M5" s="1056"/>
      <c r="N5" s="381" t="s">
        <v>792</v>
      </c>
    </row>
    <row r="6" spans="1:14" s="381" customFormat="1" ht="15" x14ac:dyDescent="0.25">
      <c r="A6" s="1036" t="s">
        <v>793</v>
      </c>
      <c r="B6" s="1050">
        <v>10.6</v>
      </c>
      <c r="C6" s="1032">
        <v>89000</v>
      </c>
      <c r="D6" s="1051"/>
      <c r="E6" s="1033">
        <v>47.333333333333336</v>
      </c>
      <c r="F6" s="1051"/>
      <c r="G6" s="1033">
        <v>0</v>
      </c>
      <c r="H6" s="1051"/>
      <c r="I6" s="1033">
        <v>0</v>
      </c>
      <c r="J6" s="1054"/>
      <c r="K6" s="1033">
        <f t="shared" si="0"/>
        <v>47.333333333333336</v>
      </c>
      <c r="L6" s="1055"/>
      <c r="M6" s="1056"/>
    </row>
    <row r="7" spans="1:14" s="381" customFormat="1" ht="15" x14ac:dyDescent="0.25">
      <c r="A7" s="1035" t="s">
        <v>794</v>
      </c>
      <c r="B7" s="1050">
        <v>98.3</v>
      </c>
      <c r="C7" s="1032">
        <v>525000</v>
      </c>
      <c r="D7" s="1051"/>
      <c r="E7" s="1033">
        <v>18.3</v>
      </c>
      <c r="F7" s="1051"/>
      <c r="G7" s="1033">
        <v>7.77</v>
      </c>
      <c r="H7" s="1051"/>
      <c r="I7" s="1033">
        <v>16.75</v>
      </c>
      <c r="J7" s="1054"/>
      <c r="K7" s="1033">
        <f t="shared" si="0"/>
        <v>42.82</v>
      </c>
      <c r="L7" s="1055"/>
      <c r="M7" s="1056"/>
    </row>
    <row r="8" spans="1:14" s="381" customFormat="1" ht="15" x14ac:dyDescent="0.25">
      <c r="A8" s="1035" t="s">
        <v>795</v>
      </c>
      <c r="B8" s="1050">
        <v>112.3</v>
      </c>
      <c r="C8" s="1032">
        <v>538000</v>
      </c>
      <c r="D8" s="1051"/>
      <c r="E8" s="1033">
        <v>25.37</v>
      </c>
      <c r="F8" s="1051"/>
      <c r="G8" s="1033">
        <v>3.74</v>
      </c>
      <c r="H8" s="1051"/>
      <c r="I8" s="1033">
        <v>3.87</v>
      </c>
      <c r="J8" s="1054"/>
      <c r="K8" s="1033">
        <f t="shared" si="0"/>
        <v>32.979999999999997</v>
      </c>
      <c r="L8" s="1055"/>
      <c r="M8" s="1056"/>
      <c r="N8" s="381" t="s">
        <v>792</v>
      </c>
    </row>
    <row r="9" spans="1:14" s="381" customFormat="1" ht="15" x14ac:dyDescent="0.25">
      <c r="A9" s="1035" t="s">
        <v>796</v>
      </c>
      <c r="B9" s="1050">
        <v>468.7</v>
      </c>
      <c r="C9" s="1032">
        <v>3800000</v>
      </c>
      <c r="D9" s="1051"/>
      <c r="E9" s="1033">
        <v>36.32</v>
      </c>
      <c r="F9" s="1051"/>
      <c r="G9" s="1033">
        <v>0</v>
      </c>
      <c r="H9" s="1051"/>
      <c r="I9" s="1033">
        <v>0</v>
      </c>
      <c r="J9" s="1054"/>
      <c r="K9" s="1033">
        <f t="shared" si="0"/>
        <v>36.32</v>
      </c>
      <c r="L9" s="1055"/>
      <c r="M9" s="1056"/>
      <c r="N9" s="381" t="s">
        <v>797</v>
      </c>
    </row>
    <row r="10" spans="1:14" s="381" customFormat="1" ht="15" x14ac:dyDescent="0.25">
      <c r="A10" s="1035" t="s">
        <v>798</v>
      </c>
      <c r="B10" s="1050">
        <v>325.2</v>
      </c>
      <c r="C10" s="1032">
        <v>1430000</v>
      </c>
      <c r="D10" s="1051"/>
      <c r="E10" s="1053" t="s">
        <v>983</v>
      </c>
      <c r="F10" s="1051"/>
      <c r="G10" s="1053" t="s">
        <v>983</v>
      </c>
      <c r="H10" s="1051"/>
      <c r="I10" s="1053" t="s">
        <v>983</v>
      </c>
      <c r="J10" s="1054"/>
      <c r="K10" s="1053" t="str">
        <f>IFERROR(+E10+G10+I10,"DND")</f>
        <v>DND</v>
      </c>
      <c r="L10" s="1055"/>
      <c r="M10" s="1056"/>
      <c r="N10" s="381" t="s">
        <v>799</v>
      </c>
    </row>
    <row r="11" spans="1:14" s="381" customFormat="1" ht="15" x14ac:dyDescent="0.25">
      <c r="A11" s="1035" t="s">
        <v>800</v>
      </c>
      <c r="B11" s="1050">
        <v>179.9</v>
      </c>
      <c r="C11" s="1032">
        <v>1030000</v>
      </c>
      <c r="D11" s="1051"/>
      <c r="E11" s="1033">
        <v>49.43</v>
      </c>
      <c r="F11" s="1051"/>
      <c r="G11" s="1033">
        <v>0</v>
      </c>
      <c r="H11" s="1051"/>
      <c r="I11" s="1033">
        <v>5.81</v>
      </c>
      <c r="J11" s="1054"/>
      <c r="K11" s="1033">
        <f t="shared" si="0"/>
        <v>55.24</v>
      </c>
      <c r="L11" s="1055"/>
      <c r="M11" s="1056"/>
      <c r="N11" s="381" t="s">
        <v>801</v>
      </c>
    </row>
    <row r="12" spans="1:14" s="381" customFormat="1" ht="15" x14ac:dyDescent="0.25">
      <c r="A12" s="1035" t="s">
        <v>802</v>
      </c>
      <c r="B12" s="1050">
        <v>50.3</v>
      </c>
      <c r="C12" s="1032">
        <v>471000</v>
      </c>
      <c r="D12" s="1051"/>
      <c r="E12" s="1033">
        <v>34.51</v>
      </c>
      <c r="F12" s="1051"/>
      <c r="G12" s="1033">
        <v>0</v>
      </c>
      <c r="H12" s="1051"/>
      <c r="I12" s="1033">
        <v>0</v>
      </c>
      <c r="J12" s="1054"/>
      <c r="K12" s="1033">
        <f t="shared" si="0"/>
        <v>34.51</v>
      </c>
      <c r="L12" s="1055"/>
      <c r="M12" s="1056"/>
      <c r="N12" s="381" t="s">
        <v>792</v>
      </c>
    </row>
    <row r="13" spans="1:14" s="381" customFormat="1" ht="15" x14ac:dyDescent="0.25">
      <c r="A13" s="925" t="s">
        <v>803</v>
      </c>
      <c r="B13" s="1050">
        <v>27.3</v>
      </c>
      <c r="C13" s="1032">
        <v>329000</v>
      </c>
      <c r="D13" s="1051"/>
      <c r="E13" s="1033">
        <v>22.94</v>
      </c>
      <c r="F13" s="1051"/>
      <c r="G13" s="1033">
        <v>0</v>
      </c>
      <c r="H13" s="1051"/>
      <c r="I13" s="1033">
        <v>0</v>
      </c>
      <c r="J13" s="1054"/>
      <c r="K13" s="1033">
        <f t="shared" si="0"/>
        <v>22.94</v>
      </c>
      <c r="L13" s="1055"/>
      <c r="M13" s="1056"/>
      <c r="N13" s="381" t="s">
        <v>792</v>
      </c>
    </row>
    <row r="14" spans="1:14" s="381" customFormat="1" ht="15.75" thickBot="1" x14ac:dyDescent="0.3">
      <c r="A14" s="925" t="s">
        <v>804</v>
      </c>
      <c r="B14" s="1050">
        <v>49.8</v>
      </c>
      <c r="C14" s="1032">
        <v>352000</v>
      </c>
      <c r="D14" s="1051"/>
      <c r="E14" s="1033">
        <v>26.46</v>
      </c>
      <c r="F14" s="1051"/>
      <c r="G14" s="1033">
        <v>0</v>
      </c>
      <c r="H14" s="1051"/>
      <c r="I14" s="1033">
        <v>0</v>
      </c>
      <c r="J14" s="1054"/>
      <c r="K14" s="1033">
        <f t="shared" si="0"/>
        <v>26.46</v>
      </c>
      <c r="L14" s="1055"/>
      <c r="M14" s="1056"/>
    </row>
    <row r="15" spans="1:14" s="381" customFormat="1" ht="13.5" thickTop="1" x14ac:dyDescent="0.2">
      <c r="A15" s="1037" t="s">
        <v>805</v>
      </c>
      <c r="B15" s="1038"/>
      <c r="C15" s="1038"/>
      <c r="D15" s="1038"/>
      <c r="E15" s="1038"/>
      <c r="F15" s="1038"/>
      <c r="G15" s="1038"/>
      <c r="H15" s="1038"/>
      <c r="I15" s="1038"/>
      <c r="J15" s="1038"/>
      <c r="K15" s="1038"/>
      <c r="L15" s="1038"/>
      <c r="M15" s="1039"/>
    </row>
    <row r="18" spans="1:1" x14ac:dyDescent="0.2">
      <c r="A18" s="230" t="s">
        <v>806</v>
      </c>
    </row>
    <row r="19" spans="1:1" x14ac:dyDescent="0.2">
      <c r="A19" s="230" t="s">
        <v>807</v>
      </c>
    </row>
    <row r="20" spans="1:1" x14ac:dyDescent="0.2">
      <c r="A20" s="230" t="s">
        <v>808</v>
      </c>
    </row>
    <row r="21" spans="1:1" x14ac:dyDescent="0.2">
      <c r="A21" s="230" t="s">
        <v>809</v>
      </c>
    </row>
    <row r="22" spans="1:1" x14ac:dyDescent="0.2">
      <c r="A22" s="230"/>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62CD7-5A2B-43E9-90E7-F10FEF04E6C0}">
  <sheetPr>
    <tabColor rgb="FF002060"/>
  </sheetPr>
  <dimension ref="A1:BC65"/>
  <sheetViews>
    <sheetView topLeftCell="A34" zoomScale="70" zoomScaleNormal="70" workbookViewId="0">
      <selection activeCell="BC6" sqref="A6:BC64"/>
    </sheetView>
  </sheetViews>
  <sheetFormatPr defaultColWidth="9.140625" defaultRowHeight="15" outlineLevelRow="1" outlineLevelCol="1" x14ac:dyDescent="0.25"/>
  <cols>
    <col min="1" max="1" width="65.85546875" style="1" bestFit="1" customWidth="1"/>
    <col min="2" max="3" width="19.85546875" style="1" customWidth="1"/>
    <col min="4" max="4" width="25.42578125" style="1" customWidth="1"/>
    <col min="5" max="13" width="19.85546875" style="1" customWidth="1"/>
    <col min="14" max="19" width="19.85546875" style="1" hidden="1" customWidth="1"/>
    <col min="20" max="31" width="19.85546875" style="1" customWidth="1"/>
    <col min="32" max="37" width="19.85546875" style="1" hidden="1" customWidth="1" outlineLevel="1"/>
    <col min="38" max="38" width="19.85546875" style="1" customWidth="1" collapsed="1"/>
    <col min="39" max="43" width="19.85546875" style="1" customWidth="1"/>
    <col min="44" max="49" width="19.85546875" style="1" hidden="1" customWidth="1" outlineLevel="1"/>
    <col min="50" max="50" width="19.85546875" style="1" customWidth="1" collapsed="1"/>
    <col min="51" max="55" width="19.85546875" style="1" customWidth="1"/>
    <col min="56" max="16384" width="9.140625" style="1"/>
  </cols>
  <sheetData>
    <row r="1" spans="1:55" x14ac:dyDescent="0.25">
      <c r="A1" s="105" t="s">
        <v>6</v>
      </c>
      <c r="B1" s="1544" t="s">
        <v>132</v>
      </c>
      <c r="C1" s="1545"/>
      <c r="D1" s="1545"/>
      <c r="E1" s="1545"/>
      <c r="F1" s="1545"/>
      <c r="G1" s="1546"/>
      <c r="H1" s="1544" t="s">
        <v>133</v>
      </c>
      <c r="I1" s="1545"/>
      <c r="J1" s="1545"/>
      <c r="K1" s="1545"/>
      <c r="L1" s="1545"/>
      <c r="M1" s="1546"/>
      <c r="N1" s="1544" t="s">
        <v>134</v>
      </c>
      <c r="O1" s="1545"/>
      <c r="P1" s="1545"/>
      <c r="Q1" s="1545"/>
      <c r="R1" s="1545"/>
      <c r="S1" s="1546"/>
      <c r="T1" s="1544" t="s">
        <v>135</v>
      </c>
      <c r="U1" s="1545"/>
      <c r="V1" s="1545"/>
      <c r="W1" s="1545"/>
      <c r="X1" s="1545"/>
      <c r="Y1" s="1546"/>
      <c r="Z1" s="1544" t="s">
        <v>136</v>
      </c>
      <c r="AA1" s="1545"/>
      <c r="AB1" s="1545"/>
      <c r="AC1" s="1545"/>
      <c r="AD1" s="1545"/>
      <c r="AE1" s="1549"/>
      <c r="AF1" s="1550" t="s">
        <v>137</v>
      </c>
      <c r="AG1" s="1547"/>
      <c r="AH1" s="1547"/>
      <c r="AI1" s="1547"/>
      <c r="AJ1" s="1547"/>
      <c r="AK1" s="1547"/>
      <c r="AL1" s="1551" t="s">
        <v>97</v>
      </c>
      <c r="AM1" s="1547"/>
      <c r="AN1" s="1547"/>
      <c r="AO1" s="1547"/>
      <c r="AP1" s="1547"/>
      <c r="AQ1" s="1548"/>
      <c r="AR1" s="1547" t="s">
        <v>138</v>
      </c>
      <c r="AS1" s="1547"/>
      <c r="AT1" s="1547"/>
      <c r="AU1" s="1547"/>
      <c r="AV1" s="1547"/>
      <c r="AW1" s="1548"/>
      <c r="AX1" s="1547" t="s">
        <v>98</v>
      </c>
      <c r="AY1" s="1547"/>
      <c r="AZ1" s="1547"/>
      <c r="BA1" s="1547"/>
      <c r="BB1" s="1547"/>
      <c r="BC1" s="1548"/>
    </row>
    <row r="2" spans="1:55" x14ac:dyDescent="0.25">
      <c r="A2" s="106" t="s">
        <v>139</v>
      </c>
      <c r="B2" s="1544" t="s">
        <v>140</v>
      </c>
      <c r="C2" s="1545"/>
      <c r="D2" s="1546"/>
      <c r="E2" s="1544" t="s">
        <v>141</v>
      </c>
      <c r="F2" s="1546"/>
      <c r="G2" s="786"/>
      <c r="H2" s="1544" t="s">
        <v>140</v>
      </c>
      <c r="I2" s="1545"/>
      <c r="J2" s="1546"/>
      <c r="K2" s="1544" t="s">
        <v>141</v>
      </c>
      <c r="L2" s="1546"/>
      <c r="M2" s="786"/>
      <c r="N2" s="1544" t="s">
        <v>140</v>
      </c>
      <c r="O2" s="1545"/>
      <c r="P2" s="1546"/>
      <c r="Q2" s="1544" t="s">
        <v>141</v>
      </c>
      <c r="R2" s="1546"/>
      <c r="S2" s="786"/>
      <c r="T2" s="1544" t="s">
        <v>140</v>
      </c>
      <c r="U2" s="1545"/>
      <c r="V2" s="1546"/>
      <c r="W2" s="1544" t="s">
        <v>141</v>
      </c>
      <c r="X2" s="1546"/>
      <c r="Y2" s="786"/>
      <c r="Z2" s="1544" t="s">
        <v>140</v>
      </c>
      <c r="AA2" s="1545"/>
      <c r="AB2" s="1546"/>
      <c r="AC2" s="1544" t="s">
        <v>141</v>
      </c>
      <c r="AD2" s="1546"/>
      <c r="AE2" s="763"/>
      <c r="AF2" s="1550" t="s">
        <v>140</v>
      </c>
      <c r="AG2" s="1547"/>
      <c r="AH2" s="1548"/>
      <c r="AI2" s="1544" t="s">
        <v>141</v>
      </c>
      <c r="AJ2" s="1546"/>
      <c r="AK2" s="786"/>
      <c r="AL2" s="1551" t="s">
        <v>140</v>
      </c>
      <c r="AM2" s="1547"/>
      <c r="AN2" s="1548"/>
      <c r="AO2" s="1544" t="s">
        <v>141</v>
      </c>
      <c r="AP2" s="1546"/>
      <c r="AQ2" s="786"/>
      <c r="AR2" s="1551" t="s">
        <v>140</v>
      </c>
      <c r="AS2" s="1547"/>
      <c r="AT2" s="1548"/>
      <c r="AU2" s="1544" t="s">
        <v>141</v>
      </c>
      <c r="AV2" s="1546"/>
      <c r="AW2" s="786"/>
      <c r="AX2" s="1551" t="s">
        <v>140</v>
      </c>
      <c r="AY2" s="1547"/>
      <c r="AZ2" s="1548"/>
      <c r="BA2" s="1544" t="s">
        <v>141</v>
      </c>
      <c r="BB2" s="1546"/>
      <c r="BC2" s="786"/>
    </row>
    <row r="3" spans="1:55" x14ac:dyDescent="0.25">
      <c r="A3" s="106"/>
      <c r="B3" s="235"/>
      <c r="C3" s="603"/>
      <c r="D3" s="603"/>
      <c r="E3" s="131"/>
      <c r="G3" s="107"/>
      <c r="H3" s="235"/>
      <c r="I3" s="603"/>
      <c r="J3" s="603"/>
      <c r="K3" s="131"/>
      <c r="M3" s="107"/>
      <c r="N3" s="235"/>
      <c r="O3" s="603"/>
      <c r="P3" s="603"/>
      <c r="Q3" s="131"/>
      <c r="S3" s="107"/>
      <c r="T3" s="235"/>
      <c r="U3" s="603"/>
      <c r="V3" s="603"/>
      <c r="W3" s="131"/>
      <c r="Y3" s="107"/>
      <c r="Z3" s="235"/>
      <c r="AA3" s="603"/>
      <c r="AB3" s="603"/>
      <c r="AC3" s="131"/>
      <c r="AE3" s="754"/>
      <c r="AF3" s="785"/>
      <c r="AG3" s="598"/>
      <c r="AH3" s="598"/>
      <c r="AI3" s="131"/>
      <c r="AK3" s="4"/>
      <c r="AL3" s="750"/>
      <c r="AM3" s="598"/>
      <c r="AN3" s="598"/>
      <c r="AO3" s="131"/>
      <c r="AQ3" s="107"/>
      <c r="AR3" s="601"/>
      <c r="AS3" s="598"/>
      <c r="AT3" s="598"/>
      <c r="AU3" s="131"/>
      <c r="AW3" s="107"/>
      <c r="AX3" s="750"/>
      <c r="AY3" s="598"/>
      <c r="AZ3" s="598"/>
      <c r="BA3" s="131"/>
      <c r="BC3" s="107"/>
    </row>
    <row r="4" spans="1:55" ht="30.75" thickBot="1" x14ac:dyDescent="0.3">
      <c r="A4" s="108"/>
      <c r="B4" s="76" t="s">
        <v>100</v>
      </c>
      <c r="C4" s="753" t="s">
        <v>142</v>
      </c>
      <c r="D4" s="753" t="s">
        <v>143</v>
      </c>
      <c r="E4" s="76" t="s">
        <v>144</v>
      </c>
      <c r="F4" s="77" t="s">
        <v>20</v>
      </c>
      <c r="G4" s="76" t="s">
        <v>145</v>
      </c>
      <c r="H4" s="76" t="s">
        <v>100</v>
      </c>
      <c r="I4" s="753" t="s">
        <v>142</v>
      </c>
      <c r="J4" s="753" t="s">
        <v>143</v>
      </c>
      <c r="K4" s="76" t="s">
        <v>144</v>
      </c>
      <c r="L4" s="77" t="s">
        <v>20</v>
      </c>
      <c r="M4" s="76" t="s">
        <v>145</v>
      </c>
      <c r="N4" s="76" t="s">
        <v>100</v>
      </c>
      <c r="O4" s="753" t="s">
        <v>142</v>
      </c>
      <c r="P4" s="753" t="s">
        <v>143</v>
      </c>
      <c r="Q4" s="76" t="s">
        <v>144</v>
      </c>
      <c r="R4" s="77" t="s">
        <v>20</v>
      </c>
      <c r="S4" s="76" t="s">
        <v>145</v>
      </c>
      <c r="T4" s="76" t="s">
        <v>100</v>
      </c>
      <c r="U4" s="753" t="s">
        <v>142</v>
      </c>
      <c r="V4" s="753" t="s">
        <v>143</v>
      </c>
      <c r="W4" s="76" t="s">
        <v>144</v>
      </c>
      <c r="X4" s="77" t="s">
        <v>20</v>
      </c>
      <c r="Y4" s="76" t="s">
        <v>145</v>
      </c>
      <c r="Z4" s="76" t="s">
        <v>100</v>
      </c>
      <c r="AA4" s="753" t="s">
        <v>142</v>
      </c>
      <c r="AB4" s="753" t="s">
        <v>143</v>
      </c>
      <c r="AC4" s="76" t="s">
        <v>144</v>
      </c>
      <c r="AD4" s="77" t="s">
        <v>20</v>
      </c>
      <c r="AE4" s="755" t="s">
        <v>145</v>
      </c>
      <c r="AF4" s="759" t="s">
        <v>100</v>
      </c>
      <c r="AG4" s="752" t="s">
        <v>142</v>
      </c>
      <c r="AH4" s="752" t="s">
        <v>143</v>
      </c>
      <c r="AI4" s="76" t="s">
        <v>144</v>
      </c>
      <c r="AJ4" s="77" t="s">
        <v>20</v>
      </c>
      <c r="AK4" s="783" t="s">
        <v>145</v>
      </c>
      <c r="AL4" s="751" t="s">
        <v>100</v>
      </c>
      <c r="AM4" s="752" t="s">
        <v>142</v>
      </c>
      <c r="AN4" s="752" t="s">
        <v>143</v>
      </c>
      <c r="AO4" s="76" t="s">
        <v>144</v>
      </c>
      <c r="AP4" s="77" t="s">
        <v>20</v>
      </c>
      <c r="AQ4" s="76" t="s">
        <v>145</v>
      </c>
      <c r="AR4" s="752" t="s">
        <v>100</v>
      </c>
      <c r="AS4" s="751" t="s">
        <v>142</v>
      </c>
      <c r="AT4" s="752" t="s">
        <v>143</v>
      </c>
      <c r="AU4" s="76" t="s">
        <v>144</v>
      </c>
      <c r="AV4" s="77" t="s">
        <v>20</v>
      </c>
      <c r="AW4" s="76" t="s">
        <v>145</v>
      </c>
      <c r="AX4" s="751" t="s">
        <v>100</v>
      </c>
      <c r="AY4" s="752" t="s">
        <v>142</v>
      </c>
      <c r="AZ4" s="752" t="s">
        <v>143</v>
      </c>
      <c r="BA4" s="76" t="s">
        <v>144</v>
      </c>
      <c r="BB4" s="77" t="s">
        <v>20</v>
      </c>
      <c r="BC4" s="76" t="s">
        <v>145</v>
      </c>
    </row>
    <row r="5" spans="1:55" x14ac:dyDescent="0.25">
      <c r="A5" s="73" t="s">
        <v>146</v>
      </c>
      <c r="B5" s="101"/>
      <c r="C5" s="102"/>
      <c r="D5" s="102"/>
      <c r="E5" s="101"/>
      <c r="F5" s="102"/>
      <c r="G5" s="101"/>
      <c r="H5" s="101"/>
      <c r="I5" s="102"/>
      <c r="J5" s="102"/>
      <c r="K5" s="101"/>
      <c r="L5" s="102"/>
      <c r="M5" s="101"/>
      <c r="N5" s="101"/>
      <c r="O5" s="102"/>
      <c r="P5" s="102"/>
      <c r="Q5" s="101"/>
      <c r="R5" s="102"/>
      <c r="S5" s="101"/>
      <c r="T5" s="101"/>
      <c r="U5" s="102"/>
      <c r="V5" s="102"/>
      <c r="W5" s="101"/>
      <c r="X5" s="102"/>
      <c r="Y5" s="101"/>
      <c r="Z5" s="101"/>
      <c r="AA5" s="102"/>
      <c r="AB5" s="102"/>
      <c r="AC5" s="101"/>
      <c r="AD5" s="102"/>
      <c r="AE5" s="756"/>
      <c r="AF5" s="760"/>
      <c r="AG5" s="102"/>
      <c r="AH5" s="102"/>
      <c r="AI5" s="102"/>
      <c r="AJ5" s="102"/>
      <c r="AK5" s="102"/>
      <c r="AL5" s="101"/>
      <c r="AM5" s="102"/>
      <c r="AN5" s="102"/>
      <c r="AO5" s="102"/>
      <c r="AP5" s="102"/>
      <c r="AQ5" s="102"/>
      <c r="AR5" s="102"/>
      <c r="AS5" s="102"/>
      <c r="AT5" s="102"/>
      <c r="AU5" s="102"/>
      <c r="AV5" s="102"/>
      <c r="AW5" s="102"/>
      <c r="AX5" s="101"/>
      <c r="AY5" s="102"/>
      <c r="AZ5" s="102"/>
      <c r="BA5" s="102"/>
      <c r="BB5" s="102"/>
      <c r="BC5" s="1533"/>
    </row>
    <row r="6" spans="1:55" x14ac:dyDescent="0.25">
      <c r="A6" s="5" t="s">
        <v>100</v>
      </c>
      <c r="B6" s="1477">
        <f>'C.1'!B4</f>
        <v>167469982.3800002</v>
      </c>
      <c r="C6" s="1478"/>
      <c r="D6" s="1477">
        <f>B6</f>
        <v>167469982.3800002</v>
      </c>
      <c r="E6" s="1477">
        <f>D.7!B19</f>
        <v>16069541.919999812</v>
      </c>
      <c r="F6" s="1477">
        <f>D.1!B11</f>
        <v>29995798.640000001</v>
      </c>
      <c r="G6" s="1477">
        <f>SUM(D6:F6)</f>
        <v>213535322.94</v>
      </c>
      <c r="H6" s="1477">
        <f>'C.1'!C4</f>
        <v>135980227.5800001</v>
      </c>
      <c r="I6" s="1478"/>
      <c r="J6" s="1477">
        <f>H6</f>
        <v>135980227.5800001</v>
      </c>
      <c r="K6" s="1477">
        <f>D.7!C19</f>
        <v>14922616.339999899</v>
      </c>
      <c r="L6" s="1477">
        <f>D.1!C11</f>
        <v>23889499.310000002</v>
      </c>
      <c r="M6" s="1477">
        <f>SUM(J6:L6)</f>
        <v>174792343.23000002</v>
      </c>
      <c r="N6" s="1477">
        <v>0</v>
      </c>
      <c r="O6" s="1478"/>
      <c r="P6" s="1477">
        <f>N6</f>
        <v>0</v>
      </c>
      <c r="Q6" s="1477">
        <v>0</v>
      </c>
      <c r="R6" s="1477">
        <v>0</v>
      </c>
      <c r="S6" s="1477">
        <v>0</v>
      </c>
      <c r="T6" s="1477">
        <f>'C.1'!D4</f>
        <v>152216276.35000014</v>
      </c>
      <c r="U6" s="1478"/>
      <c r="V6" s="1477">
        <f>T6</f>
        <v>152216276.35000014</v>
      </c>
      <c r="W6" s="1477">
        <f>D.7!D19</f>
        <v>16391790.35999985</v>
      </c>
      <c r="X6" s="1477">
        <f>D.1!D11</f>
        <v>18055997.189999998</v>
      </c>
      <c r="Y6" s="1477">
        <f>SUM(V6:X6)</f>
        <v>186664063.89999998</v>
      </c>
      <c r="Z6" s="1477">
        <f>'C.1'!E4</f>
        <v>164978093.74970001</v>
      </c>
      <c r="AA6" s="1478"/>
      <c r="AB6" s="1477">
        <f>Z6</f>
        <v>164978093.74970001</v>
      </c>
      <c r="AC6" s="1477">
        <f>D.7!E19</f>
        <v>16562681.453364771</v>
      </c>
      <c r="AD6" s="1477">
        <f>D.1!E11</f>
        <v>16582843</v>
      </c>
      <c r="AE6" s="1477">
        <f>SUM(AB6:AD6)</f>
        <v>198123618.20306477</v>
      </c>
      <c r="AF6" s="1499"/>
      <c r="AG6" s="1478"/>
      <c r="AH6" s="1118"/>
      <c r="AI6" s="1477"/>
      <c r="AJ6" s="1477"/>
      <c r="AK6" s="825"/>
      <c r="AL6" s="1499">
        <f>'C.1'!F4</f>
        <v>168277655.62469402</v>
      </c>
      <c r="AM6" s="1478"/>
      <c r="AN6" s="1118">
        <f>AL6</f>
        <v>168277655.62469402</v>
      </c>
      <c r="AO6" s="1477">
        <f>D.7!F19</f>
        <v>15000054.011322964</v>
      </c>
      <c r="AP6" s="1477">
        <f>D.1!F11</f>
        <v>16205432.84</v>
      </c>
      <c r="AQ6" s="825">
        <f>SUM(AN6:AP6)</f>
        <v>199483142.476017</v>
      </c>
      <c r="AR6" s="830"/>
      <c r="AS6" s="1478"/>
      <c r="AT6" s="1118">
        <f>AR6</f>
        <v>0</v>
      </c>
      <c r="AU6" s="1477"/>
      <c r="AV6" s="1477">
        <v>0</v>
      </c>
      <c r="AW6" s="1477">
        <v>0</v>
      </c>
      <c r="AX6" s="1499">
        <f>'C.1'!G4</f>
        <v>171643208.73718789</v>
      </c>
      <c r="AY6" s="1478"/>
      <c r="AZ6" s="1118">
        <f>AX6</f>
        <v>171643208.73718789</v>
      </c>
      <c r="BA6" s="1477">
        <f>D.7!G19</f>
        <v>8338256.9843330989</v>
      </c>
      <c r="BB6" s="1477">
        <f>D.1!G11</f>
        <v>16215610.2368</v>
      </c>
      <c r="BC6" s="1477">
        <f>SUM(AZ6:BB6)</f>
        <v>196197075.95832098</v>
      </c>
    </row>
    <row r="7" spans="1:55" x14ac:dyDescent="0.25">
      <c r="A7" s="4" t="s">
        <v>147</v>
      </c>
      <c r="B7" s="1479">
        <v>0</v>
      </c>
      <c r="C7" s="1480"/>
      <c r="D7" s="1479">
        <f>B7</f>
        <v>0</v>
      </c>
      <c r="E7" s="1479">
        <v>0</v>
      </c>
      <c r="F7" s="1479">
        <v>0</v>
      </c>
      <c r="G7" s="1479">
        <v>0</v>
      </c>
      <c r="H7" s="1479">
        <v>0</v>
      </c>
      <c r="I7" s="1480"/>
      <c r="J7" s="1479">
        <f>H7</f>
        <v>0</v>
      </c>
      <c r="K7" s="1479">
        <v>0</v>
      </c>
      <c r="L7" s="1479">
        <v>0</v>
      </c>
      <c r="M7" s="1479">
        <v>0</v>
      </c>
      <c r="N7" s="1479">
        <v>0</v>
      </c>
      <c r="O7" s="1480"/>
      <c r="P7" s="1479">
        <f>N7</f>
        <v>0</v>
      </c>
      <c r="Q7" s="1479">
        <v>0</v>
      </c>
      <c r="R7" s="1479">
        <v>0</v>
      </c>
      <c r="S7" s="1479">
        <v>0</v>
      </c>
      <c r="T7" s="1479">
        <v>0</v>
      </c>
      <c r="U7" s="1480"/>
      <c r="V7" s="1479">
        <f>T7</f>
        <v>0</v>
      </c>
      <c r="W7" s="1479">
        <v>0</v>
      </c>
      <c r="X7" s="1479">
        <v>0</v>
      </c>
      <c r="Y7" s="1479">
        <v>0</v>
      </c>
      <c r="Z7" s="1479">
        <v>0</v>
      </c>
      <c r="AA7" s="1480"/>
      <c r="AB7" s="1479">
        <f>Z7</f>
        <v>0</v>
      </c>
      <c r="AC7" s="1479">
        <v>0</v>
      </c>
      <c r="AD7" s="1479">
        <v>0</v>
      </c>
      <c r="AE7" s="1479">
        <v>0</v>
      </c>
      <c r="AF7" s="1500"/>
      <c r="AG7" s="1480"/>
      <c r="AH7" s="1501"/>
      <c r="AI7" s="1479"/>
      <c r="AJ7" s="1479"/>
      <c r="AK7" s="1502"/>
      <c r="AL7" s="1500">
        <v>0</v>
      </c>
      <c r="AM7" s="1480"/>
      <c r="AN7" s="1501">
        <f>AL7</f>
        <v>0</v>
      </c>
      <c r="AO7" s="1479">
        <v>0</v>
      </c>
      <c r="AP7" s="1479">
        <v>0</v>
      </c>
      <c r="AQ7" s="1502">
        <v>0</v>
      </c>
      <c r="AR7" s="1503">
        <v>0</v>
      </c>
      <c r="AS7" s="1480"/>
      <c r="AT7" s="1501">
        <f>AR7</f>
        <v>0</v>
      </c>
      <c r="AU7" s="1479">
        <v>0</v>
      </c>
      <c r="AV7" s="1479">
        <v>0</v>
      </c>
      <c r="AW7" s="1479">
        <v>0</v>
      </c>
      <c r="AX7" s="1500">
        <v>0</v>
      </c>
      <c r="AY7" s="1480"/>
      <c r="AZ7" s="1501">
        <f>AX7</f>
        <v>0</v>
      </c>
      <c r="BA7" s="1479">
        <v>0</v>
      </c>
      <c r="BB7" s="1479">
        <v>0</v>
      </c>
      <c r="BC7" s="1479">
        <f>SUM(AZ7:BB7)</f>
        <v>0</v>
      </c>
    </row>
    <row r="8" spans="1:55" x14ac:dyDescent="0.25">
      <c r="A8" s="109" t="s">
        <v>148</v>
      </c>
      <c r="B8" s="1481">
        <f>SUM(B6:B7)</f>
        <v>167469982.3800002</v>
      </c>
      <c r="C8" s="1482"/>
      <c r="D8" s="1481">
        <f>B8</f>
        <v>167469982.3800002</v>
      </c>
      <c r="E8" s="1481">
        <f>SUM(E6:E7)</f>
        <v>16069541.919999812</v>
      </c>
      <c r="F8" s="1481">
        <f>SUM(F6:F7)</f>
        <v>29995798.640000001</v>
      </c>
      <c r="G8" s="1481">
        <f>SUM(G6:G7)</f>
        <v>213535322.94</v>
      </c>
      <c r="H8" s="1481">
        <f>SUM(H6:H7)</f>
        <v>135980227.5800001</v>
      </c>
      <c r="I8" s="1482"/>
      <c r="J8" s="1481">
        <f>SUM(J6:J7)</f>
        <v>135980227.5800001</v>
      </c>
      <c r="K8" s="1481">
        <f>SUM(K6:K7)</f>
        <v>14922616.339999899</v>
      </c>
      <c r="L8" s="1481">
        <f>SUM(L6:L7)</f>
        <v>23889499.310000002</v>
      </c>
      <c r="M8" s="1481">
        <f>SUM(J8:L8)</f>
        <v>174792343.23000002</v>
      </c>
      <c r="N8" s="1481">
        <v>0</v>
      </c>
      <c r="O8" s="1482"/>
      <c r="P8" s="1481">
        <f>N8</f>
        <v>0</v>
      </c>
      <c r="Q8" s="1481">
        <v>0</v>
      </c>
      <c r="R8" s="1481">
        <v>0</v>
      </c>
      <c r="S8" s="1481">
        <v>0</v>
      </c>
      <c r="T8" s="1481">
        <f>SUM(T6:T7)</f>
        <v>152216276.35000014</v>
      </c>
      <c r="U8" s="1482"/>
      <c r="V8" s="1481">
        <f>T8</f>
        <v>152216276.35000014</v>
      </c>
      <c r="W8" s="1481">
        <f>SUM(W6:W7)</f>
        <v>16391790.35999985</v>
      </c>
      <c r="X8" s="1481">
        <f>SUM(X6:X7)</f>
        <v>18055997.189999998</v>
      </c>
      <c r="Y8" s="1481">
        <f t="shared" ref="Y8:Y13" si="0">SUM(V8:X8)</f>
        <v>186664063.89999998</v>
      </c>
      <c r="Z8" s="1481">
        <f>SUM(Z6:Z7)</f>
        <v>164978093.74970001</v>
      </c>
      <c r="AA8" s="1482"/>
      <c r="AB8" s="1481">
        <f>Z8</f>
        <v>164978093.74970001</v>
      </c>
      <c r="AC8" s="1481">
        <f>SUM(AC6:AC7)</f>
        <v>16562681.453364771</v>
      </c>
      <c r="AD8" s="1481">
        <f>SUM(AD6:AD7)</f>
        <v>16582843</v>
      </c>
      <c r="AE8" s="1481">
        <f>SUM(AE6:AE7)</f>
        <v>198123618.20306477</v>
      </c>
      <c r="AF8" s="1504"/>
      <c r="AG8" s="1482"/>
      <c r="AH8" s="1212"/>
      <c r="AI8" s="1481"/>
      <c r="AJ8" s="1481"/>
      <c r="AK8" s="816"/>
      <c r="AL8" s="1504">
        <f>SUM(AL6:AL7)</f>
        <v>168277655.62469402</v>
      </c>
      <c r="AM8" s="1482"/>
      <c r="AN8" s="1212">
        <f>AL8</f>
        <v>168277655.62469402</v>
      </c>
      <c r="AO8" s="1481">
        <f>SUM(AO6:AO7)</f>
        <v>15000054.011322964</v>
      </c>
      <c r="AP8" s="1481">
        <f>SUM(AP6:AP7)</f>
        <v>16205432.84</v>
      </c>
      <c r="AQ8" s="816">
        <f>SUM(AN8:AP8)</f>
        <v>199483142.476017</v>
      </c>
      <c r="AR8" s="841">
        <v>0</v>
      </c>
      <c r="AS8" s="1482"/>
      <c r="AT8" s="1212">
        <f>AR8</f>
        <v>0</v>
      </c>
      <c r="AU8" s="1481">
        <v>0</v>
      </c>
      <c r="AV8" s="1481">
        <v>0</v>
      </c>
      <c r="AW8" s="1481">
        <v>0</v>
      </c>
      <c r="AX8" s="1504">
        <f>SUM(AX6:AX7)</f>
        <v>171643208.73718789</v>
      </c>
      <c r="AY8" s="1482"/>
      <c r="AZ8" s="1212">
        <f>AX8</f>
        <v>171643208.73718789</v>
      </c>
      <c r="BA8" s="1481">
        <f>D.7!G19</f>
        <v>8338256.9843330989</v>
      </c>
      <c r="BB8" s="1481">
        <f>SUM(BB6:BB7)</f>
        <v>16215610.2368</v>
      </c>
      <c r="BC8" s="1481">
        <f>SUM(AZ8:BB8)</f>
        <v>196197075.95832098</v>
      </c>
    </row>
    <row r="9" spans="1:55" x14ac:dyDescent="0.25">
      <c r="A9" s="5" t="s">
        <v>149</v>
      </c>
      <c r="B9" s="1483"/>
      <c r="C9" s="826">
        <f>'C.1'!B7</f>
        <v>89501145.659999996</v>
      </c>
      <c r="D9" s="1477">
        <f>C9</f>
        <v>89501145.659999996</v>
      </c>
      <c r="E9" s="1477">
        <v>0</v>
      </c>
      <c r="F9" s="1477">
        <v>0</v>
      </c>
      <c r="G9" s="1477">
        <f>SUM(D9:F9)</f>
        <v>89501145.659999996</v>
      </c>
      <c r="H9" s="1483"/>
      <c r="I9" s="826">
        <f>'C.1'!C7</f>
        <v>91878715.709999993</v>
      </c>
      <c r="J9" s="1477">
        <f>I9</f>
        <v>91878715.709999993</v>
      </c>
      <c r="K9" s="1477">
        <v>0</v>
      </c>
      <c r="L9" s="1477">
        <v>0</v>
      </c>
      <c r="M9" s="1477">
        <f>SUM(J9:L9)</f>
        <v>91878715.709999993</v>
      </c>
      <c r="N9" s="1483"/>
      <c r="O9" s="826">
        <v>0</v>
      </c>
      <c r="P9" s="1477">
        <f>O9</f>
        <v>0</v>
      </c>
      <c r="Q9" s="1477">
        <v>0</v>
      </c>
      <c r="R9" s="1477">
        <v>0</v>
      </c>
      <c r="S9" s="1477">
        <v>0</v>
      </c>
      <c r="T9" s="1483"/>
      <c r="U9" s="826">
        <f>'C.1'!D7</f>
        <v>92949246.140000001</v>
      </c>
      <c r="V9" s="1477">
        <f>U9</f>
        <v>92949246.140000001</v>
      </c>
      <c r="W9" s="1477">
        <v>0</v>
      </c>
      <c r="X9" s="1477">
        <v>0</v>
      </c>
      <c r="Y9" s="1477">
        <f t="shared" si="0"/>
        <v>92949246.140000001</v>
      </c>
      <c r="Z9" s="1483"/>
      <c r="AA9" s="826">
        <f>'C.1'!E7</f>
        <v>99029864.472000003</v>
      </c>
      <c r="AB9" s="1477">
        <f>AA9</f>
        <v>99029864.472000003</v>
      </c>
      <c r="AC9" s="1477">
        <v>0</v>
      </c>
      <c r="AD9" s="1477">
        <v>0</v>
      </c>
      <c r="AE9" s="1477">
        <f>SUM(AB9:AD9)</f>
        <v>99029864.472000003</v>
      </c>
      <c r="AF9" s="1505"/>
      <c r="AG9" s="829"/>
      <c r="AH9" s="1118"/>
      <c r="AI9" s="1477"/>
      <c r="AJ9" s="1477"/>
      <c r="AK9" s="825"/>
      <c r="AL9" s="1505"/>
      <c r="AM9" s="829">
        <f>'C.1'!F7</f>
        <v>101010461.76144001</v>
      </c>
      <c r="AN9" s="1118">
        <f>AM9</f>
        <v>101010461.76144001</v>
      </c>
      <c r="AO9" s="1477">
        <v>0</v>
      </c>
      <c r="AP9" s="1477">
        <v>0</v>
      </c>
      <c r="AQ9" s="825">
        <f>SUM(AN9:AP9)</f>
        <v>101010461.76144001</v>
      </c>
      <c r="AR9" s="1506"/>
      <c r="AS9" s="829">
        <v>0</v>
      </c>
      <c r="AT9" s="1118">
        <f>AS9</f>
        <v>0</v>
      </c>
      <c r="AU9" s="1477">
        <v>0</v>
      </c>
      <c r="AV9" s="1477">
        <v>0</v>
      </c>
      <c r="AW9" s="1477">
        <v>0</v>
      </c>
      <c r="AX9" s="1505"/>
      <c r="AY9" s="829">
        <f>'C.1'!G7</f>
        <v>103030670.99666882</v>
      </c>
      <c r="AZ9" s="1118">
        <f>AY9</f>
        <v>103030670.99666882</v>
      </c>
      <c r="BA9" s="1477">
        <v>0</v>
      </c>
      <c r="BB9" s="1477">
        <v>0</v>
      </c>
      <c r="BC9" s="1477">
        <f>SUM(AZ9:BB9)</f>
        <v>103030670.99666882</v>
      </c>
    </row>
    <row r="10" spans="1:55" x14ac:dyDescent="0.25">
      <c r="A10" s="5" t="s">
        <v>150</v>
      </c>
      <c r="B10" s="1483"/>
      <c r="C10" s="826">
        <v>0</v>
      </c>
      <c r="D10" s="1477">
        <f>C10</f>
        <v>0</v>
      </c>
      <c r="E10" s="1477">
        <v>0</v>
      </c>
      <c r="F10" s="1477">
        <v>0</v>
      </c>
      <c r="G10" s="1477">
        <v>0</v>
      </c>
      <c r="H10" s="1483"/>
      <c r="I10" s="826">
        <v>0</v>
      </c>
      <c r="J10" s="1477">
        <f>I10</f>
        <v>0</v>
      </c>
      <c r="K10" s="1477">
        <v>0</v>
      </c>
      <c r="L10" s="1477">
        <v>0</v>
      </c>
      <c r="M10" s="1477">
        <v>0</v>
      </c>
      <c r="N10" s="1483"/>
      <c r="O10" s="826">
        <v>0</v>
      </c>
      <c r="P10" s="1477">
        <f>O10</f>
        <v>0</v>
      </c>
      <c r="Q10" s="1477">
        <v>0</v>
      </c>
      <c r="R10" s="1477">
        <v>0</v>
      </c>
      <c r="S10" s="1477">
        <v>0</v>
      </c>
      <c r="T10" s="1483"/>
      <c r="U10" s="826">
        <v>0</v>
      </c>
      <c r="V10" s="1477">
        <f>U10</f>
        <v>0</v>
      </c>
      <c r="W10" s="1477">
        <v>0</v>
      </c>
      <c r="X10" s="1477">
        <v>0</v>
      </c>
      <c r="Y10" s="1477">
        <f t="shared" si="0"/>
        <v>0</v>
      </c>
      <c r="Z10" s="1483"/>
      <c r="AA10" s="826">
        <v>0</v>
      </c>
      <c r="AB10" s="1477">
        <f>AA10</f>
        <v>0</v>
      </c>
      <c r="AC10" s="1477">
        <v>0</v>
      </c>
      <c r="AD10" s="1477">
        <v>0</v>
      </c>
      <c r="AE10" s="1477">
        <f>SUM(AB10:AD10)</f>
        <v>0</v>
      </c>
      <c r="AF10" s="1505"/>
      <c r="AG10" s="829"/>
      <c r="AH10" s="1118"/>
      <c r="AI10" s="1477"/>
      <c r="AJ10" s="1477"/>
      <c r="AK10" s="825"/>
      <c r="AL10" s="1505"/>
      <c r="AM10" s="829">
        <v>0</v>
      </c>
      <c r="AN10" s="1118">
        <f>AM10</f>
        <v>0</v>
      </c>
      <c r="AO10" s="1477">
        <v>0</v>
      </c>
      <c r="AP10" s="1477">
        <v>0</v>
      </c>
      <c r="AQ10" s="825">
        <v>0</v>
      </c>
      <c r="AR10" s="1506"/>
      <c r="AS10" s="829">
        <v>0</v>
      </c>
      <c r="AT10" s="1118">
        <f>AS10</f>
        <v>0</v>
      </c>
      <c r="AU10" s="1477">
        <v>0</v>
      </c>
      <c r="AV10" s="1477">
        <v>0</v>
      </c>
      <c r="AW10" s="1477">
        <v>0</v>
      </c>
      <c r="AX10" s="1505"/>
      <c r="AY10" s="829">
        <v>0</v>
      </c>
      <c r="AZ10" s="1118">
        <f>AY10</f>
        <v>0</v>
      </c>
      <c r="BA10" s="1477">
        <v>0</v>
      </c>
      <c r="BB10" s="1477">
        <v>0</v>
      </c>
      <c r="BC10" s="1477">
        <v>0</v>
      </c>
    </row>
    <row r="11" spans="1:55" x14ac:dyDescent="0.25">
      <c r="A11" s="4" t="s">
        <v>151</v>
      </c>
      <c r="B11" s="1484"/>
      <c r="C11" s="1485">
        <f>'C.1'!B8</f>
        <v>68954762.960000008</v>
      </c>
      <c r="D11" s="1479">
        <f>C11</f>
        <v>68954762.960000008</v>
      </c>
      <c r="E11" s="1479">
        <v>0</v>
      </c>
      <c r="F11" s="1479">
        <v>0</v>
      </c>
      <c r="G11" s="1479">
        <f>SUM(D11:F11)</f>
        <v>68954762.960000008</v>
      </c>
      <c r="H11" s="1484"/>
      <c r="I11" s="1485">
        <f>'C.1'!C8</f>
        <v>74021300.370000005</v>
      </c>
      <c r="J11" s="1479">
        <f>I11</f>
        <v>74021300.370000005</v>
      </c>
      <c r="K11" s="1479">
        <v>0</v>
      </c>
      <c r="L11" s="1479">
        <v>0</v>
      </c>
      <c r="M11" s="1479">
        <f>SUM(J11:L11)</f>
        <v>74021300.370000005</v>
      </c>
      <c r="N11" s="1484"/>
      <c r="O11" s="1485">
        <v>0</v>
      </c>
      <c r="P11" s="1479">
        <f>O11</f>
        <v>0</v>
      </c>
      <c r="Q11" s="1479">
        <v>0</v>
      </c>
      <c r="R11" s="1479">
        <v>0</v>
      </c>
      <c r="S11" s="1479">
        <v>0</v>
      </c>
      <c r="T11" s="1484"/>
      <c r="U11" s="1485">
        <f>'C.1'!D8</f>
        <v>75437513.939999998</v>
      </c>
      <c r="V11" s="1479">
        <f>U11</f>
        <v>75437513.939999998</v>
      </c>
      <c r="W11" s="1479">
        <v>0</v>
      </c>
      <c r="X11" s="1479">
        <v>0</v>
      </c>
      <c r="Y11" s="1479">
        <f t="shared" si="0"/>
        <v>75437513.939999998</v>
      </c>
      <c r="Z11" s="1484"/>
      <c r="AA11" s="1485">
        <f>'C.1'!E8</f>
        <v>81309940.296200007</v>
      </c>
      <c r="AB11" s="1479">
        <f>AA11</f>
        <v>81309940.296200007</v>
      </c>
      <c r="AC11" s="1479">
        <v>0</v>
      </c>
      <c r="AD11" s="1479">
        <v>0</v>
      </c>
      <c r="AE11" s="1479">
        <f>SUM(AB11:AD11)</f>
        <v>81309940.296200007</v>
      </c>
      <c r="AF11" s="1507"/>
      <c r="AG11" s="1508"/>
      <c r="AH11" s="1501"/>
      <c r="AI11" s="1479"/>
      <c r="AJ11" s="1479"/>
      <c r="AK11" s="1502"/>
      <c r="AL11" s="1507"/>
      <c r="AM11" s="1508">
        <f>'C.1'!F8</f>
        <v>82936139.102124006</v>
      </c>
      <c r="AN11" s="1501">
        <f>AM11</f>
        <v>82936139.102124006</v>
      </c>
      <c r="AO11" s="1479">
        <v>0</v>
      </c>
      <c r="AP11" s="1479">
        <v>0</v>
      </c>
      <c r="AQ11" s="1502">
        <f>SUM(AN11:AP11)</f>
        <v>82936139.102124006</v>
      </c>
      <c r="AR11" s="1509"/>
      <c r="AS11" s="1508">
        <v>0</v>
      </c>
      <c r="AT11" s="1501">
        <f>AS11</f>
        <v>0</v>
      </c>
      <c r="AU11" s="1479">
        <v>0</v>
      </c>
      <c r="AV11" s="1479">
        <v>0</v>
      </c>
      <c r="AW11" s="1479">
        <v>0</v>
      </c>
      <c r="AX11" s="1507"/>
      <c r="AY11" s="1508">
        <f>'C.1'!G8</f>
        <v>84594861.884166479</v>
      </c>
      <c r="AZ11" s="1501">
        <f>AY11</f>
        <v>84594861.884166479</v>
      </c>
      <c r="BA11" s="1479">
        <v>0</v>
      </c>
      <c r="BB11" s="1479">
        <v>0</v>
      </c>
      <c r="BC11" s="1479">
        <f>SUM(AZ11:BB11)</f>
        <v>84594861.884166479</v>
      </c>
    </row>
    <row r="12" spans="1:55" x14ac:dyDescent="0.25">
      <c r="A12" s="109" t="s">
        <v>152</v>
      </c>
      <c r="B12" s="1486"/>
      <c r="C12" s="838">
        <f>SUM(C9:C11)</f>
        <v>158455908.62</v>
      </c>
      <c r="D12" s="1481">
        <f>C12</f>
        <v>158455908.62</v>
      </c>
      <c r="E12" s="1481">
        <f>SUM(E9:E11)</f>
        <v>0</v>
      </c>
      <c r="F12" s="1481">
        <f>SUM(F9:F11)</f>
        <v>0</v>
      </c>
      <c r="G12" s="1481">
        <f>SUM(G9:G11)</f>
        <v>158455908.62</v>
      </c>
      <c r="H12" s="1486"/>
      <c r="I12" s="838">
        <f>SUM(I9:I11)</f>
        <v>165900016.07999998</v>
      </c>
      <c r="J12" s="1481">
        <f>SUM(J9:J11)</f>
        <v>165900016.07999998</v>
      </c>
      <c r="K12" s="1481">
        <v>0</v>
      </c>
      <c r="L12" s="1481">
        <v>0</v>
      </c>
      <c r="M12" s="1481">
        <f>SUM(J12:L12)</f>
        <v>165900016.07999998</v>
      </c>
      <c r="N12" s="1486"/>
      <c r="O12" s="838">
        <v>0</v>
      </c>
      <c r="P12" s="1481">
        <f>O12</f>
        <v>0</v>
      </c>
      <c r="Q12" s="1481">
        <v>0</v>
      </c>
      <c r="R12" s="1481">
        <v>0</v>
      </c>
      <c r="S12" s="1481">
        <v>0</v>
      </c>
      <c r="T12" s="1486"/>
      <c r="U12" s="838">
        <f>SUM(U9:U11)</f>
        <v>168386760.07999998</v>
      </c>
      <c r="V12" s="1481">
        <f>U12</f>
        <v>168386760.07999998</v>
      </c>
      <c r="W12" s="1481">
        <f>SUM(W9:W11)</f>
        <v>0</v>
      </c>
      <c r="X12" s="1481">
        <f>SUM(X9:X11)</f>
        <v>0</v>
      </c>
      <c r="Y12" s="1481">
        <f t="shared" si="0"/>
        <v>168386760.07999998</v>
      </c>
      <c r="Z12" s="1486"/>
      <c r="AA12" s="838">
        <f>SUM(AA9:AA11)</f>
        <v>180339804.76820001</v>
      </c>
      <c r="AB12" s="1481">
        <f>AA12</f>
        <v>180339804.76820001</v>
      </c>
      <c r="AC12" s="1481">
        <v>0</v>
      </c>
      <c r="AD12" s="1481">
        <v>0</v>
      </c>
      <c r="AE12" s="1481">
        <f>SUM(AE9:AE11)</f>
        <v>180339804.76820001</v>
      </c>
      <c r="AF12" s="1510"/>
      <c r="AG12" s="840"/>
      <c r="AH12" s="1212"/>
      <c r="AI12" s="1481"/>
      <c r="AJ12" s="1481"/>
      <c r="AK12" s="816"/>
      <c r="AL12" s="1510"/>
      <c r="AM12" s="840">
        <f>SUM(AM9:AM11)</f>
        <v>183946600.86356401</v>
      </c>
      <c r="AN12" s="1212">
        <f>AM12</f>
        <v>183946600.86356401</v>
      </c>
      <c r="AO12" s="1481">
        <v>0</v>
      </c>
      <c r="AP12" s="1481">
        <v>0</v>
      </c>
      <c r="AQ12" s="816">
        <f>SUM(AQ9:AQ11)</f>
        <v>183946600.86356401</v>
      </c>
      <c r="AR12" s="1511"/>
      <c r="AS12" s="840">
        <v>0</v>
      </c>
      <c r="AT12" s="1212">
        <f>AS12</f>
        <v>0</v>
      </c>
      <c r="AU12" s="1481">
        <v>0</v>
      </c>
      <c r="AV12" s="1481">
        <v>0</v>
      </c>
      <c r="AW12" s="1481">
        <v>0</v>
      </c>
      <c r="AX12" s="1510"/>
      <c r="AY12" s="840">
        <f>SUM(AY9:AY11)</f>
        <v>187625532.88083529</v>
      </c>
      <c r="AZ12" s="1212">
        <f>AY12</f>
        <v>187625532.88083529</v>
      </c>
      <c r="BA12" s="1481">
        <v>0</v>
      </c>
      <c r="BB12" s="1481">
        <v>0</v>
      </c>
      <c r="BC12" s="1481">
        <f>SUM(AZ12:BB12)</f>
        <v>187625532.88083529</v>
      </c>
    </row>
    <row r="13" spans="1:55" x14ac:dyDescent="0.25">
      <c r="A13" s="5" t="s">
        <v>153</v>
      </c>
      <c r="B13" s="1477">
        <f>D.3!D33</f>
        <v>15729308.840000004</v>
      </c>
      <c r="C13" s="1477"/>
      <c r="D13" s="1487">
        <f>SUM(B13:C13)</f>
        <v>15729308.840000004</v>
      </c>
      <c r="E13" s="1477">
        <v>0</v>
      </c>
      <c r="F13" s="1477"/>
      <c r="G13" s="1477">
        <f>SUM(D13:F13)</f>
        <v>15729308.840000004</v>
      </c>
      <c r="H13" s="1477">
        <f>D.3!G33</f>
        <v>20326106.060000002</v>
      </c>
      <c r="I13" s="1477"/>
      <c r="J13" s="1487">
        <f>SUM(H13:I13)</f>
        <v>20326106.060000002</v>
      </c>
      <c r="K13" s="1477">
        <v>0</v>
      </c>
      <c r="L13" s="1477">
        <v>0</v>
      </c>
      <c r="M13" s="1477">
        <f>SUM(J13:L13)</f>
        <v>20326106.060000002</v>
      </c>
      <c r="N13" s="1477"/>
      <c r="O13" s="1477"/>
      <c r="P13" s="1487"/>
      <c r="Q13" s="1477">
        <v>0</v>
      </c>
      <c r="R13" s="1477">
        <v>0</v>
      </c>
      <c r="S13" s="1477">
        <v>0</v>
      </c>
      <c r="T13" s="1477">
        <f>D.3!J33</f>
        <v>20255660.799999993</v>
      </c>
      <c r="U13" s="1477"/>
      <c r="V13" s="1487">
        <f>SUM(T13:U13)</f>
        <v>20255660.799999993</v>
      </c>
      <c r="W13" s="1477">
        <v>0</v>
      </c>
      <c r="X13" s="1477">
        <v>0</v>
      </c>
      <c r="Y13" s="1477">
        <f t="shared" si="0"/>
        <v>20255660.799999993</v>
      </c>
      <c r="Z13" s="1477">
        <f>D.3!M33</f>
        <v>17509265.942388903</v>
      </c>
      <c r="AA13" s="1477"/>
      <c r="AB13" s="1487">
        <f>SUM(Z13:AA13)</f>
        <v>17509265.942388903</v>
      </c>
      <c r="AC13" s="1477">
        <v>0</v>
      </c>
      <c r="AD13" s="1477">
        <v>0</v>
      </c>
      <c r="AE13" s="1477">
        <f>SUM(AB13:AD13)</f>
        <v>17509265.942388903</v>
      </c>
      <c r="AF13" s="1499"/>
      <c r="AG13" s="1478"/>
      <c r="AH13" s="1118"/>
      <c r="AI13" s="1477"/>
      <c r="AJ13" s="1477"/>
      <c r="AK13" s="825"/>
      <c r="AL13" s="1499">
        <f>D.3!P33</f>
        <v>17844796.474996682</v>
      </c>
      <c r="AM13" s="1478"/>
      <c r="AN13" s="1118">
        <f>SUM(AL13:AM13)</f>
        <v>17844796.474996682</v>
      </c>
      <c r="AO13" s="1477">
        <v>0</v>
      </c>
      <c r="AP13" s="1477">
        <v>0</v>
      </c>
      <c r="AQ13" s="825">
        <f>SUM(AN13:AP13)</f>
        <v>17844796.474996682</v>
      </c>
      <c r="AR13" s="1506"/>
      <c r="AS13" s="1478"/>
      <c r="AT13" s="1483"/>
      <c r="AU13" s="1477">
        <v>0</v>
      </c>
      <c r="AV13" s="1477">
        <v>0</v>
      </c>
      <c r="AW13" s="1477">
        <v>0</v>
      </c>
      <c r="AX13" s="1499">
        <f>D.3!S33</f>
        <v>18198887.585034579</v>
      </c>
      <c r="AY13" s="1478"/>
      <c r="AZ13" s="1118">
        <f>SUM(AX13:AY13)</f>
        <v>18198887.585034579</v>
      </c>
      <c r="BA13" s="1477">
        <v>0</v>
      </c>
      <c r="BB13" s="1477">
        <v>0</v>
      </c>
      <c r="BC13" s="1477">
        <f>SUM(AZ13:BB13)</f>
        <v>18198887.585034579</v>
      </c>
    </row>
    <row r="14" spans="1:55" x14ac:dyDescent="0.25">
      <c r="A14" s="5" t="s">
        <v>154</v>
      </c>
      <c r="B14" s="1477"/>
      <c r="C14" s="1477"/>
      <c r="D14" s="1483"/>
      <c r="E14" s="1477">
        <v>0</v>
      </c>
      <c r="F14" s="1477">
        <v>0</v>
      </c>
      <c r="G14" s="1477">
        <v>0</v>
      </c>
      <c r="H14" s="1477"/>
      <c r="I14" s="1477"/>
      <c r="J14" s="1483"/>
      <c r="K14" s="1477">
        <v>0</v>
      </c>
      <c r="L14" s="1477">
        <v>0</v>
      </c>
      <c r="M14" s="1477">
        <v>0</v>
      </c>
      <c r="N14" s="1477"/>
      <c r="O14" s="1477"/>
      <c r="P14" s="1483"/>
      <c r="Q14" s="1477"/>
      <c r="R14" s="1477"/>
      <c r="S14" s="1477"/>
      <c r="T14" s="1477"/>
      <c r="U14" s="1477"/>
      <c r="V14" s="1483"/>
      <c r="W14" s="1477"/>
      <c r="X14" s="1477"/>
      <c r="Y14" s="1477"/>
      <c r="Z14" s="1477"/>
      <c r="AA14" s="1477"/>
      <c r="AB14" s="1483"/>
      <c r="AC14" s="1477"/>
      <c r="AD14" s="1477"/>
      <c r="AE14" s="1477"/>
      <c r="AF14" s="1505"/>
      <c r="AG14" s="1478"/>
      <c r="AH14" s="1483"/>
      <c r="AI14" s="1477"/>
      <c r="AJ14" s="1477"/>
      <c r="AK14" s="825"/>
      <c r="AL14" s="1505"/>
      <c r="AM14" s="1478"/>
      <c r="AN14" s="1483"/>
      <c r="AO14" s="1477"/>
      <c r="AP14" s="1477"/>
      <c r="AQ14" s="825"/>
      <c r="AR14" s="1506"/>
      <c r="AS14" s="1478"/>
      <c r="AT14" s="1483"/>
      <c r="AU14" s="1477"/>
      <c r="AV14" s="1477"/>
      <c r="AW14" s="1477"/>
      <c r="AX14" s="1505"/>
      <c r="AY14" s="1478"/>
      <c r="AZ14" s="1483"/>
      <c r="BA14" s="1477"/>
      <c r="BB14" s="1477"/>
      <c r="BC14" s="1477"/>
    </row>
    <row r="15" spans="1:55" x14ac:dyDescent="0.25">
      <c r="A15" s="5" t="s">
        <v>155</v>
      </c>
      <c r="B15" s="1483"/>
      <c r="C15" s="1478"/>
      <c r="D15" s="1483"/>
      <c r="E15" s="1477">
        <v>0</v>
      </c>
      <c r="F15" s="1477">
        <v>0</v>
      </c>
      <c r="G15" s="1477">
        <v>0</v>
      </c>
      <c r="H15" s="1483"/>
      <c r="I15" s="1478"/>
      <c r="J15" s="1483"/>
      <c r="K15" s="1477">
        <v>0</v>
      </c>
      <c r="L15" s="1477">
        <v>0</v>
      </c>
      <c r="M15" s="1477">
        <v>0</v>
      </c>
      <c r="N15" s="1483"/>
      <c r="O15" s="1478"/>
      <c r="P15" s="1483"/>
      <c r="Q15" s="1477">
        <v>0</v>
      </c>
      <c r="R15" s="1477">
        <v>0</v>
      </c>
      <c r="S15" s="1477">
        <v>0</v>
      </c>
      <c r="T15" s="1483"/>
      <c r="U15" s="1478"/>
      <c r="V15" s="1483"/>
      <c r="W15" s="1477">
        <v>0</v>
      </c>
      <c r="X15" s="1477">
        <v>0</v>
      </c>
      <c r="Y15" s="1477">
        <f>SUM(V15:X15)</f>
        <v>0</v>
      </c>
      <c r="Z15" s="1483"/>
      <c r="AA15" s="1478"/>
      <c r="AB15" s="1483"/>
      <c r="AC15" s="1477">
        <v>0</v>
      </c>
      <c r="AD15" s="1477">
        <v>0</v>
      </c>
      <c r="AE15" s="1477">
        <v>0</v>
      </c>
      <c r="AF15" s="1505"/>
      <c r="AG15" s="1478"/>
      <c r="AH15" s="1483"/>
      <c r="AI15" s="1477"/>
      <c r="AJ15" s="1477"/>
      <c r="AK15" s="825"/>
      <c r="AL15" s="1505"/>
      <c r="AM15" s="1478"/>
      <c r="AN15" s="1483"/>
      <c r="AO15" s="1477">
        <v>0</v>
      </c>
      <c r="AP15" s="1477">
        <v>0</v>
      </c>
      <c r="AQ15" s="825">
        <v>0</v>
      </c>
      <c r="AR15" s="1506"/>
      <c r="AS15" s="1478"/>
      <c r="AT15" s="1483"/>
      <c r="AU15" s="1477">
        <v>0</v>
      </c>
      <c r="AV15" s="1477">
        <v>0</v>
      </c>
      <c r="AW15" s="1477">
        <v>0</v>
      </c>
      <c r="AX15" s="1505"/>
      <c r="AY15" s="1478"/>
      <c r="AZ15" s="1483"/>
      <c r="BA15" s="1477">
        <v>0</v>
      </c>
      <c r="BB15" s="1477">
        <v>0</v>
      </c>
      <c r="BC15" s="1477">
        <v>0</v>
      </c>
    </row>
    <row r="16" spans="1:55" x14ac:dyDescent="0.25">
      <c r="A16" s="5" t="s">
        <v>156</v>
      </c>
      <c r="B16" s="1483"/>
      <c r="C16" s="1478"/>
      <c r="D16" s="1483"/>
      <c r="E16" s="1477">
        <v>0</v>
      </c>
      <c r="F16" s="1477">
        <f>D.4!C17</f>
        <v>14525703.680000003</v>
      </c>
      <c r="G16" s="1477">
        <f>SUM(D16:F16)</f>
        <v>14525703.680000003</v>
      </c>
      <c r="H16" s="1483"/>
      <c r="I16" s="1478"/>
      <c r="J16" s="1483"/>
      <c r="K16" s="1477">
        <v>0</v>
      </c>
      <c r="L16" s="1477">
        <f>D.4!E17</f>
        <v>13915995.272045011</v>
      </c>
      <c r="M16" s="1477">
        <f>SUM(J16:L16)</f>
        <v>13915995.272045011</v>
      </c>
      <c r="N16" s="1483"/>
      <c r="O16" s="1478"/>
      <c r="P16" s="1483"/>
      <c r="Q16" s="1477">
        <v>0</v>
      </c>
      <c r="R16" s="1477">
        <v>0</v>
      </c>
      <c r="S16" s="1477">
        <v>0</v>
      </c>
      <c r="T16" s="1483"/>
      <c r="U16" s="1478"/>
      <c r="V16" s="1483"/>
      <c r="W16" s="1477">
        <v>0</v>
      </c>
      <c r="X16" s="1477">
        <f>D.4!G17</f>
        <v>14439455.339999985</v>
      </c>
      <c r="Y16" s="1477">
        <f>SUM(V16:X16)</f>
        <v>14439455.339999985</v>
      </c>
      <c r="Z16" s="1483"/>
      <c r="AA16" s="1478"/>
      <c r="AB16" s="1483"/>
      <c r="AC16" s="1477">
        <v>0</v>
      </c>
      <c r="AD16" s="1477">
        <f>D.4!I17</f>
        <v>14515350.779999996</v>
      </c>
      <c r="AE16" s="1477">
        <f>SUM(AB16:AD16)</f>
        <v>14515350.779999996</v>
      </c>
      <c r="AF16" s="1505"/>
      <c r="AG16" s="1478"/>
      <c r="AH16" s="1483"/>
      <c r="AI16" s="1477"/>
      <c r="AJ16" s="1477"/>
      <c r="AK16" s="825"/>
      <c r="AL16" s="1505"/>
      <c r="AM16" s="1478"/>
      <c r="AN16" s="1483"/>
      <c r="AO16" s="1477">
        <v>0</v>
      </c>
      <c r="AP16" s="1477">
        <f>D.4!K17</f>
        <v>16235232.744254744</v>
      </c>
      <c r="AQ16" s="825">
        <f>SUM(AN16:AP16)</f>
        <v>16235232.744254744</v>
      </c>
      <c r="AR16" s="1506"/>
      <c r="AS16" s="1478"/>
      <c r="AT16" s="1483"/>
      <c r="AU16" s="1477">
        <v>0</v>
      </c>
      <c r="AV16" s="1477">
        <v>0</v>
      </c>
      <c r="AW16" s="1477">
        <v>0</v>
      </c>
      <c r="AX16" s="1505"/>
      <c r="AY16" s="1478"/>
      <c r="AZ16" s="1483"/>
      <c r="BA16" s="1477">
        <v>0</v>
      </c>
      <c r="BB16" s="1477">
        <f>D.4!M17</f>
        <v>17070558.044443417</v>
      </c>
      <c r="BC16" s="1477">
        <f>SUM(AZ16:BB16)</f>
        <v>17070558.044443417</v>
      </c>
    </row>
    <row r="17" spans="1:55" x14ac:dyDescent="0.25">
      <c r="A17" s="5" t="s">
        <v>157</v>
      </c>
      <c r="B17" s="1483"/>
      <c r="C17" s="1478"/>
      <c r="D17" s="1483"/>
      <c r="E17" s="1477">
        <v>0</v>
      </c>
      <c r="F17" s="1477">
        <v>0</v>
      </c>
      <c r="G17" s="1477">
        <v>0</v>
      </c>
      <c r="H17" s="1483"/>
      <c r="I17" s="1478"/>
      <c r="J17" s="1483"/>
      <c r="K17" s="1477">
        <v>0</v>
      </c>
      <c r="L17" s="1477">
        <v>0</v>
      </c>
      <c r="M17" s="1477">
        <v>0</v>
      </c>
      <c r="N17" s="1483"/>
      <c r="O17" s="1478"/>
      <c r="P17" s="1483"/>
      <c r="Q17" s="1477">
        <v>0</v>
      </c>
      <c r="R17" s="1477">
        <v>0</v>
      </c>
      <c r="S17" s="1477">
        <v>0</v>
      </c>
      <c r="T17" s="1483"/>
      <c r="U17" s="1478"/>
      <c r="V17" s="1483"/>
      <c r="W17" s="1477">
        <v>0</v>
      </c>
      <c r="X17" s="1477">
        <v>0</v>
      </c>
      <c r="Y17" s="1477">
        <f>SUM(V17:X17)</f>
        <v>0</v>
      </c>
      <c r="Z17" s="1483"/>
      <c r="AA17" s="1478"/>
      <c r="AB17" s="1483"/>
      <c r="AC17" s="1477">
        <v>0</v>
      </c>
      <c r="AD17" s="1477">
        <v>0</v>
      </c>
      <c r="AE17" s="1477">
        <v>0</v>
      </c>
      <c r="AF17" s="1505"/>
      <c r="AG17" s="1478"/>
      <c r="AH17" s="1483"/>
      <c r="AI17" s="1477"/>
      <c r="AJ17" s="1477"/>
      <c r="AK17" s="825"/>
      <c r="AL17" s="1505"/>
      <c r="AM17" s="1478"/>
      <c r="AN17" s="1483"/>
      <c r="AO17" s="1477">
        <v>0</v>
      </c>
      <c r="AP17" s="1477">
        <v>0</v>
      </c>
      <c r="AQ17" s="825">
        <v>0</v>
      </c>
      <c r="AR17" s="1506"/>
      <c r="AS17" s="1478"/>
      <c r="AT17" s="1483"/>
      <c r="AU17" s="1477">
        <v>0</v>
      </c>
      <c r="AV17" s="1477">
        <v>0</v>
      </c>
      <c r="AW17" s="1477">
        <v>0</v>
      </c>
      <c r="AX17" s="1505"/>
      <c r="AY17" s="1478"/>
      <c r="AZ17" s="1483"/>
      <c r="BA17" s="1477">
        <v>0</v>
      </c>
      <c r="BB17" s="1477">
        <v>0</v>
      </c>
      <c r="BC17" s="1477">
        <v>0</v>
      </c>
    </row>
    <row r="18" spans="1:55" x14ac:dyDescent="0.25">
      <c r="A18" s="5"/>
      <c r="B18" s="1477"/>
      <c r="C18" s="826"/>
      <c r="D18" s="1477"/>
      <c r="E18" s="1477"/>
      <c r="F18" s="1477"/>
      <c r="G18" s="1477"/>
      <c r="H18" s="1477"/>
      <c r="I18" s="826"/>
      <c r="J18" s="1477"/>
      <c r="K18" s="1477"/>
      <c r="L18" s="1477"/>
      <c r="M18" s="1477"/>
      <c r="N18" s="1477"/>
      <c r="O18" s="826"/>
      <c r="P18" s="1477"/>
      <c r="Q18" s="1477"/>
      <c r="R18" s="1477"/>
      <c r="S18" s="1477"/>
      <c r="T18" s="1477"/>
      <c r="U18" s="826"/>
      <c r="V18" s="1477"/>
      <c r="W18" s="1477"/>
      <c r="X18" s="1477"/>
      <c r="Y18" s="1477"/>
      <c r="Z18" s="1477"/>
      <c r="AA18" s="826"/>
      <c r="AB18" s="1477"/>
      <c r="AC18" s="1477"/>
      <c r="AD18" s="1477"/>
      <c r="AE18" s="1477"/>
      <c r="AF18" s="1499"/>
      <c r="AG18" s="829"/>
      <c r="AH18" s="1118"/>
      <c r="AI18" s="1477"/>
      <c r="AJ18" s="1477"/>
      <c r="AK18" s="825"/>
      <c r="AL18" s="1499"/>
      <c r="AM18" s="829"/>
      <c r="AN18" s="1118"/>
      <c r="AO18" s="1477"/>
      <c r="AP18" s="1477"/>
      <c r="AQ18" s="825"/>
      <c r="AR18" s="830"/>
      <c r="AS18" s="829"/>
      <c r="AT18" s="1118"/>
      <c r="AU18" s="1477"/>
      <c r="AV18" s="1477"/>
      <c r="AW18" s="1477"/>
      <c r="AX18" s="1499"/>
      <c r="AY18" s="829"/>
      <c r="AZ18" s="1118"/>
      <c r="BA18" s="1477"/>
      <c r="BB18" s="1477"/>
      <c r="BC18" s="1477"/>
    </row>
    <row r="19" spans="1:55" x14ac:dyDescent="0.25">
      <c r="A19" s="5" t="s">
        <v>158</v>
      </c>
      <c r="B19" s="1483">
        <v>0</v>
      </c>
      <c r="C19" s="1478">
        <v>0</v>
      </c>
      <c r="D19" s="1477">
        <v>-20863620.960000001</v>
      </c>
      <c r="E19" s="1477">
        <v>0</v>
      </c>
      <c r="F19" s="1477">
        <v>0</v>
      </c>
      <c r="G19" s="1477">
        <f>SUM(D19:F19)</f>
        <v>-20863620.960000001</v>
      </c>
      <c r="H19" s="1483">
        <v>0</v>
      </c>
      <c r="I19" s="1478">
        <v>0</v>
      </c>
      <c r="J19" s="1477">
        <v>-21435284.720000003</v>
      </c>
      <c r="K19" s="1477">
        <v>0</v>
      </c>
      <c r="L19" s="1477">
        <v>0</v>
      </c>
      <c r="M19" s="1477">
        <f>SUM(J19:L19)</f>
        <v>-21435284.720000003</v>
      </c>
      <c r="N19" s="1483">
        <v>0</v>
      </c>
      <c r="O19" s="1478">
        <v>0</v>
      </c>
      <c r="P19" s="1477">
        <f>N19+O19</f>
        <v>0</v>
      </c>
      <c r="Q19" s="1477">
        <v>0</v>
      </c>
      <c r="R19" s="1477">
        <v>0</v>
      </c>
      <c r="S19" s="1477">
        <v>0</v>
      </c>
      <c r="T19" s="1483">
        <v>0</v>
      </c>
      <c r="U19" s="1478">
        <v>0</v>
      </c>
      <c r="V19" s="1477">
        <f>-22007610</f>
        <v>-22007610</v>
      </c>
      <c r="W19" s="1477">
        <v>0</v>
      </c>
      <c r="X19" s="1477">
        <v>0</v>
      </c>
      <c r="Y19" s="1477">
        <f>SUM(V19:X19)</f>
        <v>-22007610</v>
      </c>
      <c r="Z19" s="1483">
        <v>0</v>
      </c>
      <c r="AA19" s="1478">
        <v>0</v>
      </c>
      <c r="AB19" s="1477">
        <v>-23387731</v>
      </c>
      <c r="AC19" s="1477">
        <v>0</v>
      </c>
      <c r="AD19" s="1477">
        <v>0</v>
      </c>
      <c r="AE19" s="1477">
        <f>SUM(AB19:AD19)</f>
        <v>-23387731</v>
      </c>
      <c r="AF19" s="1483"/>
      <c r="AG19" s="1478"/>
      <c r="AH19" s="1118"/>
      <c r="AI19" s="1477"/>
      <c r="AJ19" s="1477"/>
      <c r="AK19" s="825"/>
      <c r="AL19" s="1483">
        <v>0</v>
      </c>
      <c r="AM19" s="1478">
        <v>0</v>
      </c>
      <c r="AN19" s="1118">
        <v>-24218665</v>
      </c>
      <c r="AO19" s="1477">
        <v>0</v>
      </c>
      <c r="AP19" s="1477">
        <v>0</v>
      </c>
      <c r="AQ19" s="825">
        <f>SUM(AN19:AP19)</f>
        <v>-24218665</v>
      </c>
      <c r="AR19" s="1483">
        <v>0</v>
      </c>
      <c r="AS19" s="1478">
        <v>0</v>
      </c>
      <c r="AT19" s="1118">
        <f>AR19+AS19</f>
        <v>0</v>
      </c>
      <c r="AU19" s="1477">
        <v>0</v>
      </c>
      <c r="AV19" s="1477">
        <v>0</v>
      </c>
      <c r="AW19" s="1477">
        <v>0</v>
      </c>
      <c r="AX19" s="1483">
        <v>0</v>
      </c>
      <c r="AY19" s="1478">
        <v>0</v>
      </c>
      <c r="AZ19" s="1118">
        <v>-24596228</v>
      </c>
      <c r="BA19" s="1477">
        <v>0</v>
      </c>
      <c r="BB19" s="1477">
        <v>0</v>
      </c>
      <c r="BC19" s="1477">
        <f>SUM(AZ19:BB19)</f>
        <v>-24596228</v>
      </c>
    </row>
    <row r="20" spans="1:55" x14ac:dyDescent="0.25">
      <c r="A20" s="5" t="s">
        <v>159</v>
      </c>
      <c r="B20" s="1483">
        <v>0</v>
      </c>
      <c r="C20" s="1478">
        <v>0</v>
      </c>
      <c r="D20" s="1477">
        <v>-4774008</v>
      </c>
      <c r="E20" s="1477">
        <v>0</v>
      </c>
      <c r="F20" s="1477"/>
      <c r="G20" s="1477">
        <f>SUM(D20:F20)</f>
        <v>-4774008</v>
      </c>
      <c r="H20" s="1483">
        <v>0</v>
      </c>
      <c r="I20" s="1478">
        <v>0</v>
      </c>
      <c r="J20" s="1477">
        <v>-4904816.04</v>
      </c>
      <c r="K20" s="1477">
        <v>0</v>
      </c>
      <c r="L20" s="1477"/>
      <c r="M20" s="1477">
        <f>SUM(J20:L20)</f>
        <v>-4904816.04</v>
      </c>
      <c r="N20" s="1483">
        <v>0</v>
      </c>
      <c r="O20" s="1478">
        <v>0</v>
      </c>
      <c r="P20" s="1477">
        <f t="shared" ref="P20:P21" si="1">N20+O20</f>
        <v>0</v>
      </c>
      <c r="Q20" s="1477">
        <v>0</v>
      </c>
      <c r="R20" s="1477">
        <v>0</v>
      </c>
      <c r="S20" s="1477">
        <v>0</v>
      </c>
      <c r="T20" s="1483">
        <v>0</v>
      </c>
      <c r="U20" s="1478">
        <v>0</v>
      </c>
      <c r="V20" s="1477">
        <f>-5032415</f>
        <v>-5032415</v>
      </c>
      <c r="W20" s="1477">
        <v>0</v>
      </c>
      <c r="X20" s="1477">
        <v>0</v>
      </c>
      <c r="Y20" s="1477">
        <f>SUM(V20:X20)</f>
        <v>-5032415</v>
      </c>
      <c r="Z20" s="1483">
        <v>0</v>
      </c>
      <c r="AA20" s="1478">
        <v>0</v>
      </c>
      <c r="AB20" s="1477">
        <v>-5313635</v>
      </c>
      <c r="AC20" s="1477">
        <v>0</v>
      </c>
      <c r="AD20" s="1477">
        <v>0</v>
      </c>
      <c r="AE20" s="1477">
        <f>SUM(AB20:AD20)</f>
        <v>-5313635</v>
      </c>
      <c r="AF20" s="1483"/>
      <c r="AG20" s="1478"/>
      <c r="AH20" s="1118"/>
      <c r="AI20" s="1477"/>
      <c r="AJ20" s="1477"/>
      <c r="AK20" s="825"/>
      <c r="AL20" s="1483">
        <v>0</v>
      </c>
      <c r="AM20" s="1478">
        <v>0</v>
      </c>
      <c r="AN20" s="1118">
        <v>0</v>
      </c>
      <c r="AO20" s="1477">
        <v>0</v>
      </c>
      <c r="AP20" s="1477">
        <v>0</v>
      </c>
      <c r="AQ20" s="825">
        <f>SUM(AN20:AP20)</f>
        <v>0</v>
      </c>
      <c r="AR20" s="1483">
        <v>0</v>
      </c>
      <c r="AS20" s="1478">
        <v>0</v>
      </c>
      <c r="AT20" s="1118">
        <f t="shared" ref="AT20:AT21" si="2">AR20+AS20</f>
        <v>0</v>
      </c>
      <c r="AU20" s="1477">
        <v>0</v>
      </c>
      <c r="AV20" s="1477">
        <v>0</v>
      </c>
      <c r="AW20" s="1477">
        <v>0</v>
      </c>
      <c r="AX20" s="1483">
        <v>0</v>
      </c>
      <c r="AY20" s="1478">
        <v>0</v>
      </c>
      <c r="AZ20" s="1118">
        <v>0</v>
      </c>
      <c r="BA20" s="1477">
        <v>0</v>
      </c>
      <c r="BB20" s="1477">
        <v>0</v>
      </c>
      <c r="BC20" s="1477">
        <f>SUM(AZ20:BB20)</f>
        <v>0</v>
      </c>
    </row>
    <row r="21" spans="1:55" x14ac:dyDescent="0.25">
      <c r="A21" s="5" t="s">
        <v>160</v>
      </c>
      <c r="B21" s="1484">
        <v>0</v>
      </c>
      <c r="C21" s="1480">
        <v>0</v>
      </c>
      <c r="D21" s="1479">
        <v>6268243.7000000011</v>
      </c>
      <c r="E21" s="1479">
        <v>0</v>
      </c>
      <c r="F21" s="1479">
        <v>0</v>
      </c>
      <c r="G21" s="1479">
        <f>SUM(D21:F21)</f>
        <v>6268243.7000000011</v>
      </c>
      <c r="H21" s="1484">
        <v>0</v>
      </c>
      <c r="I21" s="1480">
        <v>0</v>
      </c>
      <c r="J21" s="1479">
        <v>3869484</v>
      </c>
      <c r="K21" s="1479">
        <v>0</v>
      </c>
      <c r="L21" s="1479">
        <v>0</v>
      </c>
      <c r="M21" s="1479">
        <f>SUM(J21:L21)</f>
        <v>3869484</v>
      </c>
      <c r="N21" s="1484">
        <v>0</v>
      </c>
      <c r="O21" s="1480">
        <v>0</v>
      </c>
      <c r="P21" s="1479">
        <f t="shared" si="1"/>
        <v>0</v>
      </c>
      <c r="Q21" s="1479">
        <v>0</v>
      </c>
      <c r="R21" s="1479">
        <v>0</v>
      </c>
      <c r="S21" s="1479">
        <v>0</v>
      </c>
      <c r="T21" s="1484">
        <v>0</v>
      </c>
      <c r="U21" s="1480">
        <v>0</v>
      </c>
      <c r="V21" s="1479">
        <v>7960504.0800000001</v>
      </c>
      <c r="W21" s="1479">
        <v>0</v>
      </c>
      <c r="X21" s="1479">
        <v>0</v>
      </c>
      <c r="Y21" s="1479">
        <f>SUM(V21:X21)</f>
        <v>7960504.0800000001</v>
      </c>
      <c r="Z21" s="1484">
        <v>0</v>
      </c>
      <c r="AA21" s="1480">
        <v>0</v>
      </c>
      <c r="AB21" s="1479">
        <v>8489479.4908000007</v>
      </c>
      <c r="AC21" s="1479">
        <v>0</v>
      </c>
      <c r="AD21" s="1479">
        <v>0</v>
      </c>
      <c r="AE21" s="1479">
        <f>SUM(AB21:AD21)</f>
        <v>8489479.4908000007</v>
      </c>
      <c r="AF21" s="1484"/>
      <c r="AG21" s="1480"/>
      <c r="AH21" s="1501"/>
      <c r="AI21" s="1479"/>
      <c r="AJ21" s="1479"/>
      <c r="AK21" s="1502"/>
      <c r="AL21" s="1484">
        <v>0</v>
      </c>
      <c r="AM21" s="1480">
        <v>0</v>
      </c>
      <c r="AN21" s="1501">
        <v>0</v>
      </c>
      <c r="AO21" s="1479">
        <v>0</v>
      </c>
      <c r="AP21" s="1479">
        <v>0</v>
      </c>
      <c r="AQ21" s="1502">
        <f>SUM(AN21:AP21)</f>
        <v>0</v>
      </c>
      <c r="AR21" s="1484">
        <v>0</v>
      </c>
      <c r="AS21" s="1480">
        <v>0</v>
      </c>
      <c r="AT21" s="1501">
        <f t="shared" si="2"/>
        <v>0</v>
      </c>
      <c r="AU21" s="1479">
        <v>0</v>
      </c>
      <c r="AV21" s="1479">
        <v>0</v>
      </c>
      <c r="AW21" s="1479">
        <v>0</v>
      </c>
      <c r="AX21" s="1484">
        <v>0</v>
      </c>
      <c r="AY21" s="1480">
        <v>0</v>
      </c>
      <c r="AZ21" s="1501">
        <v>0</v>
      </c>
      <c r="BA21" s="1479">
        <v>0</v>
      </c>
      <c r="BB21" s="1479">
        <v>0</v>
      </c>
      <c r="BC21" s="1479">
        <v>0</v>
      </c>
    </row>
    <row r="22" spans="1:55" x14ac:dyDescent="0.25">
      <c r="A22" s="109" t="s">
        <v>161</v>
      </c>
      <c r="B22" s="1486">
        <v>0</v>
      </c>
      <c r="C22" s="1482">
        <v>0</v>
      </c>
      <c r="D22" s="1481">
        <f>SUM(D19:D21)</f>
        <v>-19369385.259999998</v>
      </c>
      <c r="E22" s="1481">
        <v>0</v>
      </c>
      <c r="F22" s="1481">
        <f>SUM(F19:F21)</f>
        <v>0</v>
      </c>
      <c r="G22" s="1481">
        <f>SUM(G19:G21)</f>
        <v>-19369385.259999998</v>
      </c>
      <c r="H22" s="1486">
        <v>0</v>
      </c>
      <c r="I22" s="1482">
        <v>0</v>
      </c>
      <c r="J22" s="1481">
        <f>SUM(J19:J21)</f>
        <v>-22470616.760000002</v>
      </c>
      <c r="K22" s="1481">
        <v>0</v>
      </c>
      <c r="L22" s="1481">
        <f>SUM(L19:L21)</f>
        <v>0</v>
      </c>
      <c r="M22" s="1481">
        <f>SUM(M19:M21)</f>
        <v>-22470616.760000002</v>
      </c>
      <c r="N22" s="1486">
        <v>0</v>
      </c>
      <c r="O22" s="1482">
        <v>0</v>
      </c>
      <c r="P22" s="1481">
        <f>N22+O22</f>
        <v>0</v>
      </c>
      <c r="Q22" s="1481">
        <v>0</v>
      </c>
      <c r="R22" s="1481">
        <v>0</v>
      </c>
      <c r="S22" s="1481">
        <v>0</v>
      </c>
      <c r="T22" s="1486">
        <v>0</v>
      </c>
      <c r="U22" s="1482">
        <v>0</v>
      </c>
      <c r="V22" s="1481">
        <f>SUM(V19:V21)</f>
        <v>-19079520.920000002</v>
      </c>
      <c r="W22" s="1481">
        <v>0</v>
      </c>
      <c r="X22" s="1481">
        <v>0</v>
      </c>
      <c r="Y22" s="1481">
        <f>SUM(Y19:Y21)</f>
        <v>-19079520.920000002</v>
      </c>
      <c r="Z22" s="1486">
        <v>0</v>
      </c>
      <c r="AA22" s="1482">
        <v>0</v>
      </c>
      <c r="AB22" s="1481">
        <f>SUM(AB19:AB21)</f>
        <v>-20211886.509199999</v>
      </c>
      <c r="AC22" s="1481">
        <v>0</v>
      </c>
      <c r="AD22" s="1481">
        <v>0</v>
      </c>
      <c r="AE22" s="1481">
        <f>SUM(AE19:AE21)</f>
        <v>-20211886.509199999</v>
      </c>
      <c r="AF22" s="1486"/>
      <c r="AG22" s="1482"/>
      <c r="AH22" s="1212"/>
      <c r="AI22" s="1481"/>
      <c r="AJ22" s="1481"/>
      <c r="AK22" s="816"/>
      <c r="AL22" s="1486">
        <v>0</v>
      </c>
      <c r="AM22" s="1482">
        <v>0</v>
      </c>
      <c r="AN22" s="1212">
        <f>SUM(AN19:AN21)</f>
        <v>-24218665</v>
      </c>
      <c r="AO22" s="1481">
        <v>0</v>
      </c>
      <c r="AP22" s="1481">
        <v>0</v>
      </c>
      <c r="AQ22" s="816">
        <f>SUM(AQ19:AQ21)</f>
        <v>-24218665</v>
      </c>
      <c r="AR22" s="1486">
        <v>0</v>
      </c>
      <c r="AS22" s="1482">
        <v>0</v>
      </c>
      <c r="AT22" s="1212">
        <f>AR22+AS22</f>
        <v>0</v>
      </c>
      <c r="AU22" s="1481">
        <v>0</v>
      </c>
      <c r="AV22" s="1481">
        <v>0</v>
      </c>
      <c r="AW22" s="1481">
        <v>0</v>
      </c>
      <c r="AX22" s="1486">
        <v>0</v>
      </c>
      <c r="AY22" s="1482">
        <v>0</v>
      </c>
      <c r="AZ22" s="1212">
        <f>SUM(AZ19:AZ21)</f>
        <v>-24596228</v>
      </c>
      <c r="BA22" s="1481">
        <v>0</v>
      </c>
      <c r="BB22" s="1481">
        <v>0</v>
      </c>
      <c r="BC22" s="1481">
        <f>SUM(BC19:BC21)</f>
        <v>-24596228</v>
      </c>
    </row>
    <row r="23" spans="1:55" ht="15.75" thickBot="1" x14ac:dyDescent="0.3">
      <c r="A23" s="8"/>
      <c r="B23" s="1216"/>
      <c r="C23" s="833"/>
      <c r="D23" s="1216"/>
      <c r="E23" s="1216"/>
      <c r="F23" s="833"/>
      <c r="G23" s="1216"/>
      <c r="H23" s="1216"/>
      <c r="I23" s="833"/>
      <c r="J23" s="1216"/>
      <c r="K23" s="1216"/>
      <c r="L23" s="833"/>
      <c r="M23" s="1216"/>
      <c r="N23" s="1216"/>
      <c r="O23" s="833"/>
      <c r="P23" s="1216"/>
      <c r="Q23" s="1216"/>
      <c r="R23" s="833"/>
      <c r="S23" s="1216"/>
      <c r="T23" s="1216"/>
      <c r="U23" s="833"/>
      <c r="V23" s="1216"/>
      <c r="W23" s="1216"/>
      <c r="X23" s="833"/>
      <c r="Y23" s="1216"/>
      <c r="Z23" s="1216"/>
      <c r="AA23" s="833"/>
      <c r="AB23" s="1216"/>
      <c r="AC23" s="1216"/>
      <c r="AD23" s="833"/>
      <c r="AE23" s="1216"/>
      <c r="AF23" s="1512"/>
      <c r="AG23" s="836"/>
      <c r="AH23" s="1218"/>
      <c r="AI23" s="1216"/>
      <c r="AJ23" s="833"/>
      <c r="AK23" s="832"/>
      <c r="AL23" s="1512"/>
      <c r="AM23" s="836"/>
      <c r="AN23" s="1218"/>
      <c r="AO23" s="1216"/>
      <c r="AP23" s="833"/>
      <c r="AQ23" s="832"/>
      <c r="AR23" s="837"/>
      <c r="AS23" s="836"/>
      <c r="AT23" s="1218"/>
      <c r="AU23" s="1216"/>
      <c r="AV23" s="833"/>
      <c r="AW23" s="1216"/>
      <c r="AX23" s="1512"/>
      <c r="AY23" s="836"/>
      <c r="AZ23" s="1218"/>
      <c r="BA23" s="1216"/>
      <c r="BB23" s="833"/>
      <c r="BC23" s="1216"/>
    </row>
    <row r="24" spans="1:55" ht="15.75" thickTop="1" x14ac:dyDescent="0.25">
      <c r="A24" s="109" t="s">
        <v>162</v>
      </c>
      <c r="B24" s="1488">
        <f>SUM(B8:B17)</f>
        <v>183199291.22000021</v>
      </c>
      <c r="C24" s="838">
        <f>SUM(C12)</f>
        <v>158455908.62</v>
      </c>
      <c r="D24" s="1488">
        <f>D8+D12+D13+D22</f>
        <v>322285814.58000028</v>
      </c>
      <c r="E24" s="1481">
        <f>E8+E12+E22</f>
        <v>16069541.919999812</v>
      </c>
      <c r="F24" s="838">
        <f>F8+F12+F16+F22</f>
        <v>44521502.320000008</v>
      </c>
      <c r="G24" s="1481">
        <f>G8+G12+G13+G16+G22</f>
        <v>382876858.81999999</v>
      </c>
      <c r="H24" s="1488">
        <f>SUM(H8:H17)</f>
        <v>156306333.6400001</v>
      </c>
      <c r="I24" s="838">
        <f>SUM(I12)</f>
        <v>165900016.07999998</v>
      </c>
      <c r="J24" s="1488">
        <f>J8+J12+J13+J22</f>
        <v>299735732.9600001</v>
      </c>
      <c r="K24" s="1481">
        <f>SUM(K8:K17)</f>
        <v>14922616.339999899</v>
      </c>
      <c r="L24" s="838">
        <f>SUM(L8:L17)</f>
        <v>37805494.582045011</v>
      </c>
      <c r="M24" s="1481">
        <f>M8+M12+M13+M16+M22</f>
        <v>352463843.88204503</v>
      </c>
      <c r="N24" s="1488">
        <f>SUM(N8:N17)</f>
        <v>0</v>
      </c>
      <c r="O24" s="838">
        <f>SUM(O12)</f>
        <v>0</v>
      </c>
      <c r="P24" s="1488">
        <f>N24+O24</f>
        <v>0</v>
      </c>
      <c r="Q24" s="1481">
        <f>SUM(Q6:Q17)</f>
        <v>0</v>
      </c>
      <c r="R24" s="838">
        <f>SUM(R6:R17)</f>
        <v>0</v>
      </c>
      <c r="S24" s="1481">
        <f>SUM(N24:R24)</f>
        <v>0</v>
      </c>
      <c r="T24" s="1488">
        <f>SUM(T8:T17)</f>
        <v>172471937.15000013</v>
      </c>
      <c r="U24" s="838">
        <f>SUM(U12)</f>
        <v>168386760.07999998</v>
      </c>
      <c r="V24" s="1488">
        <f>V8+V12+V13+V22</f>
        <v>321779176.31000012</v>
      </c>
      <c r="W24" s="1481">
        <f>W8+W12+W13+W22</f>
        <v>16391790.35999985</v>
      </c>
      <c r="X24" s="838">
        <f>X8+X12+X13+X22+X16</f>
        <v>32495452.529999983</v>
      </c>
      <c r="Y24" s="1481">
        <f>Y8+Y12+Y13+Y22+Y16</f>
        <v>370666419.19999993</v>
      </c>
      <c r="Z24" s="1488">
        <f>SUM(Z8:Z17)</f>
        <v>182487359.6920889</v>
      </c>
      <c r="AA24" s="838">
        <f>SUM(AA12)</f>
        <v>180339804.76820001</v>
      </c>
      <c r="AB24" s="1488">
        <f>AB8+AB12+AB13+AB22</f>
        <v>342615277.95108891</v>
      </c>
      <c r="AC24" s="1481">
        <f>AC8+AC12+AC13+AC22</f>
        <v>16562681.453364771</v>
      </c>
      <c r="AD24" s="838">
        <f>AD8+AD12+AD13+AD22+AD16</f>
        <v>31098193.779999994</v>
      </c>
      <c r="AE24" s="1481">
        <f>AE8+AE12+AE13+AE22+AE16</f>
        <v>390276153.18445367</v>
      </c>
      <c r="AF24" s="1513"/>
      <c r="AG24" s="840"/>
      <c r="AH24" s="1514"/>
      <c r="AI24" s="1481"/>
      <c r="AJ24" s="838"/>
      <c r="AK24" s="816"/>
      <c r="AL24" s="1513">
        <f>SUM(AL8:AL17)</f>
        <v>186122452.09969071</v>
      </c>
      <c r="AM24" s="840">
        <f>SUM(AM12)</f>
        <v>183946600.86356401</v>
      </c>
      <c r="AN24" s="1514">
        <f>AN8+AN12+AN13+AN22</f>
        <v>345850387.96325469</v>
      </c>
      <c r="AO24" s="1481">
        <f>SUM(AO8:AO17)</f>
        <v>15000054.011322964</v>
      </c>
      <c r="AP24" s="838">
        <f>SUM(AP8:AP17)</f>
        <v>32440665.584254742</v>
      </c>
      <c r="AQ24" s="816">
        <f>AQ8+AQ12+AQ13+AQ16+AQ22</f>
        <v>393291107.55883247</v>
      </c>
      <c r="AR24" s="1515">
        <f>SUM(AR8:AR17)</f>
        <v>0</v>
      </c>
      <c r="AS24" s="840">
        <f>SUM(AS12)</f>
        <v>0</v>
      </c>
      <c r="AT24" s="1514">
        <f>AR24+AS24</f>
        <v>0</v>
      </c>
      <c r="AU24" s="1481">
        <f>SUM(AU6:AU17)</f>
        <v>0</v>
      </c>
      <c r="AV24" s="838">
        <f>SUM(AV6:AV17)</f>
        <v>0</v>
      </c>
      <c r="AW24" s="1481">
        <f>SUM(AR24:AV24)</f>
        <v>0</v>
      </c>
      <c r="AX24" s="1513">
        <f>SUM(AX8:AX17)</f>
        <v>189842096.32222247</v>
      </c>
      <c r="AY24" s="840">
        <f>SUM(AY12)</f>
        <v>187625532.88083529</v>
      </c>
      <c r="AZ24" s="1514">
        <f>AZ12+AZ13+AZ22+AZ8</f>
        <v>352871401.20305777</v>
      </c>
      <c r="BA24" s="1481">
        <f>SUM(BA8:BA17)</f>
        <v>8338256.9843330989</v>
      </c>
      <c r="BB24" s="838">
        <f>SUM(BB8:BB17)</f>
        <v>33286168.281243417</v>
      </c>
      <c r="BC24" s="1481">
        <f>BC8+BC12+BC13+BC16+BC22</f>
        <v>394495826.46863431</v>
      </c>
    </row>
    <row r="25" spans="1:55" x14ac:dyDescent="0.25">
      <c r="A25" s="109"/>
      <c r="B25" s="1481"/>
      <c r="C25" s="838"/>
      <c r="D25" s="1481"/>
      <c r="E25" s="1481"/>
      <c r="F25" s="838"/>
      <c r="G25" s="1481"/>
      <c r="H25" s="1481"/>
      <c r="I25" s="838"/>
      <c r="J25" s="1481"/>
      <c r="K25" s="1481"/>
      <c r="L25" s="838"/>
      <c r="M25" s="1481"/>
      <c r="N25" s="1481"/>
      <c r="O25" s="838"/>
      <c r="P25" s="1481"/>
      <c r="Q25" s="1481"/>
      <c r="R25" s="838"/>
      <c r="S25" s="1481"/>
      <c r="T25" s="1481"/>
      <c r="U25" s="838"/>
      <c r="V25" s="1481"/>
      <c r="W25" s="1481"/>
      <c r="X25" s="838"/>
      <c r="Y25" s="1481"/>
      <c r="Z25" s="1481"/>
      <c r="AA25" s="838"/>
      <c r="AB25" s="1481"/>
      <c r="AC25" s="1481"/>
      <c r="AD25" s="838"/>
      <c r="AE25" s="1481"/>
      <c r="AF25" s="1504"/>
      <c r="AG25" s="840"/>
      <c r="AH25" s="1212"/>
      <c r="AI25" s="1481"/>
      <c r="AJ25" s="838"/>
      <c r="AK25" s="816"/>
      <c r="AL25" s="1504"/>
      <c r="AM25" s="840"/>
      <c r="AN25" s="1212"/>
      <c r="AO25" s="1481"/>
      <c r="AP25" s="838"/>
      <c r="AQ25" s="816"/>
      <c r="AR25" s="841"/>
      <c r="AS25" s="840"/>
      <c r="AT25" s="1212"/>
      <c r="AU25" s="1481"/>
      <c r="AV25" s="838"/>
      <c r="AW25" s="1481"/>
      <c r="AX25" s="1504"/>
      <c r="AY25" s="840"/>
      <c r="AZ25" s="1212"/>
      <c r="BA25" s="1481"/>
      <c r="BB25" s="838"/>
      <c r="BC25" s="1481"/>
    </row>
    <row r="26" spans="1:55" x14ac:dyDescent="0.25">
      <c r="A26" s="73" t="s">
        <v>163</v>
      </c>
      <c r="B26" s="1489"/>
      <c r="C26" s="1490"/>
      <c r="D26" s="1490"/>
      <c r="E26" s="1489"/>
      <c r="F26" s="1490"/>
      <c r="G26" s="1489"/>
      <c r="H26" s="1489"/>
      <c r="I26" s="1490"/>
      <c r="J26" s="1490"/>
      <c r="K26" s="1489"/>
      <c r="L26" s="1490"/>
      <c r="M26" s="1489"/>
      <c r="N26" s="1489"/>
      <c r="O26" s="1490"/>
      <c r="P26" s="1490"/>
      <c r="Q26" s="1489"/>
      <c r="R26" s="1490"/>
      <c r="S26" s="1489"/>
      <c r="T26" s="1489"/>
      <c r="U26" s="1490"/>
      <c r="V26" s="1490"/>
      <c r="W26" s="1489"/>
      <c r="X26" s="1490"/>
      <c r="Y26" s="1489"/>
      <c r="Z26" s="1489"/>
      <c r="AA26" s="1490"/>
      <c r="AB26" s="1490"/>
      <c r="AC26" s="1489"/>
      <c r="AD26" s="1490"/>
      <c r="AE26" s="1489"/>
      <c r="AF26" s="1516"/>
      <c r="AG26" s="1490"/>
      <c r="AH26" s="1490"/>
      <c r="AI26" s="1490"/>
      <c r="AJ26" s="1490"/>
      <c r="AK26" s="1490"/>
      <c r="AL26" s="1516"/>
      <c r="AM26" s="1490"/>
      <c r="AN26" s="1490"/>
      <c r="AO26" s="1490"/>
      <c r="AP26" s="1490"/>
      <c r="AQ26" s="1490"/>
      <c r="AR26" s="1490"/>
      <c r="AS26" s="1490"/>
      <c r="AT26" s="1490"/>
      <c r="AU26" s="1490"/>
      <c r="AV26" s="1490"/>
      <c r="AW26" s="1490"/>
      <c r="AX26" s="1516"/>
      <c r="AY26" s="1490"/>
      <c r="AZ26" s="1490"/>
      <c r="BA26" s="1490"/>
      <c r="BB26" s="1490"/>
      <c r="BC26" s="1534"/>
    </row>
    <row r="27" spans="1:55" x14ac:dyDescent="0.25">
      <c r="A27" s="5" t="s">
        <v>164</v>
      </c>
      <c r="B27" s="1483">
        <v>0</v>
      </c>
      <c r="C27" s="1483">
        <v>0</v>
      </c>
      <c r="D27" s="1491">
        <f>G.1!J48</f>
        <v>347181840.45851034</v>
      </c>
      <c r="E27" s="1477">
        <v>0</v>
      </c>
      <c r="F27" s="1477">
        <v>0</v>
      </c>
      <c r="G27" s="1477">
        <v>0</v>
      </c>
      <c r="H27" s="1483">
        <v>0</v>
      </c>
      <c r="I27" s="1483">
        <v>0</v>
      </c>
      <c r="J27" s="1491">
        <f>G.1!N48</f>
        <v>336675727.4458375</v>
      </c>
      <c r="K27" s="1477">
        <v>0</v>
      </c>
      <c r="L27" s="1477">
        <v>0</v>
      </c>
      <c r="M27" s="1477">
        <v>0</v>
      </c>
      <c r="N27" s="1483">
        <v>0</v>
      </c>
      <c r="O27" s="1483">
        <v>0</v>
      </c>
      <c r="P27" s="1491">
        <f>N27+O27</f>
        <v>0</v>
      </c>
      <c r="Q27" s="1477">
        <v>0</v>
      </c>
      <c r="R27" s="1477">
        <v>0</v>
      </c>
      <c r="S27" s="1477">
        <v>0</v>
      </c>
      <c r="T27" s="1483">
        <v>0</v>
      </c>
      <c r="U27" s="1483">
        <v>0</v>
      </c>
      <c r="V27" s="1491">
        <f>G.1!R48</f>
        <v>350838011.00022608</v>
      </c>
      <c r="W27" s="1477">
        <v>0</v>
      </c>
      <c r="X27" s="1477">
        <v>0</v>
      </c>
      <c r="Y27" s="1477">
        <v>0</v>
      </c>
      <c r="Z27" s="1483">
        <v>0</v>
      </c>
      <c r="AA27" s="1483">
        <v>0</v>
      </c>
      <c r="AB27" s="1491">
        <f>G.1!V48</f>
        <v>372401088.02426034</v>
      </c>
      <c r="AC27" s="1477">
        <v>0</v>
      </c>
      <c r="AD27" s="1477">
        <v>0</v>
      </c>
      <c r="AE27" s="1477">
        <v>0</v>
      </c>
      <c r="AF27" s="1483">
        <v>0</v>
      </c>
      <c r="AG27" s="1483">
        <v>0</v>
      </c>
      <c r="AH27" s="826"/>
      <c r="AI27" s="1477">
        <v>0</v>
      </c>
      <c r="AJ27" s="1477">
        <v>0</v>
      </c>
      <c r="AK27" s="825">
        <v>0</v>
      </c>
      <c r="AL27" s="1483">
        <v>0</v>
      </c>
      <c r="AM27" s="1483">
        <v>0</v>
      </c>
      <c r="AN27" s="1499">
        <f>G.1!Z48</f>
        <v>370731861.0257535</v>
      </c>
      <c r="AO27" s="1477">
        <v>0</v>
      </c>
      <c r="AP27" s="1477">
        <v>0</v>
      </c>
      <c r="AQ27" s="825">
        <v>0</v>
      </c>
      <c r="AR27" s="830">
        <v>0</v>
      </c>
      <c r="AS27" s="1118">
        <v>0</v>
      </c>
      <c r="AT27" s="1499">
        <f>AR27+AS27</f>
        <v>0</v>
      </c>
      <c r="AU27" s="1477">
        <v>0</v>
      </c>
      <c r="AV27" s="1477">
        <v>0</v>
      </c>
      <c r="AW27" s="1477">
        <v>0</v>
      </c>
      <c r="AX27" s="1483">
        <v>0</v>
      </c>
      <c r="AY27" s="1483">
        <v>0</v>
      </c>
      <c r="AZ27" s="1499">
        <f>G.1!AD48</f>
        <v>383777012.20661342</v>
      </c>
      <c r="BA27" s="1477">
        <v>0</v>
      </c>
      <c r="BB27" s="1477">
        <v>0</v>
      </c>
      <c r="BC27" s="1477">
        <v>0</v>
      </c>
    </row>
    <row r="28" spans="1:55" outlineLevel="1" x14ac:dyDescent="0.25">
      <c r="A28" s="5" t="s">
        <v>165</v>
      </c>
      <c r="B28" s="1483">
        <v>0</v>
      </c>
      <c r="C28" s="1483">
        <v>0</v>
      </c>
      <c r="D28" s="1491">
        <f t="shared" ref="D28:D39" si="3">B28+C28</f>
        <v>0</v>
      </c>
      <c r="E28" s="1477">
        <v>0</v>
      </c>
      <c r="F28" s="1477">
        <v>0</v>
      </c>
      <c r="G28" s="1477">
        <v>0</v>
      </c>
      <c r="H28" s="1483">
        <v>0</v>
      </c>
      <c r="I28" s="1483">
        <v>0</v>
      </c>
      <c r="J28" s="1491">
        <f t="shared" ref="J28:J35" si="4">H28+I28</f>
        <v>0</v>
      </c>
      <c r="K28" s="1477">
        <v>0</v>
      </c>
      <c r="L28" s="1477">
        <v>0</v>
      </c>
      <c r="M28" s="1477">
        <v>0</v>
      </c>
      <c r="N28" s="1483">
        <v>0</v>
      </c>
      <c r="O28" s="1483">
        <v>0</v>
      </c>
      <c r="P28" s="1491">
        <f t="shared" ref="P28:P39" si="5">N28+O28</f>
        <v>0</v>
      </c>
      <c r="Q28" s="1477">
        <v>0</v>
      </c>
      <c r="R28" s="1477">
        <v>0</v>
      </c>
      <c r="S28" s="1477">
        <v>0</v>
      </c>
      <c r="T28" s="1483">
        <v>0</v>
      </c>
      <c r="U28" s="1483">
        <v>0</v>
      </c>
      <c r="V28" s="1491">
        <f t="shared" ref="V28:V35" si="6">T28+U28</f>
        <v>0</v>
      </c>
      <c r="W28" s="1477">
        <v>0</v>
      </c>
      <c r="X28" s="1477">
        <v>0</v>
      </c>
      <c r="Y28" s="1477">
        <v>0</v>
      </c>
      <c r="Z28" s="1483">
        <v>0</v>
      </c>
      <c r="AA28" s="1483">
        <v>0</v>
      </c>
      <c r="AB28" s="1491">
        <f t="shared" ref="AB28:AB35" si="7">Z28+AA28</f>
        <v>0</v>
      </c>
      <c r="AC28" s="1477">
        <v>0</v>
      </c>
      <c r="AD28" s="1477">
        <v>0</v>
      </c>
      <c r="AE28" s="1477">
        <v>0</v>
      </c>
      <c r="AF28" s="1483">
        <v>0</v>
      </c>
      <c r="AG28" s="1483">
        <v>0</v>
      </c>
      <c r="AH28" s="826"/>
      <c r="AI28" s="1477">
        <v>0</v>
      </c>
      <c r="AJ28" s="1477">
        <v>0</v>
      </c>
      <c r="AK28" s="825">
        <v>0</v>
      </c>
      <c r="AL28" s="1483">
        <v>0</v>
      </c>
      <c r="AM28" s="1483">
        <v>0</v>
      </c>
      <c r="AN28" s="1499">
        <f t="shared" ref="AN28:AN35" si="8">AF28+AG28</f>
        <v>0</v>
      </c>
      <c r="AO28" s="1477">
        <v>0</v>
      </c>
      <c r="AP28" s="1477">
        <v>0</v>
      </c>
      <c r="AQ28" s="825">
        <v>0</v>
      </c>
      <c r="AR28" s="830">
        <v>0</v>
      </c>
      <c r="AS28" s="1118">
        <v>0</v>
      </c>
      <c r="AT28" s="1499">
        <f t="shared" ref="AT28:AT39" si="9">AR28+AS28</f>
        <v>0</v>
      </c>
      <c r="AU28" s="1477">
        <v>0</v>
      </c>
      <c r="AV28" s="1477">
        <v>0</v>
      </c>
      <c r="AW28" s="1477">
        <v>0</v>
      </c>
      <c r="AX28" s="1483">
        <v>0</v>
      </c>
      <c r="AY28" s="1483">
        <v>0</v>
      </c>
      <c r="AZ28" s="1499">
        <f t="shared" ref="AZ28:AZ35" si="10">AL28+AM28</f>
        <v>0</v>
      </c>
      <c r="BA28" s="1477">
        <v>0</v>
      </c>
      <c r="BB28" s="1477">
        <v>0</v>
      </c>
      <c r="BC28" s="1477">
        <v>0</v>
      </c>
    </row>
    <row r="29" spans="1:55" outlineLevel="1" x14ac:dyDescent="0.25">
      <c r="A29" s="5" t="s">
        <v>166</v>
      </c>
      <c r="B29" s="1483">
        <v>0</v>
      </c>
      <c r="C29" s="1483">
        <v>0</v>
      </c>
      <c r="D29" s="1491">
        <f t="shared" si="3"/>
        <v>0</v>
      </c>
      <c r="E29" s="1477">
        <v>0</v>
      </c>
      <c r="F29" s="1477">
        <v>0</v>
      </c>
      <c r="G29" s="1477">
        <v>0</v>
      </c>
      <c r="H29" s="1483">
        <v>0</v>
      </c>
      <c r="I29" s="1483">
        <v>0</v>
      </c>
      <c r="J29" s="1491">
        <f t="shared" si="4"/>
        <v>0</v>
      </c>
      <c r="K29" s="1477">
        <v>0</v>
      </c>
      <c r="L29" s="1477">
        <v>0</v>
      </c>
      <c r="M29" s="1477">
        <v>0</v>
      </c>
      <c r="N29" s="1483">
        <v>0</v>
      </c>
      <c r="O29" s="1483">
        <v>0</v>
      </c>
      <c r="P29" s="1491">
        <f t="shared" si="5"/>
        <v>0</v>
      </c>
      <c r="Q29" s="1477">
        <v>0</v>
      </c>
      <c r="R29" s="1477">
        <v>0</v>
      </c>
      <c r="S29" s="1477">
        <v>0</v>
      </c>
      <c r="T29" s="1483">
        <v>0</v>
      </c>
      <c r="U29" s="1483">
        <v>0</v>
      </c>
      <c r="V29" s="1491">
        <f t="shared" si="6"/>
        <v>0</v>
      </c>
      <c r="W29" s="1477">
        <v>0</v>
      </c>
      <c r="X29" s="1477">
        <v>0</v>
      </c>
      <c r="Y29" s="1477">
        <v>0</v>
      </c>
      <c r="Z29" s="1483">
        <v>0</v>
      </c>
      <c r="AA29" s="1483">
        <v>0</v>
      </c>
      <c r="AB29" s="1491">
        <f t="shared" si="7"/>
        <v>0</v>
      </c>
      <c r="AC29" s="1477">
        <v>0</v>
      </c>
      <c r="AD29" s="1477">
        <v>0</v>
      </c>
      <c r="AE29" s="1477">
        <v>0</v>
      </c>
      <c r="AF29" s="1483">
        <v>0</v>
      </c>
      <c r="AG29" s="1483">
        <v>0</v>
      </c>
      <c r="AH29" s="826"/>
      <c r="AI29" s="1477">
        <v>0</v>
      </c>
      <c r="AJ29" s="1477">
        <v>0</v>
      </c>
      <c r="AK29" s="825">
        <v>0</v>
      </c>
      <c r="AL29" s="1483">
        <v>0</v>
      </c>
      <c r="AM29" s="1483">
        <v>0</v>
      </c>
      <c r="AN29" s="1499">
        <f t="shared" si="8"/>
        <v>0</v>
      </c>
      <c r="AO29" s="1477">
        <v>0</v>
      </c>
      <c r="AP29" s="1477">
        <v>0</v>
      </c>
      <c r="AQ29" s="825">
        <v>0</v>
      </c>
      <c r="AR29" s="830">
        <v>0</v>
      </c>
      <c r="AS29" s="1118">
        <v>0</v>
      </c>
      <c r="AT29" s="1499">
        <f t="shared" si="9"/>
        <v>0</v>
      </c>
      <c r="AU29" s="1477">
        <v>0</v>
      </c>
      <c r="AV29" s="1477">
        <v>0</v>
      </c>
      <c r="AW29" s="1477">
        <v>0</v>
      </c>
      <c r="AX29" s="1483">
        <v>0</v>
      </c>
      <c r="AY29" s="1483">
        <v>0</v>
      </c>
      <c r="AZ29" s="1499">
        <f t="shared" si="10"/>
        <v>0</v>
      </c>
      <c r="BA29" s="1477">
        <v>0</v>
      </c>
      <c r="BB29" s="1477">
        <v>0</v>
      </c>
      <c r="BC29" s="1477">
        <v>0</v>
      </c>
    </row>
    <row r="30" spans="1:55" outlineLevel="1" x14ac:dyDescent="0.25">
      <c r="A30" s="5" t="s">
        <v>167</v>
      </c>
      <c r="B30" s="1483">
        <v>0</v>
      </c>
      <c r="C30" s="1483">
        <v>0</v>
      </c>
      <c r="D30" s="1491">
        <f t="shared" si="3"/>
        <v>0</v>
      </c>
      <c r="E30" s="1477">
        <v>0</v>
      </c>
      <c r="F30" s="1477">
        <v>0</v>
      </c>
      <c r="G30" s="1477">
        <v>0</v>
      </c>
      <c r="H30" s="1483">
        <v>0</v>
      </c>
      <c r="I30" s="1483">
        <v>0</v>
      </c>
      <c r="J30" s="1491">
        <f t="shared" si="4"/>
        <v>0</v>
      </c>
      <c r="K30" s="1477">
        <v>0</v>
      </c>
      <c r="L30" s="1477">
        <v>0</v>
      </c>
      <c r="M30" s="1477">
        <v>0</v>
      </c>
      <c r="N30" s="1483">
        <v>0</v>
      </c>
      <c r="O30" s="1483">
        <v>0</v>
      </c>
      <c r="P30" s="1491">
        <f t="shared" si="5"/>
        <v>0</v>
      </c>
      <c r="Q30" s="1477">
        <v>0</v>
      </c>
      <c r="R30" s="1477">
        <v>0</v>
      </c>
      <c r="S30" s="1477">
        <v>0</v>
      </c>
      <c r="T30" s="1483">
        <v>0</v>
      </c>
      <c r="U30" s="1483">
        <v>0</v>
      </c>
      <c r="V30" s="1491">
        <f t="shared" si="6"/>
        <v>0</v>
      </c>
      <c r="W30" s="1477">
        <v>0</v>
      </c>
      <c r="X30" s="1477">
        <v>0</v>
      </c>
      <c r="Y30" s="1477">
        <v>0</v>
      </c>
      <c r="Z30" s="1483">
        <v>0</v>
      </c>
      <c r="AA30" s="1483">
        <v>0</v>
      </c>
      <c r="AB30" s="1491">
        <f t="shared" si="7"/>
        <v>0</v>
      </c>
      <c r="AC30" s="1477">
        <v>0</v>
      </c>
      <c r="AD30" s="1477">
        <v>0</v>
      </c>
      <c r="AE30" s="1477">
        <v>0</v>
      </c>
      <c r="AF30" s="1483">
        <v>0</v>
      </c>
      <c r="AG30" s="1483">
        <v>0</v>
      </c>
      <c r="AH30" s="826"/>
      <c r="AI30" s="1477">
        <v>0</v>
      </c>
      <c r="AJ30" s="1477">
        <v>0</v>
      </c>
      <c r="AK30" s="825">
        <v>0</v>
      </c>
      <c r="AL30" s="1483">
        <v>0</v>
      </c>
      <c r="AM30" s="1483">
        <v>0</v>
      </c>
      <c r="AN30" s="1499">
        <f t="shared" si="8"/>
        <v>0</v>
      </c>
      <c r="AO30" s="1477">
        <v>0</v>
      </c>
      <c r="AP30" s="1477">
        <v>0</v>
      </c>
      <c r="AQ30" s="825">
        <v>0</v>
      </c>
      <c r="AR30" s="830">
        <v>0</v>
      </c>
      <c r="AS30" s="1118">
        <v>0</v>
      </c>
      <c r="AT30" s="1499">
        <f t="shared" si="9"/>
        <v>0</v>
      </c>
      <c r="AU30" s="1477">
        <v>0</v>
      </c>
      <c r="AV30" s="1477">
        <v>0</v>
      </c>
      <c r="AW30" s="1477">
        <v>0</v>
      </c>
      <c r="AX30" s="1483">
        <v>0</v>
      </c>
      <c r="AY30" s="1483">
        <v>0</v>
      </c>
      <c r="AZ30" s="1499">
        <f t="shared" si="10"/>
        <v>0</v>
      </c>
      <c r="BA30" s="1477">
        <v>0</v>
      </c>
      <c r="BB30" s="1477">
        <v>0</v>
      </c>
      <c r="BC30" s="1477">
        <v>0</v>
      </c>
    </row>
    <row r="31" spans="1:55" outlineLevel="1" x14ac:dyDescent="0.25">
      <c r="A31" s="5" t="s">
        <v>168</v>
      </c>
      <c r="B31" s="1483">
        <v>0</v>
      </c>
      <c r="C31" s="1483">
        <v>0</v>
      </c>
      <c r="D31" s="1491">
        <f t="shared" si="3"/>
        <v>0</v>
      </c>
      <c r="E31" s="1477">
        <v>0</v>
      </c>
      <c r="F31" s="1477">
        <v>0</v>
      </c>
      <c r="G31" s="1477">
        <v>0</v>
      </c>
      <c r="H31" s="1483">
        <v>0</v>
      </c>
      <c r="I31" s="1483">
        <v>0</v>
      </c>
      <c r="J31" s="1491">
        <f t="shared" si="4"/>
        <v>0</v>
      </c>
      <c r="K31" s="1477">
        <v>0</v>
      </c>
      <c r="L31" s="1477">
        <v>0</v>
      </c>
      <c r="M31" s="1477">
        <v>0</v>
      </c>
      <c r="N31" s="1483">
        <v>0</v>
      </c>
      <c r="O31" s="1483">
        <v>0</v>
      </c>
      <c r="P31" s="1491">
        <f t="shared" si="5"/>
        <v>0</v>
      </c>
      <c r="Q31" s="1477">
        <v>0</v>
      </c>
      <c r="R31" s="1477">
        <v>0</v>
      </c>
      <c r="S31" s="1477">
        <v>0</v>
      </c>
      <c r="T31" s="1483">
        <v>0</v>
      </c>
      <c r="U31" s="1483">
        <v>0</v>
      </c>
      <c r="V31" s="1491">
        <f t="shared" si="6"/>
        <v>0</v>
      </c>
      <c r="W31" s="1477">
        <v>0</v>
      </c>
      <c r="X31" s="1477">
        <v>0</v>
      </c>
      <c r="Y31" s="1477">
        <v>0</v>
      </c>
      <c r="Z31" s="1483">
        <v>0</v>
      </c>
      <c r="AA31" s="1483">
        <v>0</v>
      </c>
      <c r="AB31" s="1491">
        <f t="shared" si="7"/>
        <v>0</v>
      </c>
      <c r="AC31" s="1477">
        <v>0</v>
      </c>
      <c r="AD31" s="1477">
        <v>0</v>
      </c>
      <c r="AE31" s="1477">
        <v>0</v>
      </c>
      <c r="AF31" s="1483">
        <v>0</v>
      </c>
      <c r="AG31" s="1483">
        <v>0</v>
      </c>
      <c r="AH31" s="826"/>
      <c r="AI31" s="1477">
        <v>0</v>
      </c>
      <c r="AJ31" s="1477">
        <v>0</v>
      </c>
      <c r="AK31" s="825">
        <v>0</v>
      </c>
      <c r="AL31" s="1483">
        <v>0</v>
      </c>
      <c r="AM31" s="1483">
        <v>0</v>
      </c>
      <c r="AN31" s="1499">
        <f t="shared" si="8"/>
        <v>0</v>
      </c>
      <c r="AO31" s="1477">
        <v>0</v>
      </c>
      <c r="AP31" s="1477">
        <v>0</v>
      </c>
      <c r="AQ31" s="825">
        <v>0</v>
      </c>
      <c r="AR31" s="830">
        <v>0</v>
      </c>
      <c r="AS31" s="1118">
        <v>0</v>
      </c>
      <c r="AT31" s="1499">
        <f t="shared" si="9"/>
        <v>0</v>
      </c>
      <c r="AU31" s="1477">
        <v>0</v>
      </c>
      <c r="AV31" s="1477">
        <v>0</v>
      </c>
      <c r="AW31" s="1477">
        <v>0</v>
      </c>
      <c r="AX31" s="1483">
        <v>0</v>
      </c>
      <c r="AY31" s="1483">
        <v>0</v>
      </c>
      <c r="AZ31" s="1499">
        <f t="shared" si="10"/>
        <v>0</v>
      </c>
      <c r="BA31" s="1477">
        <v>0</v>
      </c>
      <c r="BB31" s="1477">
        <v>0</v>
      </c>
      <c r="BC31" s="1477">
        <v>0</v>
      </c>
    </row>
    <row r="32" spans="1:55" outlineLevel="1" x14ac:dyDescent="0.25">
      <c r="A32" s="5" t="s">
        <v>169</v>
      </c>
      <c r="B32" s="1483">
        <v>0</v>
      </c>
      <c r="C32" s="1483">
        <v>0</v>
      </c>
      <c r="D32" s="1491">
        <f t="shared" si="3"/>
        <v>0</v>
      </c>
      <c r="E32" s="1477">
        <v>0</v>
      </c>
      <c r="F32" s="1477">
        <v>0</v>
      </c>
      <c r="G32" s="1477">
        <v>0</v>
      </c>
      <c r="H32" s="1483">
        <v>0</v>
      </c>
      <c r="I32" s="1483">
        <v>0</v>
      </c>
      <c r="J32" s="1491">
        <f t="shared" si="4"/>
        <v>0</v>
      </c>
      <c r="K32" s="1477">
        <v>0</v>
      </c>
      <c r="L32" s="1477">
        <v>0</v>
      </c>
      <c r="M32" s="1477">
        <v>0</v>
      </c>
      <c r="N32" s="1483">
        <v>0</v>
      </c>
      <c r="O32" s="1483">
        <v>0</v>
      </c>
      <c r="P32" s="1491">
        <f t="shared" si="5"/>
        <v>0</v>
      </c>
      <c r="Q32" s="1477">
        <v>0</v>
      </c>
      <c r="R32" s="1477">
        <v>0</v>
      </c>
      <c r="S32" s="1477">
        <v>0</v>
      </c>
      <c r="T32" s="1483">
        <v>0</v>
      </c>
      <c r="U32" s="1483">
        <v>0</v>
      </c>
      <c r="V32" s="1491">
        <f t="shared" si="6"/>
        <v>0</v>
      </c>
      <c r="W32" s="1477">
        <v>0</v>
      </c>
      <c r="X32" s="1477">
        <v>0</v>
      </c>
      <c r="Y32" s="1477">
        <v>0</v>
      </c>
      <c r="Z32" s="1483">
        <v>0</v>
      </c>
      <c r="AA32" s="1483">
        <v>0</v>
      </c>
      <c r="AB32" s="1491">
        <f t="shared" si="7"/>
        <v>0</v>
      </c>
      <c r="AC32" s="1477">
        <v>0</v>
      </c>
      <c r="AD32" s="1477">
        <v>0</v>
      </c>
      <c r="AE32" s="1477">
        <v>0</v>
      </c>
      <c r="AF32" s="1483">
        <v>0</v>
      </c>
      <c r="AG32" s="1483">
        <v>0</v>
      </c>
      <c r="AH32" s="826"/>
      <c r="AI32" s="1477">
        <v>0</v>
      </c>
      <c r="AJ32" s="1477">
        <v>0</v>
      </c>
      <c r="AK32" s="825">
        <v>0</v>
      </c>
      <c r="AL32" s="1483">
        <v>0</v>
      </c>
      <c r="AM32" s="1483">
        <v>0</v>
      </c>
      <c r="AN32" s="1499">
        <f t="shared" si="8"/>
        <v>0</v>
      </c>
      <c r="AO32" s="1477">
        <v>0</v>
      </c>
      <c r="AP32" s="1477">
        <v>0</v>
      </c>
      <c r="AQ32" s="825">
        <v>0</v>
      </c>
      <c r="AR32" s="830">
        <v>0</v>
      </c>
      <c r="AS32" s="1118">
        <v>0</v>
      </c>
      <c r="AT32" s="1499">
        <f t="shared" si="9"/>
        <v>0</v>
      </c>
      <c r="AU32" s="1477">
        <v>0</v>
      </c>
      <c r="AV32" s="1477">
        <v>0</v>
      </c>
      <c r="AW32" s="1477">
        <v>0</v>
      </c>
      <c r="AX32" s="1483">
        <v>0</v>
      </c>
      <c r="AY32" s="1483">
        <v>0</v>
      </c>
      <c r="AZ32" s="1499">
        <f t="shared" si="10"/>
        <v>0</v>
      </c>
      <c r="BA32" s="1477">
        <v>0</v>
      </c>
      <c r="BB32" s="1477">
        <v>0</v>
      </c>
      <c r="BC32" s="1477">
        <v>0</v>
      </c>
    </row>
    <row r="33" spans="1:55" outlineLevel="1" x14ac:dyDescent="0.25">
      <c r="A33" s="5" t="s">
        <v>170</v>
      </c>
      <c r="B33" s="1483">
        <v>0</v>
      </c>
      <c r="C33" s="1483">
        <v>0</v>
      </c>
      <c r="D33" s="1491">
        <f t="shared" si="3"/>
        <v>0</v>
      </c>
      <c r="E33" s="1477">
        <v>0</v>
      </c>
      <c r="F33" s="1477">
        <v>0</v>
      </c>
      <c r="G33" s="1477">
        <v>0</v>
      </c>
      <c r="H33" s="1483">
        <v>0</v>
      </c>
      <c r="I33" s="1483">
        <v>0</v>
      </c>
      <c r="J33" s="1491">
        <f t="shared" si="4"/>
        <v>0</v>
      </c>
      <c r="K33" s="1477">
        <v>0</v>
      </c>
      <c r="L33" s="1477">
        <v>0</v>
      </c>
      <c r="M33" s="1477">
        <v>0</v>
      </c>
      <c r="N33" s="1483">
        <v>0</v>
      </c>
      <c r="O33" s="1483">
        <v>0</v>
      </c>
      <c r="P33" s="1491">
        <f t="shared" si="5"/>
        <v>0</v>
      </c>
      <c r="Q33" s="1477">
        <v>0</v>
      </c>
      <c r="R33" s="1477">
        <v>0</v>
      </c>
      <c r="S33" s="1477">
        <v>0</v>
      </c>
      <c r="T33" s="1483">
        <v>0</v>
      </c>
      <c r="U33" s="1483">
        <v>0</v>
      </c>
      <c r="V33" s="1491">
        <f t="shared" si="6"/>
        <v>0</v>
      </c>
      <c r="W33" s="1477">
        <v>0</v>
      </c>
      <c r="X33" s="1477">
        <v>0</v>
      </c>
      <c r="Y33" s="1477">
        <v>0</v>
      </c>
      <c r="Z33" s="1483">
        <v>0</v>
      </c>
      <c r="AA33" s="1483">
        <v>0</v>
      </c>
      <c r="AB33" s="1491">
        <f t="shared" si="7"/>
        <v>0</v>
      </c>
      <c r="AC33" s="1477">
        <v>0</v>
      </c>
      <c r="AD33" s="1477">
        <v>0</v>
      </c>
      <c r="AE33" s="1477">
        <v>0</v>
      </c>
      <c r="AF33" s="1483">
        <v>0</v>
      </c>
      <c r="AG33" s="1483">
        <v>0</v>
      </c>
      <c r="AH33" s="826"/>
      <c r="AI33" s="1477">
        <v>0</v>
      </c>
      <c r="AJ33" s="1477">
        <v>0</v>
      </c>
      <c r="AK33" s="825">
        <v>0</v>
      </c>
      <c r="AL33" s="1483">
        <v>0</v>
      </c>
      <c r="AM33" s="1483">
        <v>0</v>
      </c>
      <c r="AN33" s="1499">
        <f t="shared" si="8"/>
        <v>0</v>
      </c>
      <c r="AO33" s="1477">
        <v>0</v>
      </c>
      <c r="AP33" s="1477">
        <v>0</v>
      </c>
      <c r="AQ33" s="825">
        <v>0</v>
      </c>
      <c r="AR33" s="830">
        <v>0</v>
      </c>
      <c r="AS33" s="1118">
        <v>0</v>
      </c>
      <c r="AT33" s="1499">
        <f t="shared" si="9"/>
        <v>0</v>
      </c>
      <c r="AU33" s="1477">
        <v>0</v>
      </c>
      <c r="AV33" s="1477">
        <v>0</v>
      </c>
      <c r="AW33" s="1477">
        <v>0</v>
      </c>
      <c r="AX33" s="1483">
        <v>0</v>
      </c>
      <c r="AY33" s="1483">
        <v>0</v>
      </c>
      <c r="AZ33" s="1499">
        <f t="shared" si="10"/>
        <v>0</v>
      </c>
      <c r="BA33" s="1477">
        <v>0</v>
      </c>
      <c r="BB33" s="1477">
        <v>0</v>
      </c>
      <c r="BC33" s="1477">
        <v>0</v>
      </c>
    </row>
    <row r="34" spans="1:55" outlineLevel="1" x14ac:dyDescent="0.25">
      <c r="A34" s="5" t="s">
        <v>171</v>
      </c>
      <c r="B34" s="1483">
        <v>0</v>
      </c>
      <c r="C34" s="1483">
        <v>0</v>
      </c>
      <c r="D34" s="1491">
        <f t="shared" si="3"/>
        <v>0</v>
      </c>
      <c r="E34" s="1477">
        <v>0</v>
      </c>
      <c r="F34" s="1477">
        <v>0</v>
      </c>
      <c r="G34" s="1477">
        <v>0</v>
      </c>
      <c r="H34" s="1483">
        <v>0</v>
      </c>
      <c r="I34" s="1483">
        <v>0</v>
      </c>
      <c r="J34" s="1491">
        <f t="shared" si="4"/>
        <v>0</v>
      </c>
      <c r="K34" s="1477">
        <v>0</v>
      </c>
      <c r="L34" s="1477">
        <v>0</v>
      </c>
      <c r="M34" s="1477">
        <v>0</v>
      </c>
      <c r="N34" s="1483">
        <v>0</v>
      </c>
      <c r="O34" s="1483">
        <v>0</v>
      </c>
      <c r="P34" s="1491">
        <f t="shared" si="5"/>
        <v>0</v>
      </c>
      <c r="Q34" s="1477">
        <v>0</v>
      </c>
      <c r="R34" s="1477">
        <v>0</v>
      </c>
      <c r="S34" s="1477">
        <v>0</v>
      </c>
      <c r="T34" s="1483">
        <v>0</v>
      </c>
      <c r="U34" s="1483">
        <v>0</v>
      </c>
      <c r="V34" s="1491">
        <f t="shared" si="6"/>
        <v>0</v>
      </c>
      <c r="W34" s="1477">
        <v>0</v>
      </c>
      <c r="X34" s="1477">
        <v>0</v>
      </c>
      <c r="Y34" s="1477">
        <v>0</v>
      </c>
      <c r="Z34" s="1483">
        <v>0</v>
      </c>
      <c r="AA34" s="1483">
        <v>0</v>
      </c>
      <c r="AB34" s="1491">
        <f t="shared" si="7"/>
        <v>0</v>
      </c>
      <c r="AC34" s="1477">
        <v>0</v>
      </c>
      <c r="AD34" s="1477">
        <v>0</v>
      </c>
      <c r="AE34" s="1477">
        <v>0</v>
      </c>
      <c r="AF34" s="1483">
        <v>0</v>
      </c>
      <c r="AG34" s="1483">
        <v>0</v>
      </c>
      <c r="AH34" s="826"/>
      <c r="AI34" s="1477">
        <v>0</v>
      </c>
      <c r="AJ34" s="1477">
        <v>0</v>
      </c>
      <c r="AK34" s="825">
        <v>0</v>
      </c>
      <c r="AL34" s="1483">
        <v>0</v>
      </c>
      <c r="AM34" s="1483">
        <v>0</v>
      </c>
      <c r="AN34" s="1499">
        <f t="shared" si="8"/>
        <v>0</v>
      </c>
      <c r="AO34" s="1477">
        <v>0</v>
      </c>
      <c r="AP34" s="1477">
        <v>0</v>
      </c>
      <c r="AQ34" s="825">
        <v>0</v>
      </c>
      <c r="AR34" s="830">
        <v>0</v>
      </c>
      <c r="AS34" s="1118">
        <v>0</v>
      </c>
      <c r="AT34" s="1499">
        <f t="shared" si="9"/>
        <v>0</v>
      </c>
      <c r="AU34" s="1477">
        <v>0</v>
      </c>
      <c r="AV34" s="1477">
        <v>0</v>
      </c>
      <c r="AW34" s="1477">
        <v>0</v>
      </c>
      <c r="AX34" s="1483">
        <v>0</v>
      </c>
      <c r="AY34" s="1483">
        <v>0</v>
      </c>
      <c r="AZ34" s="1499">
        <f t="shared" si="10"/>
        <v>0</v>
      </c>
      <c r="BA34" s="1477">
        <v>0</v>
      </c>
      <c r="BB34" s="1477">
        <v>0</v>
      </c>
      <c r="BC34" s="1477">
        <v>0</v>
      </c>
    </row>
    <row r="35" spans="1:55" outlineLevel="1" x14ac:dyDescent="0.25">
      <c r="A35" s="5" t="s">
        <v>172</v>
      </c>
      <c r="B35" s="1483">
        <v>0</v>
      </c>
      <c r="C35" s="1483">
        <v>0</v>
      </c>
      <c r="D35" s="1491">
        <f t="shared" si="3"/>
        <v>0</v>
      </c>
      <c r="E35" s="1477">
        <v>0</v>
      </c>
      <c r="F35" s="1477">
        <v>0</v>
      </c>
      <c r="G35" s="1477">
        <v>0</v>
      </c>
      <c r="H35" s="1483">
        <v>0</v>
      </c>
      <c r="I35" s="1483">
        <v>0</v>
      </c>
      <c r="J35" s="1491">
        <f t="shared" si="4"/>
        <v>0</v>
      </c>
      <c r="K35" s="1477">
        <v>0</v>
      </c>
      <c r="L35" s="1477">
        <v>0</v>
      </c>
      <c r="M35" s="1477">
        <v>0</v>
      </c>
      <c r="N35" s="1483">
        <v>0</v>
      </c>
      <c r="O35" s="1483">
        <v>0</v>
      </c>
      <c r="P35" s="1491">
        <f t="shared" si="5"/>
        <v>0</v>
      </c>
      <c r="Q35" s="1477">
        <v>0</v>
      </c>
      <c r="R35" s="1477">
        <v>0</v>
      </c>
      <c r="S35" s="1477">
        <v>0</v>
      </c>
      <c r="T35" s="1483">
        <v>0</v>
      </c>
      <c r="U35" s="1483">
        <v>0</v>
      </c>
      <c r="V35" s="1491">
        <f t="shared" si="6"/>
        <v>0</v>
      </c>
      <c r="W35" s="1477">
        <v>0</v>
      </c>
      <c r="X35" s="1477">
        <v>0</v>
      </c>
      <c r="Y35" s="1477">
        <v>0</v>
      </c>
      <c r="Z35" s="1483">
        <v>0</v>
      </c>
      <c r="AA35" s="1483">
        <v>0</v>
      </c>
      <c r="AB35" s="1491">
        <f t="shared" si="7"/>
        <v>0</v>
      </c>
      <c r="AC35" s="1477">
        <v>0</v>
      </c>
      <c r="AD35" s="1477">
        <v>0</v>
      </c>
      <c r="AE35" s="1477">
        <v>0</v>
      </c>
      <c r="AF35" s="1483">
        <v>0</v>
      </c>
      <c r="AG35" s="1483">
        <v>0</v>
      </c>
      <c r="AH35" s="826"/>
      <c r="AI35" s="1477">
        <v>0</v>
      </c>
      <c r="AJ35" s="1477">
        <v>0</v>
      </c>
      <c r="AK35" s="825">
        <v>0</v>
      </c>
      <c r="AL35" s="1483">
        <v>0</v>
      </c>
      <c r="AM35" s="1483">
        <v>0</v>
      </c>
      <c r="AN35" s="1499">
        <f t="shared" si="8"/>
        <v>0</v>
      </c>
      <c r="AO35" s="1477">
        <v>0</v>
      </c>
      <c r="AP35" s="1477">
        <v>0</v>
      </c>
      <c r="AQ35" s="825">
        <v>0</v>
      </c>
      <c r="AR35" s="830">
        <v>0</v>
      </c>
      <c r="AS35" s="1118">
        <v>0</v>
      </c>
      <c r="AT35" s="1499">
        <f t="shared" si="9"/>
        <v>0</v>
      </c>
      <c r="AU35" s="1477">
        <v>0</v>
      </c>
      <c r="AV35" s="1477">
        <v>0</v>
      </c>
      <c r="AW35" s="1477">
        <v>0</v>
      </c>
      <c r="AX35" s="1483">
        <v>0</v>
      </c>
      <c r="AY35" s="1483">
        <v>0</v>
      </c>
      <c r="AZ35" s="1499">
        <f t="shared" si="10"/>
        <v>0</v>
      </c>
      <c r="BA35" s="1477">
        <v>0</v>
      </c>
      <c r="BB35" s="1477">
        <v>0</v>
      </c>
      <c r="BC35" s="1477">
        <v>0</v>
      </c>
    </row>
    <row r="36" spans="1:55" outlineLevel="1" x14ac:dyDescent="0.25">
      <c r="A36" s="5" t="s">
        <v>173</v>
      </c>
      <c r="B36" s="1483">
        <v>0</v>
      </c>
      <c r="C36" s="1483">
        <v>0</v>
      </c>
      <c r="D36" s="1491">
        <v>0</v>
      </c>
      <c r="E36" s="1477">
        <v>0</v>
      </c>
      <c r="F36" s="1477"/>
      <c r="G36" s="1477">
        <v>0</v>
      </c>
      <c r="H36" s="1483">
        <v>0</v>
      </c>
      <c r="I36" s="1483">
        <v>0</v>
      </c>
      <c r="J36" s="1491">
        <v>0</v>
      </c>
      <c r="K36" s="1477">
        <v>0</v>
      </c>
      <c r="L36" s="1477">
        <v>0</v>
      </c>
      <c r="M36" s="1477">
        <v>0</v>
      </c>
      <c r="N36" s="1483">
        <v>0</v>
      </c>
      <c r="O36" s="1483">
        <v>0</v>
      </c>
      <c r="P36" s="1491">
        <f t="shared" si="5"/>
        <v>0</v>
      </c>
      <c r="Q36" s="1477">
        <v>0</v>
      </c>
      <c r="R36" s="1477">
        <v>0</v>
      </c>
      <c r="S36" s="1477">
        <v>0</v>
      </c>
      <c r="T36" s="1483">
        <v>0</v>
      </c>
      <c r="U36" s="1483">
        <v>0</v>
      </c>
      <c r="V36" s="1491">
        <v>0</v>
      </c>
      <c r="W36" s="1477">
        <v>0</v>
      </c>
      <c r="X36" s="1477">
        <v>0</v>
      </c>
      <c r="Y36" s="1477">
        <v>0</v>
      </c>
      <c r="Z36" s="1483">
        <v>0</v>
      </c>
      <c r="AA36" s="1483">
        <v>0</v>
      </c>
      <c r="AB36" s="1491">
        <v>0</v>
      </c>
      <c r="AC36" s="1477">
        <v>0</v>
      </c>
      <c r="AD36" s="1477">
        <v>0</v>
      </c>
      <c r="AE36" s="1477">
        <v>0</v>
      </c>
      <c r="AF36" s="1483">
        <v>0</v>
      </c>
      <c r="AG36" s="1483">
        <v>0</v>
      </c>
      <c r="AH36" s="826"/>
      <c r="AI36" s="1477">
        <v>0</v>
      </c>
      <c r="AJ36" s="1477">
        <v>0</v>
      </c>
      <c r="AK36" s="825">
        <v>0</v>
      </c>
      <c r="AL36" s="1483">
        <v>0</v>
      </c>
      <c r="AM36" s="1483">
        <v>0</v>
      </c>
      <c r="AN36" s="1499">
        <v>0</v>
      </c>
      <c r="AO36" s="1477">
        <v>0</v>
      </c>
      <c r="AP36" s="1477">
        <v>0</v>
      </c>
      <c r="AQ36" s="825">
        <v>0</v>
      </c>
      <c r="AR36" s="830">
        <v>0</v>
      </c>
      <c r="AS36" s="1118">
        <v>0</v>
      </c>
      <c r="AT36" s="1499">
        <f t="shared" si="9"/>
        <v>0</v>
      </c>
      <c r="AU36" s="1477">
        <v>0</v>
      </c>
      <c r="AV36" s="1477">
        <v>0</v>
      </c>
      <c r="AW36" s="1477">
        <v>0</v>
      </c>
      <c r="AX36" s="1483">
        <v>0</v>
      </c>
      <c r="AY36" s="1483">
        <v>0</v>
      </c>
      <c r="AZ36" s="1499">
        <v>0</v>
      </c>
      <c r="BA36" s="1477">
        <v>0</v>
      </c>
      <c r="BB36" s="1477">
        <v>0</v>
      </c>
      <c r="BC36" s="1477">
        <v>0</v>
      </c>
    </row>
    <row r="37" spans="1:55" x14ac:dyDescent="0.25">
      <c r="A37" s="5" t="s">
        <v>174</v>
      </c>
      <c r="B37" s="1483">
        <v>0</v>
      </c>
      <c r="C37" s="1483">
        <v>0</v>
      </c>
      <c r="D37" s="1491">
        <f>-G.1!J35</f>
        <v>-6594169.2299999995</v>
      </c>
      <c r="E37" s="1477">
        <v>0</v>
      </c>
      <c r="F37" s="1477">
        <v>0</v>
      </c>
      <c r="G37" s="1477">
        <v>0</v>
      </c>
      <c r="H37" s="1483">
        <v>0</v>
      </c>
      <c r="I37" s="1483">
        <v>0</v>
      </c>
      <c r="J37" s="1491">
        <f>-G.1!N35</f>
        <v>-6539341.25</v>
      </c>
      <c r="K37" s="1477">
        <v>0</v>
      </c>
      <c r="L37" s="1477">
        <v>0</v>
      </c>
      <c r="M37" s="1477">
        <v>0</v>
      </c>
      <c r="N37" s="1483">
        <v>0</v>
      </c>
      <c r="O37" s="1483">
        <v>0</v>
      </c>
      <c r="P37" s="1491">
        <f t="shared" si="5"/>
        <v>0</v>
      </c>
      <c r="Q37" s="1477">
        <v>0</v>
      </c>
      <c r="R37" s="1477">
        <v>0</v>
      </c>
      <c r="S37" s="1477">
        <v>0</v>
      </c>
      <c r="T37" s="1483">
        <v>0</v>
      </c>
      <c r="U37" s="1483">
        <v>0</v>
      </c>
      <c r="V37" s="1491">
        <f>-G.1!R35</f>
        <v>-6912994</v>
      </c>
      <c r="W37" s="1477">
        <v>0</v>
      </c>
      <c r="X37" s="1477">
        <v>0</v>
      </c>
      <c r="Y37" s="1477">
        <v>0</v>
      </c>
      <c r="Z37" s="1483">
        <v>0</v>
      </c>
      <c r="AA37" s="1483">
        <v>0</v>
      </c>
      <c r="AB37" s="1491">
        <f>-G.1!V35</f>
        <v>-7058615</v>
      </c>
      <c r="AC37" s="1477">
        <v>0</v>
      </c>
      <c r="AD37" s="1477">
        <v>0</v>
      </c>
      <c r="AE37" s="1477">
        <v>0</v>
      </c>
      <c r="AF37" s="1483">
        <v>0</v>
      </c>
      <c r="AG37" s="1483">
        <v>0</v>
      </c>
      <c r="AH37" s="826"/>
      <c r="AI37" s="1477">
        <v>0</v>
      </c>
      <c r="AJ37" s="1477">
        <v>0</v>
      </c>
      <c r="AK37" s="825">
        <v>0</v>
      </c>
      <c r="AL37" s="1483">
        <v>0</v>
      </c>
      <c r="AM37" s="1483">
        <v>0</v>
      </c>
      <c r="AN37" s="1499">
        <f>-G.1!Z35</f>
        <v>-7284652.4254639987</v>
      </c>
      <c r="AO37" s="1477">
        <v>0</v>
      </c>
      <c r="AP37" s="1477">
        <v>0</v>
      </c>
      <c r="AQ37" s="825">
        <v>0</v>
      </c>
      <c r="AR37" s="830">
        <v>0</v>
      </c>
      <c r="AS37" s="1118">
        <v>0</v>
      </c>
      <c r="AT37" s="1499">
        <f t="shared" si="9"/>
        <v>0</v>
      </c>
      <c r="AU37" s="1477">
        <v>0</v>
      </c>
      <c r="AV37" s="1477">
        <v>0</v>
      </c>
      <c r="AW37" s="1477">
        <v>0</v>
      </c>
      <c r="AX37" s="1483">
        <v>0</v>
      </c>
      <c r="AY37" s="1483">
        <v>0</v>
      </c>
      <c r="AZ37" s="1499">
        <f>-G.1!AD35</f>
        <v>-7493785.2005599085</v>
      </c>
      <c r="BA37" s="1477">
        <v>0</v>
      </c>
      <c r="BB37" s="1477">
        <v>0</v>
      </c>
      <c r="BC37" s="1477">
        <v>0</v>
      </c>
    </row>
    <row r="38" spans="1:55" x14ac:dyDescent="0.25">
      <c r="A38" s="5" t="s">
        <v>175</v>
      </c>
      <c r="B38" s="1483"/>
      <c r="C38" s="1483"/>
      <c r="D38" s="1491">
        <f>-G.1!J39</f>
        <v>-27705464.890000015</v>
      </c>
      <c r="E38" s="1477"/>
      <c r="F38" s="1477"/>
      <c r="G38" s="1477"/>
      <c r="H38" s="1483"/>
      <c r="I38" s="1483"/>
      <c r="J38" s="1491">
        <f>-G.1!N39</f>
        <v>-23576419.289999992</v>
      </c>
      <c r="K38" s="1477"/>
      <c r="L38" s="1477"/>
      <c r="M38" s="1477"/>
      <c r="N38" s="1483"/>
      <c r="O38" s="1483"/>
      <c r="P38" s="1491"/>
      <c r="Q38" s="1477"/>
      <c r="R38" s="1477"/>
      <c r="S38" s="1477"/>
      <c r="T38" s="1483"/>
      <c r="U38" s="1483"/>
      <c r="V38" s="1491">
        <f>-G.1!R39</f>
        <v>-25208668</v>
      </c>
      <c r="W38" s="1477"/>
      <c r="X38" s="1477"/>
      <c r="Y38" s="1477"/>
      <c r="Z38" s="1483"/>
      <c r="AA38" s="1483"/>
      <c r="AB38" s="1491">
        <f>-G.1!V39</f>
        <v>-26581911.012619495</v>
      </c>
      <c r="AC38" s="1477"/>
      <c r="AD38" s="1477"/>
      <c r="AE38" s="1477"/>
      <c r="AF38" s="1483"/>
      <c r="AG38" s="1483"/>
      <c r="AH38" s="826"/>
      <c r="AI38" s="1477"/>
      <c r="AJ38" s="1477"/>
      <c r="AK38" s="825"/>
      <c r="AL38" s="1483"/>
      <c r="AM38" s="1483"/>
      <c r="AN38" s="1499">
        <f>-G.1!Z39</f>
        <v>-28029002.56174016</v>
      </c>
      <c r="AO38" s="1477"/>
      <c r="AP38" s="1477"/>
      <c r="AQ38" s="825"/>
      <c r="AR38" s="830"/>
      <c r="AS38" s="1118"/>
      <c r="AT38" s="1499"/>
      <c r="AU38" s="1477"/>
      <c r="AV38" s="1477"/>
      <c r="AW38" s="1477"/>
      <c r="AX38" s="1483"/>
      <c r="AY38" s="1483"/>
      <c r="AZ38" s="1499">
        <f>-G.1!AD39</f>
        <v>-29398070.180846334</v>
      </c>
      <c r="BA38" s="1477"/>
      <c r="BB38" s="1477"/>
      <c r="BC38" s="1477"/>
    </row>
    <row r="39" spans="1:55" x14ac:dyDescent="0.25">
      <c r="A39" s="109" t="s">
        <v>176</v>
      </c>
      <c r="B39" s="1483">
        <v>0</v>
      </c>
      <c r="C39" s="1483">
        <v>0</v>
      </c>
      <c r="D39" s="1491">
        <f t="shared" si="3"/>
        <v>0</v>
      </c>
      <c r="E39" s="1477">
        <v>0</v>
      </c>
      <c r="F39" s="1477">
        <v>0</v>
      </c>
      <c r="G39" s="1477">
        <v>0</v>
      </c>
      <c r="H39" s="1483">
        <v>0</v>
      </c>
      <c r="I39" s="1483">
        <v>0</v>
      </c>
      <c r="J39" s="1491">
        <f t="shared" ref="J39" si="11">H39+I39</f>
        <v>0</v>
      </c>
      <c r="K39" s="1477">
        <v>0</v>
      </c>
      <c r="L39" s="1477">
        <v>0</v>
      </c>
      <c r="M39" s="1477">
        <v>0</v>
      </c>
      <c r="N39" s="1483">
        <v>0</v>
      </c>
      <c r="O39" s="1483">
        <v>0</v>
      </c>
      <c r="P39" s="1491">
        <f t="shared" si="5"/>
        <v>0</v>
      </c>
      <c r="Q39" s="1477">
        <v>0</v>
      </c>
      <c r="R39" s="1477">
        <v>0</v>
      </c>
      <c r="S39" s="1477">
        <v>0</v>
      </c>
      <c r="T39" s="1483">
        <v>0</v>
      </c>
      <c r="U39" s="1483">
        <v>0</v>
      </c>
      <c r="V39" s="1491">
        <f t="shared" ref="V39" si="12">T39+U39</f>
        <v>0</v>
      </c>
      <c r="W39" s="1477">
        <v>0</v>
      </c>
      <c r="X39" s="1477">
        <v>0</v>
      </c>
      <c r="Y39" s="1477">
        <v>0</v>
      </c>
      <c r="Z39" s="1483">
        <v>0</v>
      </c>
      <c r="AA39" s="1483">
        <v>0</v>
      </c>
      <c r="AB39" s="1491">
        <f t="shared" ref="AB39" si="13">Z39+AA39</f>
        <v>0</v>
      </c>
      <c r="AC39" s="1477">
        <v>0</v>
      </c>
      <c r="AD39" s="1477">
        <v>0</v>
      </c>
      <c r="AE39" s="1477">
        <v>0</v>
      </c>
      <c r="AF39" s="1483">
        <v>0</v>
      </c>
      <c r="AG39" s="1483">
        <v>0</v>
      </c>
      <c r="AH39" s="1499">
        <f t="shared" ref="AH39" si="14">AF39+AG39</f>
        <v>0</v>
      </c>
      <c r="AI39" s="1477">
        <v>0</v>
      </c>
      <c r="AJ39" s="1477">
        <v>0</v>
      </c>
      <c r="AK39" s="825">
        <v>0</v>
      </c>
      <c r="AL39" s="1483">
        <v>0</v>
      </c>
      <c r="AM39" s="1483">
        <v>0</v>
      </c>
      <c r="AN39" s="1499">
        <f t="shared" ref="AN39" si="15">AL39+AM39</f>
        <v>0</v>
      </c>
      <c r="AO39" s="1477">
        <v>0</v>
      </c>
      <c r="AP39" s="1477">
        <v>0</v>
      </c>
      <c r="AQ39" s="825">
        <v>0</v>
      </c>
      <c r="AR39" s="830">
        <v>0</v>
      </c>
      <c r="AS39" s="1118">
        <v>0</v>
      </c>
      <c r="AT39" s="1499">
        <f t="shared" si="9"/>
        <v>0</v>
      </c>
      <c r="AU39" s="1477">
        <v>0</v>
      </c>
      <c r="AV39" s="1477">
        <v>0</v>
      </c>
      <c r="AW39" s="1477">
        <v>0</v>
      </c>
      <c r="AX39" s="1483">
        <v>0</v>
      </c>
      <c r="AY39" s="1483">
        <v>0</v>
      </c>
      <c r="AZ39" s="1499">
        <f t="shared" ref="AZ39" si="16">AX39+AY39</f>
        <v>0</v>
      </c>
      <c r="BA39" s="1477">
        <v>0</v>
      </c>
      <c r="BB39" s="1477">
        <v>0</v>
      </c>
      <c r="BC39" s="1477">
        <v>0</v>
      </c>
    </row>
    <row r="40" spans="1:55" ht="15.75" thickBot="1" x14ac:dyDescent="0.3">
      <c r="A40" s="8"/>
      <c r="B40" s="1492"/>
      <c r="C40" s="1493"/>
      <c r="D40" s="1494"/>
      <c r="E40" s="1216"/>
      <c r="F40" s="833"/>
      <c r="G40" s="1216"/>
      <c r="H40" s="1492"/>
      <c r="I40" s="1493"/>
      <c r="J40" s="1494"/>
      <c r="K40" s="1216"/>
      <c r="L40" s="833"/>
      <c r="M40" s="1216"/>
      <c r="N40" s="1492"/>
      <c r="O40" s="1493"/>
      <c r="P40" s="1494"/>
      <c r="Q40" s="1216"/>
      <c r="R40" s="833"/>
      <c r="S40" s="1216"/>
      <c r="T40" s="1492"/>
      <c r="U40" s="1493"/>
      <c r="V40" s="1494"/>
      <c r="W40" s="1216"/>
      <c r="X40" s="833"/>
      <c r="Y40" s="1216"/>
      <c r="Z40" s="1492"/>
      <c r="AA40" s="1493"/>
      <c r="AB40" s="1494"/>
      <c r="AC40" s="1216"/>
      <c r="AD40" s="833"/>
      <c r="AE40" s="1216"/>
      <c r="AF40" s="1492"/>
      <c r="AG40" s="1493"/>
      <c r="AH40" s="1512"/>
      <c r="AI40" s="1216"/>
      <c r="AJ40" s="833"/>
      <c r="AK40" s="832"/>
      <c r="AL40" s="1492"/>
      <c r="AM40" s="1493"/>
      <c r="AN40" s="1512"/>
      <c r="AO40" s="1216"/>
      <c r="AP40" s="833"/>
      <c r="AQ40" s="832"/>
      <c r="AR40" s="837"/>
      <c r="AS40" s="836"/>
      <c r="AT40" s="1512"/>
      <c r="AU40" s="1216"/>
      <c r="AV40" s="833"/>
      <c r="AW40" s="1216"/>
      <c r="AX40" s="1492"/>
      <c r="AY40" s="1493"/>
      <c r="AZ40" s="1512"/>
      <c r="BA40" s="1216"/>
      <c r="BB40" s="833"/>
      <c r="BC40" s="1216"/>
    </row>
    <row r="41" spans="1:55" ht="15.75" thickTop="1" x14ac:dyDescent="0.25">
      <c r="A41" s="109" t="s">
        <v>177</v>
      </c>
      <c r="B41" s="1486">
        <f>SUM(B27:B37)</f>
        <v>0</v>
      </c>
      <c r="C41" s="1495">
        <f>SUM(C27:C37)</f>
        <v>0</v>
      </c>
      <c r="D41" s="1488">
        <f>SUM(D27:D40)</f>
        <v>312882206.33851027</v>
      </c>
      <c r="E41" s="838">
        <f>SUM(E27:E37)</f>
        <v>0</v>
      </c>
      <c r="F41" s="1488">
        <f>SUM(F27:F37)</f>
        <v>0</v>
      </c>
      <c r="G41" s="1481">
        <f>SUM(B41:F41)</f>
        <v>312882206.33851027</v>
      </c>
      <c r="H41" s="1486">
        <f>SUM(H27:H37)</f>
        <v>0</v>
      </c>
      <c r="I41" s="1495">
        <f>SUM(I27:I37)</f>
        <v>0</v>
      </c>
      <c r="J41" s="1488">
        <f>SUM(J27:J39)</f>
        <v>306559966.90583754</v>
      </c>
      <c r="K41" s="838">
        <f>SUM(K27:K37)</f>
        <v>0</v>
      </c>
      <c r="L41" s="1488">
        <f>SUM(L27:L37)</f>
        <v>0</v>
      </c>
      <c r="M41" s="1481">
        <f>SUM(H41:L41)</f>
        <v>306559966.90583754</v>
      </c>
      <c r="N41" s="1486">
        <f>SUM(N27:N37)</f>
        <v>0</v>
      </c>
      <c r="O41" s="1495">
        <f>SUM(O27:O37)</f>
        <v>0</v>
      </c>
      <c r="P41" s="1488">
        <f>N41+O41</f>
        <v>0</v>
      </c>
      <c r="Q41" s="838">
        <f>SUM(Q27:Q37)</f>
        <v>0</v>
      </c>
      <c r="R41" s="1488">
        <f>SUM(R27:R37)</f>
        <v>0</v>
      </c>
      <c r="S41" s="1481">
        <f>SUM(N41:R41)</f>
        <v>0</v>
      </c>
      <c r="T41" s="1486">
        <f>SUM(T27:T37)</f>
        <v>0</v>
      </c>
      <c r="U41" s="1495">
        <f>SUM(U27:U37)</f>
        <v>0</v>
      </c>
      <c r="V41" s="1488">
        <f>SUM(V27:V40)</f>
        <v>318716349.00022608</v>
      </c>
      <c r="W41" s="838">
        <f>SUM(W27:W37)</f>
        <v>0</v>
      </c>
      <c r="X41" s="1488">
        <f>SUM(X27:X37)</f>
        <v>0</v>
      </c>
      <c r="Y41" s="1481">
        <f>SUM(T41:X41)</f>
        <v>318716349.00022608</v>
      </c>
      <c r="Z41" s="1486">
        <f>SUM(Z27:Z37)</f>
        <v>0</v>
      </c>
      <c r="AA41" s="1495">
        <f>SUM(AA27:AA37)</f>
        <v>0</v>
      </c>
      <c r="AB41" s="1488">
        <f>SUM(AB27:AB39)</f>
        <v>338760562.01164085</v>
      </c>
      <c r="AC41" s="838">
        <f>SUM(AC27:AC37)</f>
        <v>0</v>
      </c>
      <c r="AD41" s="1488">
        <f>SUM(AD27:AD37)</f>
        <v>0</v>
      </c>
      <c r="AE41" s="1481">
        <f>SUM(Z41:AD41)</f>
        <v>338760562.01164085</v>
      </c>
      <c r="AF41" s="1486">
        <f>SUM(AF27:AF37)</f>
        <v>0</v>
      </c>
      <c r="AG41" s="1495">
        <f>SUM(AG27:AG37)</f>
        <v>0</v>
      </c>
      <c r="AH41" s="1514">
        <f>AF41+AG41</f>
        <v>0</v>
      </c>
      <c r="AI41" s="838">
        <f>SUM(AI27:AI37)</f>
        <v>0</v>
      </c>
      <c r="AJ41" s="1488">
        <f>SUM(AJ27:AJ37)</f>
        <v>0</v>
      </c>
      <c r="AK41" s="816">
        <f>SUM(AF41:AJ41)</f>
        <v>0</v>
      </c>
      <c r="AL41" s="1486">
        <f>SUM(AL27:AL37)</f>
        <v>0</v>
      </c>
      <c r="AM41" s="1495">
        <f>SUM(AM27:AM37)</f>
        <v>0</v>
      </c>
      <c r="AN41" s="1514">
        <f>SUM(AN27:AN40)</f>
        <v>335418206.03854936</v>
      </c>
      <c r="AO41" s="838">
        <f>SUM(AO27:AO37)</f>
        <v>0</v>
      </c>
      <c r="AP41" s="1488">
        <f>SUM(AP27:AP37)</f>
        <v>0</v>
      </c>
      <c r="AQ41" s="816">
        <f>SUM(AL41:AP41)</f>
        <v>335418206.03854936</v>
      </c>
      <c r="AR41" s="841">
        <f>SUM(AR27:AR37)</f>
        <v>0</v>
      </c>
      <c r="AS41" s="1514">
        <f>SUM(AS27:AS37)</f>
        <v>0</v>
      </c>
      <c r="AT41" s="1514">
        <f>AR41+AS41</f>
        <v>0</v>
      </c>
      <c r="AU41" s="838">
        <f>SUM(AU27:AU37)</f>
        <v>0</v>
      </c>
      <c r="AV41" s="1488">
        <f>SUM(AV27:AV37)</f>
        <v>0</v>
      </c>
      <c r="AW41" s="1481">
        <f>SUM(AR41:AV41)</f>
        <v>0</v>
      </c>
      <c r="AX41" s="1486">
        <f>SUM(AX27:AX37)</f>
        <v>0</v>
      </c>
      <c r="AY41" s="1495">
        <f>SUM(AY27:AY37)</f>
        <v>0</v>
      </c>
      <c r="AZ41" s="1514">
        <f>SUM(AZ27:AZ40)</f>
        <v>346885156.82520717</v>
      </c>
      <c r="BA41" s="838">
        <f>SUM(BA27:BA37)</f>
        <v>0</v>
      </c>
      <c r="BB41" s="1488">
        <f>SUM(BB27:BB37)</f>
        <v>0</v>
      </c>
      <c r="BC41" s="1481">
        <f>SUM(AX41:BB41)</f>
        <v>346885156.82520717</v>
      </c>
    </row>
    <row r="42" spans="1:55" x14ac:dyDescent="0.25">
      <c r="A42" s="5"/>
      <c r="B42" s="1477"/>
      <c r="C42" s="1477"/>
      <c r="D42" s="1477"/>
      <c r="E42" s="826"/>
      <c r="F42" s="1477"/>
      <c r="G42" s="1477"/>
      <c r="H42" s="1477"/>
      <c r="I42" s="1477"/>
      <c r="J42" s="1477"/>
      <c r="K42" s="826"/>
      <c r="L42" s="1477"/>
      <c r="M42" s="1477"/>
      <c r="N42" s="1477"/>
      <c r="O42" s="1477"/>
      <c r="P42" s="1477"/>
      <c r="Q42" s="826"/>
      <c r="R42" s="1477"/>
      <c r="S42" s="1477"/>
      <c r="T42" s="1477"/>
      <c r="U42" s="1477"/>
      <c r="V42" s="1477"/>
      <c r="W42" s="826"/>
      <c r="X42" s="1477"/>
      <c r="Y42" s="1477"/>
      <c r="Z42" s="1477"/>
      <c r="AA42" s="1477"/>
      <c r="AB42" s="1477"/>
      <c r="AC42" s="826"/>
      <c r="AD42" s="1477"/>
      <c r="AE42" s="1477"/>
      <c r="AF42" s="1118"/>
      <c r="AG42" s="1118"/>
      <c r="AH42" s="1118"/>
      <c r="AI42" s="826"/>
      <c r="AJ42" s="1477"/>
      <c r="AK42" s="825"/>
      <c r="AL42" s="1118"/>
      <c r="AM42" s="1118"/>
      <c r="AN42" s="1118"/>
      <c r="AO42" s="826"/>
      <c r="AP42" s="1477"/>
      <c r="AQ42" s="825"/>
      <c r="AR42" s="830"/>
      <c r="AS42" s="1118"/>
      <c r="AT42" s="1118"/>
      <c r="AU42" s="826"/>
      <c r="AV42" s="1477"/>
      <c r="AW42" s="1477"/>
      <c r="AX42" s="1118"/>
      <c r="AY42" s="1118"/>
      <c r="AZ42" s="1118"/>
      <c r="BA42" s="826"/>
      <c r="BB42" s="1477"/>
      <c r="BC42" s="1477"/>
    </row>
    <row r="43" spans="1:55" x14ac:dyDescent="0.25">
      <c r="A43" s="109" t="s">
        <v>178</v>
      </c>
      <c r="B43" s="896">
        <v>0</v>
      </c>
      <c r="C43" s="896">
        <v>0</v>
      </c>
      <c r="D43" s="103">
        <f>(D24-D41)/D24</f>
        <v>2.9177853371376884E-2</v>
      </c>
      <c r="E43" s="99"/>
      <c r="F43" s="100"/>
      <c r="G43" s="100"/>
      <c r="H43" s="896">
        <v>0</v>
      </c>
      <c r="I43" s="896">
        <v>0</v>
      </c>
      <c r="J43" s="103">
        <f>(J24-J41)/J24</f>
        <v>-2.2767502154133007E-2</v>
      </c>
      <c r="K43" s="99"/>
      <c r="L43" s="100"/>
      <c r="M43" s="100"/>
      <c r="N43" s="896">
        <v>0</v>
      </c>
      <c r="O43" s="896">
        <v>0</v>
      </c>
      <c r="P43" s="103">
        <f>(N43+O43)/2</f>
        <v>0</v>
      </c>
      <c r="Q43" s="99"/>
      <c r="R43" s="100"/>
      <c r="S43" s="100"/>
      <c r="T43" s="896">
        <v>0</v>
      </c>
      <c r="U43" s="896">
        <v>0</v>
      </c>
      <c r="V43" s="103">
        <f>(V24-V41)/V24</f>
        <v>9.5184136677114606E-3</v>
      </c>
      <c r="W43" s="99"/>
      <c r="X43" s="100"/>
      <c r="Y43" s="100"/>
      <c r="Z43" s="896">
        <v>0</v>
      </c>
      <c r="AA43" s="896">
        <v>0</v>
      </c>
      <c r="AB43" s="103">
        <f>(AB24-AB41)/AB24</f>
        <v>1.1250858287756654E-2</v>
      </c>
      <c r="AC43" s="99"/>
      <c r="AD43" s="100"/>
      <c r="AE43" s="100"/>
      <c r="AF43" s="896">
        <v>0</v>
      </c>
      <c r="AG43" s="896">
        <v>0</v>
      </c>
      <c r="AH43" s="758">
        <f>(AF43+AG43)/2</f>
        <v>0</v>
      </c>
      <c r="AI43" s="99"/>
      <c r="AJ43" s="100"/>
      <c r="AK43" s="784"/>
      <c r="AL43" s="896">
        <v>0</v>
      </c>
      <c r="AM43" s="896">
        <v>0</v>
      </c>
      <c r="AN43" s="758">
        <f>(AN24-AN41)/AN24</f>
        <v>3.0163857806091883E-2</v>
      </c>
      <c r="AO43" s="99"/>
      <c r="AP43" s="100"/>
      <c r="AQ43" s="784"/>
      <c r="AR43" s="757">
        <v>0</v>
      </c>
      <c r="AS43" s="758">
        <v>0</v>
      </c>
      <c r="AT43" s="758">
        <f>(AR43+AS43)/2</f>
        <v>0</v>
      </c>
      <c r="AU43" s="99"/>
      <c r="AV43" s="100"/>
      <c r="AW43" s="100"/>
      <c r="AX43" s="896">
        <v>0</v>
      </c>
      <c r="AY43" s="896">
        <v>0</v>
      </c>
      <c r="AZ43" s="758">
        <f>(AZ24-AZ41)/AZ24</f>
        <v>1.6964379537251995E-2</v>
      </c>
      <c r="BA43" s="99"/>
      <c r="BB43" s="100"/>
      <c r="BC43" s="100"/>
    </row>
    <row r="44" spans="1:55" x14ac:dyDescent="0.25">
      <c r="A44" s="109" t="s">
        <v>179</v>
      </c>
      <c r="B44" s="896">
        <v>0</v>
      </c>
      <c r="C44" s="896">
        <v>0</v>
      </c>
      <c r="D44" s="103">
        <f>1-((D24-D41)/(D41+(D24-D41)))</f>
        <v>0.97082214662862309</v>
      </c>
      <c r="E44" s="90"/>
      <c r="F44" s="88"/>
      <c r="G44" s="88"/>
      <c r="H44" s="896">
        <v>0</v>
      </c>
      <c r="I44" s="896">
        <v>0</v>
      </c>
      <c r="J44" s="103">
        <f>1-((J24-J41)/(J41+(J24-J41)))</f>
        <v>1.0227675021541329</v>
      </c>
      <c r="K44" s="90"/>
      <c r="L44" s="88"/>
      <c r="M44" s="88"/>
      <c r="N44" s="896">
        <v>0</v>
      </c>
      <c r="O44" s="896">
        <v>0</v>
      </c>
      <c r="P44" s="103">
        <f>(N44+O44)/2</f>
        <v>0</v>
      </c>
      <c r="Q44" s="90"/>
      <c r="R44" s="88"/>
      <c r="S44" s="88"/>
      <c r="T44" s="896">
        <v>0</v>
      </c>
      <c r="U44" s="896">
        <v>0</v>
      </c>
      <c r="V44" s="103">
        <f>1-((V24-V41)/(V41+(V24-V41)))</f>
        <v>0.99048158633228855</v>
      </c>
      <c r="W44" s="90"/>
      <c r="X44" s="88"/>
      <c r="Y44" s="88"/>
      <c r="Z44" s="896">
        <v>0</v>
      </c>
      <c r="AA44" s="896">
        <v>0</v>
      </c>
      <c r="AB44" s="103">
        <f>1-((AB24-AB41)/(AB41+(AB24-AB41)))</f>
        <v>0.98874914171224337</v>
      </c>
      <c r="AC44" s="90"/>
      <c r="AD44" s="88"/>
      <c r="AE44" s="88"/>
      <c r="AF44" s="896">
        <v>0</v>
      </c>
      <c r="AG44" s="896">
        <v>0</v>
      </c>
      <c r="AH44" s="758">
        <f>(AF44+AG44)/2</f>
        <v>0</v>
      </c>
      <c r="AI44" s="90"/>
      <c r="AJ44" s="88"/>
      <c r="AK44" s="97"/>
      <c r="AL44" s="896">
        <v>0</v>
      </c>
      <c r="AM44" s="896">
        <v>0</v>
      </c>
      <c r="AN44" s="758">
        <f>1-((AN24-AN41)/(AN41+(AN24-AN41)))</f>
        <v>0.96983614219390812</v>
      </c>
      <c r="AO44" s="90"/>
      <c r="AP44" s="88"/>
      <c r="AQ44" s="97"/>
      <c r="AR44" s="757">
        <v>0</v>
      </c>
      <c r="AS44" s="758">
        <v>0</v>
      </c>
      <c r="AT44" s="758">
        <f>(AR44+AS44)/2</f>
        <v>0</v>
      </c>
      <c r="AU44" s="90"/>
      <c r="AV44" s="88"/>
      <c r="AW44" s="88"/>
      <c r="AX44" s="896">
        <v>0</v>
      </c>
      <c r="AY44" s="896">
        <v>0</v>
      </c>
      <c r="AZ44" s="758">
        <f>1-((AZ24-AZ41)/(AZ41+(AZ24-AZ41)))</f>
        <v>0.98303562046274795</v>
      </c>
      <c r="BA44" s="90"/>
      <c r="BB44" s="88"/>
      <c r="BC44" s="88"/>
    </row>
    <row r="45" spans="1:55" x14ac:dyDescent="0.25">
      <c r="A45" s="109"/>
      <c r="B45" s="103"/>
      <c r="C45" s="103"/>
      <c r="D45" s="103"/>
      <c r="E45" s="90"/>
      <c r="F45" s="88"/>
      <c r="G45" s="88"/>
      <c r="H45" s="103"/>
      <c r="I45" s="103"/>
      <c r="J45" s="103"/>
      <c r="K45" s="90"/>
      <c r="L45" s="88"/>
      <c r="M45" s="88"/>
      <c r="N45" s="103"/>
      <c r="O45" s="103"/>
      <c r="P45" s="103"/>
      <c r="Q45" s="90"/>
      <c r="R45" s="88"/>
      <c r="S45" s="88"/>
      <c r="T45" s="103"/>
      <c r="U45" s="103"/>
      <c r="V45" s="103"/>
      <c r="W45" s="90"/>
      <c r="X45" s="88"/>
      <c r="Y45" s="88"/>
      <c r="Z45" s="103"/>
      <c r="AA45" s="103"/>
      <c r="AB45" s="103"/>
      <c r="AC45" s="90"/>
      <c r="AD45" s="88"/>
      <c r="AE45" s="88"/>
      <c r="AF45" s="188"/>
      <c r="AG45" s="188"/>
      <c r="AH45" s="758"/>
      <c r="AI45" s="90"/>
      <c r="AJ45" s="88"/>
      <c r="AK45" s="97"/>
      <c r="AL45" s="188"/>
      <c r="AM45" s="188"/>
      <c r="AN45" s="758"/>
      <c r="AO45" s="90"/>
      <c r="AP45" s="88"/>
      <c r="AQ45" s="97"/>
      <c r="AR45" s="757"/>
      <c r="AS45" s="758"/>
      <c r="AT45" s="758"/>
      <c r="AU45" s="90"/>
      <c r="AV45" s="88"/>
      <c r="AW45" s="88"/>
      <c r="AX45" s="188"/>
      <c r="AY45" s="188"/>
      <c r="AZ45" s="758"/>
      <c r="BA45" s="90"/>
      <c r="BB45" s="88"/>
      <c r="BC45" s="88"/>
    </row>
    <row r="46" spans="1:55" x14ac:dyDescent="0.25">
      <c r="A46" s="109" t="s">
        <v>180</v>
      </c>
      <c r="B46" s="1486">
        <v>0</v>
      </c>
      <c r="C46" s="1486">
        <v>0</v>
      </c>
      <c r="D46" s="1481">
        <v>1887375</v>
      </c>
      <c r="E46" s="1478"/>
      <c r="F46" s="1483"/>
      <c r="G46" s="1481">
        <f>D46</f>
        <v>1887375</v>
      </c>
      <c r="H46" s="1486">
        <v>0</v>
      </c>
      <c r="I46" s="1486">
        <v>0</v>
      </c>
      <c r="J46" s="1481">
        <f>G49</f>
        <v>1934644</v>
      </c>
      <c r="K46" s="1478"/>
      <c r="L46" s="1483"/>
      <c r="M46" s="1481">
        <f>J46</f>
        <v>1934644</v>
      </c>
      <c r="N46" s="1486">
        <v>0</v>
      </c>
      <c r="O46" s="1486">
        <v>0</v>
      </c>
      <c r="P46" s="1481">
        <f>N46+O46</f>
        <v>0</v>
      </c>
      <c r="Q46" s="1478"/>
      <c r="R46" s="1483"/>
      <c r="S46" s="1481">
        <v>0</v>
      </c>
      <c r="T46" s="1486">
        <v>0</v>
      </c>
      <c r="U46" s="1486">
        <v>0</v>
      </c>
      <c r="V46" s="1481">
        <f>M49</f>
        <v>1982284</v>
      </c>
      <c r="W46" s="1478"/>
      <c r="X46" s="1483"/>
      <c r="Y46" s="1481">
        <f>SUM(V46:X46)</f>
        <v>1982284</v>
      </c>
      <c r="Z46" s="1486">
        <v>0</v>
      </c>
      <c r="AA46" s="1486">
        <v>0</v>
      </c>
      <c r="AB46" s="1481">
        <f>Y49</f>
        <v>-5</v>
      </c>
      <c r="AC46" s="1478"/>
      <c r="AD46" s="1483"/>
      <c r="AE46" s="1481">
        <f>SUM(AB46:AD46)</f>
        <v>-5</v>
      </c>
      <c r="AF46" s="1486">
        <v>0</v>
      </c>
      <c r="AG46" s="1486">
        <v>0</v>
      </c>
      <c r="AH46" s="1212">
        <f>AF46+AG46</f>
        <v>0</v>
      </c>
      <c r="AI46" s="1478"/>
      <c r="AJ46" s="1483"/>
      <c r="AK46" s="816">
        <v>0</v>
      </c>
      <c r="AL46" s="1486">
        <v>0</v>
      </c>
      <c r="AM46" s="1486">
        <v>0</v>
      </c>
      <c r="AN46" s="1212">
        <f>AE49</f>
        <v>179</v>
      </c>
      <c r="AO46" s="1478"/>
      <c r="AP46" s="1483"/>
      <c r="AQ46" s="816">
        <f>SUM(AN46:AP46)</f>
        <v>179</v>
      </c>
      <c r="AR46" s="841">
        <v>0</v>
      </c>
      <c r="AS46" s="1212">
        <v>0</v>
      </c>
      <c r="AT46" s="1212">
        <f>AR46+AS46</f>
        <v>0</v>
      </c>
      <c r="AU46" s="1478"/>
      <c r="AV46" s="1483"/>
      <c r="AW46" s="1481">
        <v>0</v>
      </c>
      <c r="AX46" s="1486">
        <v>0</v>
      </c>
      <c r="AY46" s="1486">
        <v>0</v>
      </c>
      <c r="AZ46" s="1212">
        <f>AQ49</f>
        <v>179</v>
      </c>
      <c r="BA46" s="1478"/>
      <c r="BB46" s="1483"/>
      <c r="BC46" s="1481">
        <f>AZ49</f>
        <v>179</v>
      </c>
    </row>
    <row r="47" spans="1:55" x14ac:dyDescent="0.25">
      <c r="A47" s="5" t="s">
        <v>181</v>
      </c>
      <c r="B47" s="1486"/>
      <c r="C47" s="1486"/>
      <c r="D47" s="1481"/>
      <c r="E47" s="1478"/>
      <c r="F47" s="1483"/>
      <c r="G47" s="1481"/>
      <c r="H47" s="1486"/>
      <c r="I47" s="1486"/>
      <c r="J47" s="1481"/>
      <c r="K47" s="1478"/>
      <c r="L47" s="1483"/>
      <c r="M47" s="1481"/>
      <c r="N47" s="1486"/>
      <c r="O47" s="1486"/>
      <c r="P47" s="1481"/>
      <c r="Q47" s="1478"/>
      <c r="R47" s="1483"/>
      <c r="S47" s="1481"/>
      <c r="T47" s="1486"/>
      <c r="U47" s="1486"/>
      <c r="V47" s="1481"/>
      <c r="W47" s="1478"/>
      <c r="X47" s="1483"/>
      <c r="Y47" s="1481"/>
      <c r="Z47" s="1486"/>
      <c r="AA47" s="1486"/>
      <c r="AB47" s="1481"/>
      <c r="AC47" s="1478"/>
      <c r="AD47" s="1483"/>
      <c r="AE47" s="1481"/>
      <c r="AF47" s="1486"/>
      <c r="AG47" s="1486"/>
      <c r="AH47" s="1212">
        <f>AF47+AG47</f>
        <v>0</v>
      </c>
      <c r="AI47" s="1478"/>
      <c r="AJ47" s="1483"/>
      <c r="AK47" s="825">
        <v>0</v>
      </c>
      <c r="AL47" s="1486"/>
      <c r="AM47" s="1486"/>
      <c r="AN47" s="1212">
        <f>AL47+AM47</f>
        <v>0</v>
      </c>
      <c r="AO47" s="1478"/>
      <c r="AP47" s="1483"/>
      <c r="AQ47" s="825">
        <v>0</v>
      </c>
      <c r="AR47" s="830">
        <v>0</v>
      </c>
      <c r="AS47" s="1118">
        <v>0</v>
      </c>
      <c r="AT47" s="1212">
        <f>AR47+AS47</f>
        <v>0</v>
      </c>
      <c r="AU47" s="1478"/>
      <c r="AV47" s="1483"/>
      <c r="AW47" s="1477">
        <v>0</v>
      </c>
      <c r="AX47" s="1486">
        <v>0</v>
      </c>
      <c r="AY47" s="1486">
        <v>0</v>
      </c>
      <c r="AZ47" s="1212">
        <f>AX47+AY47</f>
        <v>0</v>
      </c>
      <c r="BA47" s="1478"/>
      <c r="BB47" s="1483"/>
      <c r="BC47" s="1477">
        <v>0</v>
      </c>
    </row>
    <row r="48" spans="1:55" x14ac:dyDescent="0.25">
      <c r="A48" s="5" t="s">
        <v>182</v>
      </c>
      <c r="B48" s="1483">
        <v>0</v>
      </c>
      <c r="C48" s="1483">
        <v>0</v>
      </c>
      <c r="D48" s="1481">
        <f t="shared" ref="D48:D64" si="17">B48+C48</f>
        <v>0</v>
      </c>
      <c r="E48" s="1478"/>
      <c r="F48" s="1483"/>
      <c r="G48" s="1477">
        <v>0</v>
      </c>
      <c r="H48" s="1483">
        <v>0</v>
      </c>
      <c r="I48" s="1483">
        <v>0</v>
      </c>
      <c r="J48" s="1481">
        <f t="shared" ref="J48:J64" si="18">H48+I48</f>
        <v>0</v>
      </c>
      <c r="K48" s="1478"/>
      <c r="L48" s="1483"/>
      <c r="M48" s="1477">
        <v>0</v>
      </c>
      <c r="N48" s="1483">
        <v>0</v>
      </c>
      <c r="O48" s="1483">
        <v>0</v>
      </c>
      <c r="P48" s="1481">
        <f t="shared" ref="P48:P64" si="19">N48+O48</f>
        <v>0</v>
      </c>
      <c r="Q48" s="1478"/>
      <c r="R48" s="1483"/>
      <c r="S48" s="1477">
        <v>0</v>
      </c>
      <c r="T48" s="1483">
        <v>0</v>
      </c>
      <c r="U48" s="1483">
        <v>0</v>
      </c>
      <c r="V48" s="1481">
        <f t="shared" ref="V48:V64" si="20">T48+U48</f>
        <v>0</v>
      </c>
      <c r="W48" s="1478"/>
      <c r="X48" s="1483"/>
      <c r="Y48" s="1477">
        <v>0</v>
      </c>
      <c r="Z48" s="1483">
        <v>0</v>
      </c>
      <c r="AA48" s="1483">
        <v>0</v>
      </c>
      <c r="AB48" s="1481">
        <f t="shared" ref="AB48:AB64" si="21">Z48+AA48</f>
        <v>0</v>
      </c>
      <c r="AC48" s="1478"/>
      <c r="AD48" s="1483"/>
      <c r="AE48" s="1477">
        <v>0</v>
      </c>
      <c r="AF48" s="1483">
        <v>0</v>
      </c>
      <c r="AG48" s="1483">
        <v>0</v>
      </c>
      <c r="AH48" s="1212">
        <f t="shared" ref="AH48:AH64" si="22">AF48+AG48</f>
        <v>0</v>
      </c>
      <c r="AI48" s="1478"/>
      <c r="AJ48" s="1483"/>
      <c r="AK48" s="825">
        <v>0</v>
      </c>
      <c r="AL48" s="1483">
        <v>0</v>
      </c>
      <c r="AM48" s="1483">
        <v>0</v>
      </c>
      <c r="AN48" s="1212">
        <f t="shared" ref="AN48" si="23">AL48+AM48</f>
        <v>0</v>
      </c>
      <c r="AO48" s="1478"/>
      <c r="AP48" s="1483"/>
      <c r="AQ48" s="825">
        <v>0</v>
      </c>
      <c r="AR48" s="830">
        <v>0</v>
      </c>
      <c r="AS48" s="1118">
        <v>0</v>
      </c>
      <c r="AT48" s="1212">
        <f t="shared" ref="AT48:AT64" si="24">AR48+AS48</f>
        <v>0</v>
      </c>
      <c r="AU48" s="1478"/>
      <c r="AV48" s="1483"/>
      <c r="AW48" s="1477">
        <v>0</v>
      </c>
      <c r="AX48" s="1483">
        <v>0</v>
      </c>
      <c r="AY48" s="1483">
        <v>0</v>
      </c>
      <c r="AZ48" s="1212">
        <f t="shared" ref="AZ48:AZ64" si="25">AX48+AY48</f>
        <v>0</v>
      </c>
      <c r="BA48" s="1478"/>
      <c r="BB48" s="1483"/>
      <c r="BC48" s="1477">
        <v>0</v>
      </c>
    </row>
    <row r="49" spans="1:55" x14ac:dyDescent="0.25">
      <c r="A49" s="109" t="s">
        <v>183</v>
      </c>
      <c r="B49" s="1486">
        <v>0</v>
      </c>
      <c r="C49" s="1486">
        <v>0</v>
      </c>
      <c r="D49" s="1481">
        <v>1934644</v>
      </c>
      <c r="E49" s="1478"/>
      <c r="F49" s="1483"/>
      <c r="G49" s="1481">
        <f>D49</f>
        <v>1934644</v>
      </c>
      <c r="H49" s="1486">
        <v>0</v>
      </c>
      <c r="I49" s="1486">
        <v>0</v>
      </c>
      <c r="J49" s="1481">
        <v>1982284</v>
      </c>
      <c r="K49" s="1478"/>
      <c r="L49" s="1483"/>
      <c r="M49" s="1481">
        <f>J49</f>
        <v>1982284</v>
      </c>
      <c r="N49" s="1486">
        <v>0</v>
      </c>
      <c r="O49" s="1486">
        <v>0</v>
      </c>
      <c r="P49" s="1481">
        <f t="shared" si="19"/>
        <v>0</v>
      </c>
      <c r="Q49" s="1478"/>
      <c r="R49" s="1483"/>
      <c r="S49" s="1481">
        <v>0</v>
      </c>
      <c r="T49" s="1486">
        <v>0</v>
      </c>
      <c r="U49" s="1486">
        <v>0</v>
      </c>
      <c r="V49" s="1481">
        <v>-5</v>
      </c>
      <c r="W49" s="1478"/>
      <c r="X49" s="1483"/>
      <c r="Y49" s="1481">
        <f>SUM(V49:X49)</f>
        <v>-5</v>
      </c>
      <c r="Z49" s="1486">
        <v>0</v>
      </c>
      <c r="AA49" s="1486">
        <v>0</v>
      </c>
      <c r="AB49" s="1481">
        <v>179</v>
      </c>
      <c r="AC49" s="1478"/>
      <c r="AD49" s="1483"/>
      <c r="AE49" s="1481">
        <f>SUM(AB49:AD49)</f>
        <v>179</v>
      </c>
      <c r="AF49" s="1486">
        <v>0</v>
      </c>
      <c r="AG49" s="1486">
        <v>0</v>
      </c>
      <c r="AH49" s="1212">
        <f t="shared" si="22"/>
        <v>0</v>
      </c>
      <c r="AI49" s="1478"/>
      <c r="AJ49" s="1483"/>
      <c r="AK49" s="816">
        <v>0</v>
      </c>
      <c r="AL49" s="1486">
        <v>0</v>
      </c>
      <c r="AM49" s="1486">
        <v>0</v>
      </c>
      <c r="AN49" s="1212">
        <f>AN46</f>
        <v>179</v>
      </c>
      <c r="AO49" s="1478"/>
      <c r="AP49" s="1483"/>
      <c r="AQ49" s="816">
        <f>SUM(AN49:AP49)</f>
        <v>179</v>
      </c>
      <c r="AR49" s="841">
        <v>0</v>
      </c>
      <c r="AS49" s="1212">
        <v>0</v>
      </c>
      <c r="AT49" s="1212">
        <f t="shared" si="24"/>
        <v>0</v>
      </c>
      <c r="AU49" s="1478"/>
      <c r="AV49" s="1483"/>
      <c r="AW49" s="1481">
        <v>0</v>
      </c>
      <c r="AX49" s="1486">
        <v>0</v>
      </c>
      <c r="AY49" s="1486">
        <v>0</v>
      </c>
      <c r="AZ49" s="1212">
        <f>SUM(AQ49:AY49)</f>
        <v>179</v>
      </c>
      <c r="BA49" s="1478"/>
      <c r="BB49" s="1483"/>
      <c r="BC49" s="1481">
        <f>SUM(AZ49:BB49)</f>
        <v>179</v>
      </c>
    </row>
    <row r="50" spans="1:55" x14ac:dyDescent="0.25">
      <c r="A50" s="5"/>
      <c r="B50" s="1477"/>
      <c r="C50" s="1477"/>
      <c r="D50" s="1481"/>
      <c r="E50" s="826"/>
      <c r="F50" s="1477"/>
      <c r="G50" s="1477"/>
      <c r="H50" s="1477"/>
      <c r="I50" s="1477"/>
      <c r="J50" s="1481"/>
      <c r="K50" s="826"/>
      <c r="L50" s="1477"/>
      <c r="M50" s="1477"/>
      <c r="N50" s="1477"/>
      <c r="O50" s="1477"/>
      <c r="P50" s="1481"/>
      <c r="Q50" s="826"/>
      <c r="R50" s="1477"/>
      <c r="S50" s="1477"/>
      <c r="T50" s="1477"/>
      <c r="U50" s="1477"/>
      <c r="V50" s="1481"/>
      <c r="W50" s="826"/>
      <c r="X50" s="1477"/>
      <c r="Y50" s="1477"/>
      <c r="Z50" s="1477"/>
      <c r="AA50" s="1477"/>
      <c r="AB50" s="1481"/>
      <c r="AC50" s="826"/>
      <c r="AD50" s="1477"/>
      <c r="AE50" s="1477"/>
      <c r="AF50" s="1118"/>
      <c r="AG50" s="1118"/>
      <c r="AH50" s="1212"/>
      <c r="AI50" s="826"/>
      <c r="AJ50" s="1477"/>
      <c r="AK50" s="825"/>
      <c r="AL50" s="1118"/>
      <c r="AM50" s="1118"/>
      <c r="AN50" s="1212"/>
      <c r="AO50" s="826"/>
      <c r="AP50" s="1477"/>
      <c r="AQ50" s="825"/>
      <c r="AR50" s="830"/>
      <c r="AS50" s="1118"/>
      <c r="AT50" s="1212"/>
      <c r="AU50" s="826"/>
      <c r="AV50" s="1477"/>
      <c r="AW50" s="1477"/>
      <c r="AX50" s="1118"/>
      <c r="AY50" s="1118"/>
      <c r="AZ50" s="1212"/>
      <c r="BA50" s="826"/>
      <c r="BB50" s="1477"/>
      <c r="BC50" s="1477"/>
    </row>
    <row r="51" spans="1:55" x14ac:dyDescent="0.25">
      <c r="A51" s="109" t="s">
        <v>184</v>
      </c>
      <c r="B51" s="1486">
        <v>0</v>
      </c>
      <c r="C51" s="1486">
        <v>0</v>
      </c>
      <c r="D51" s="1481">
        <v>13058945</v>
      </c>
      <c r="E51" s="1478"/>
      <c r="F51" s="1483"/>
      <c r="G51" s="1481">
        <f>D51</f>
        <v>13058945</v>
      </c>
      <c r="H51" s="1486">
        <v>0</v>
      </c>
      <c r="I51" s="1486">
        <v>0</v>
      </c>
      <c r="J51" s="1481">
        <f>G53</f>
        <v>10839298</v>
      </c>
      <c r="K51" s="1478"/>
      <c r="L51" s="1483"/>
      <c r="M51" s="1481">
        <f>J51</f>
        <v>10839298</v>
      </c>
      <c r="N51" s="1486">
        <v>0</v>
      </c>
      <c r="O51" s="1486">
        <v>0</v>
      </c>
      <c r="P51" s="1481">
        <f t="shared" si="19"/>
        <v>0</v>
      </c>
      <c r="Q51" s="1478"/>
      <c r="R51" s="1483"/>
      <c r="S51" s="1481">
        <v>0</v>
      </c>
      <c r="T51" s="1486">
        <v>0</v>
      </c>
      <c r="U51" s="1486">
        <v>0</v>
      </c>
      <c r="V51" s="1481">
        <f>M53</f>
        <v>7964668</v>
      </c>
      <c r="W51" s="1478"/>
      <c r="X51" s="1483"/>
      <c r="Y51" s="1481">
        <f>SUM(V51:X51)</f>
        <v>7964668</v>
      </c>
      <c r="Z51" s="1486">
        <v>0</v>
      </c>
      <c r="AA51" s="1486">
        <v>0</v>
      </c>
      <c r="AB51" s="1481">
        <f>Y53</f>
        <v>8422388</v>
      </c>
      <c r="AC51" s="1478"/>
      <c r="AD51" s="1483"/>
      <c r="AE51" s="1481">
        <f>SUM(AB51:AD51)</f>
        <v>8422388</v>
      </c>
      <c r="AF51" s="1486">
        <v>0</v>
      </c>
      <c r="AG51" s="1486">
        <v>0</v>
      </c>
      <c r="AH51" s="1212">
        <f t="shared" si="22"/>
        <v>0</v>
      </c>
      <c r="AI51" s="1478"/>
      <c r="AJ51" s="1483"/>
      <c r="AK51" s="816">
        <v>0</v>
      </c>
      <c r="AL51" s="1486">
        <v>0</v>
      </c>
      <c r="AM51" s="1486">
        <v>0</v>
      </c>
      <c r="AN51" s="1212">
        <f>AE53</f>
        <v>9010024</v>
      </c>
      <c r="AO51" s="1478"/>
      <c r="AP51" s="1483"/>
      <c r="AQ51" s="816">
        <f>SUM(AN51:AP51)</f>
        <v>9010024</v>
      </c>
      <c r="AR51" s="841">
        <v>0</v>
      </c>
      <c r="AS51" s="1212">
        <v>0</v>
      </c>
      <c r="AT51" s="1212">
        <f t="shared" si="24"/>
        <v>0</v>
      </c>
      <c r="AU51" s="1478"/>
      <c r="AV51" s="1483"/>
      <c r="AW51" s="1481">
        <v>0</v>
      </c>
      <c r="AX51" s="1486">
        <v>0</v>
      </c>
      <c r="AY51" s="1486">
        <v>0</v>
      </c>
      <c r="AZ51" s="1212">
        <f>AQ53</f>
        <v>0</v>
      </c>
      <c r="BA51" s="1478"/>
      <c r="BB51" s="1483"/>
      <c r="BC51" s="1481">
        <f>SUM(AZ51:BB51)</f>
        <v>0</v>
      </c>
    </row>
    <row r="52" spans="1:55" x14ac:dyDescent="0.25">
      <c r="A52" s="5" t="s">
        <v>185</v>
      </c>
      <c r="B52" s="1483">
        <v>0</v>
      </c>
      <c r="C52" s="1483">
        <v>0</v>
      </c>
      <c r="D52" s="1481">
        <f>7738968+89237-10-10047842</f>
        <v>-2219647</v>
      </c>
      <c r="E52" s="1478"/>
      <c r="F52" s="1483"/>
      <c r="G52" s="1477">
        <f>D52</f>
        <v>-2219647</v>
      </c>
      <c r="H52" s="1483">
        <v>0</v>
      </c>
      <c r="I52" s="1483">
        <v>0</v>
      </c>
      <c r="J52" s="1481">
        <f>J53-J51</f>
        <v>-2874630</v>
      </c>
      <c r="K52" s="1478"/>
      <c r="L52" s="1483"/>
      <c r="M52" s="1477">
        <f>J52</f>
        <v>-2874630</v>
      </c>
      <c r="N52" s="1483">
        <v>0</v>
      </c>
      <c r="O52" s="1483">
        <v>0</v>
      </c>
      <c r="P52" s="1481">
        <f t="shared" si="19"/>
        <v>0</v>
      </c>
      <c r="Q52" s="1478"/>
      <c r="R52" s="1483"/>
      <c r="S52" s="1477">
        <v>0</v>
      </c>
      <c r="T52" s="1483">
        <v>0</v>
      </c>
      <c r="U52" s="1483">
        <v>0</v>
      </c>
      <c r="V52" s="1481">
        <f>V53-V51</f>
        <v>457720</v>
      </c>
      <c r="W52" s="1478"/>
      <c r="X52" s="1483"/>
      <c r="Y52" s="1477">
        <f>SUM(V52:X52)</f>
        <v>457720</v>
      </c>
      <c r="Z52" s="1483">
        <v>0</v>
      </c>
      <c r="AA52" s="1483">
        <v>0</v>
      </c>
      <c r="AB52" s="1481">
        <f>AB53-AB51</f>
        <v>587636</v>
      </c>
      <c r="AC52" s="1478"/>
      <c r="AD52" s="1483"/>
      <c r="AE52" s="1477">
        <f>SUM(AB52:AD52)</f>
        <v>587636</v>
      </c>
      <c r="AF52" s="1483">
        <v>0</v>
      </c>
      <c r="AG52" s="1483">
        <v>0</v>
      </c>
      <c r="AH52" s="1212">
        <f t="shared" si="22"/>
        <v>0</v>
      </c>
      <c r="AI52" s="1478"/>
      <c r="AJ52" s="1483"/>
      <c r="AK52" s="825">
        <v>0</v>
      </c>
      <c r="AL52" s="1483">
        <v>0</v>
      </c>
      <c r="AM52" s="1483">
        <v>0</v>
      </c>
      <c r="AN52" s="1212">
        <f>-AN51</f>
        <v>-9010024</v>
      </c>
      <c r="AO52" s="1478"/>
      <c r="AP52" s="1483"/>
      <c r="AQ52" s="816">
        <f>AN52</f>
        <v>-9010024</v>
      </c>
      <c r="AR52" s="830">
        <v>0</v>
      </c>
      <c r="AS52" s="1118">
        <v>0</v>
      </c>
      <c r="AT52" s="1212">
        <f t="shared" si="24"/>
        <v>0</v>
      </c>
      <c r="AU52" s="1478"/>
      <c r="AV52" s="1483"/>
      <c r="AW52" s="1477">
        <v>0</v>
      </c>
      <c r="AX52" s="1483">
        <v>0</v>
      </c>
      <c r="AY52" s="1483">
        <v>0</v>
      </c>
      <c r="AZ52" s="1212">
        <f t="shared" si="25"/>
        <v>0</v>
      </c>
      <c r="BA52" s="1478"/>
      <c r="BB52" s="1483"/>
      <c r="BC52" s="1477">
        <v>0</v>
      </c>
    </row>
    <row r="53" spans="1:55" x14ac:dyDescent="0.25">
      <c r="A53" s="109" t="s">
        <v>186</v>
      </c>
      <c r="B53" s="1486">
        <v>0</v>
      </c>
      <c r="C53" s="1486">
        <v>0</v>
      </c>
      <c r="D53" s="1481">
        <f>SUM(D51:D52)</f>
        <v>10839298</v>
      </c>
      <c r="E53" s="1478"/>
      <c r="F53" s="1483"/>
      <c r="G53" s="1481">
        <f>D53</f>
        <v>10839298</v>
      </c>
      <c r="H53" s="1486">
        <v>0</v>
      </c>
      <c r="I53" s="1486">
        <v>0</v>
      </c>
      <c r="J53" s="1481">
        <v>7964668</v>
      </c>
      <c r="K53" s="1478"/>
      <c r="L53" s="1483"/>
      <c r="M53" s="1481">
        <f>J53</f>
        <v>7964668</v>
      </c>
      <c r="N53" s="1486">
        <v>0</v>
      </c>
      <c r="O53" s="1486">
        <v>0</v>
      </c>
      <c r="P53" s="1481">
        <f t="shared" si="19"/>
        <v>0</v>
      </c>
      <c r="Q53" s="1478"/>
      <c r="R53" s="1483"/>
      <c r="S53" s="1481">
        <v>0</v>
      </c>
      <c r="T53" s="1486">
        <v>0</v>
      </c>
      <c r="U53" s="1486">
        <v>0</v>
      </c>
      <c r="V53" s="1481">
        <v>8422388</v>
      </c>
      <c r="W53" s="1478"/>
      <c r="X53" s="1483"/>
      <c r="Y53" s="1481">
        <f>SUM(V53:X53)</f>
        <v>8422388</v>
      </c>
      <c r="Z53" s="1486">
        <v>0</v>
      </c>
      <c r="AA53" s="1486">
        <v>0</v>
      </c>
      <c r="AB53" s="1481">
        <v>9010024</v>
      </c>
      <c r="AC53" s="1478"/>
      <c r="AD53" s="1483"/>
      <c r="AE53" s="1481">
        <f>SUM(AB53:AD53)</f>
        <v>9010024</v>
      </c>
      <c r="AF53" s="1486">
        <v>0</v>
      </c>
      <c r="AG53" s="1486">
        <v>0</v>
      </c>
      <c r="AH53" s="1212">
        <f t="shared" si="22"/>
        <v>0</v>
      </c>
      <c r="AI53" s="1478"/>
      <c r="AJ53" s="1483"/>
      <c r="AK53" s="816">
        <v>0</v>
      </c>
      <c r="AL53" s="1486">
        <v>0</v>
      </c>
      <c r="AM53" s="1486">
        <v>0</v>
      </c>
      <c r="AN53" s="1212">
        <f>SUM(AN51:AN52)</f>
        <v>0</v>
      </c>
      <c r="AO53" s="1478"/>
      <c r="AP53" s="1483"/>
      <c r="AQ53" s="816">
        <f>SUM(AN53:AP53)</f>
        <v>0</v>
      </c>
      <c r="AR53" s="841">
        <v>0</v>
      </c>
      <c r="AS53" s="1212">
        <v>0</v>
      </c>
      <c r="AT53" s="1212">
        <f t="shared" si="24"/>
        <v>0</v>
      </c>
      <c r="AU53" s="1478"/>
      <c r="AV53" s="1483"/>
      <c r="AW53" s="1481">
        <v>0</v>
      </c>
      <c r="AX53" s="1486">
        <v>0</v>
      </c>
      <c r="AY53" s="1486">
        <v>0</v>
      </c>
      <c r="AZ53" s="1212">
        <f>SUM(AQ53:AY53)</f>
        <v>0</v>
      </c>
      <c r="BA53" s="1478"/>
      <c r="BB53" s="1483"/>
      <c r="BC53" s="1481">
        <f>SUM(AZ53:BB53)</f>
        <v>0</v>
      </c>
    </row>
    <row r="54" spans="1:55" x14ac:dyDescent="0.25">
      <c r="A54" s="5"/>
      <c r="B54" s="1477"/>
      <c r="C54" s="1477"/>
      <c r="D54" s="1481"/>
      <c r="E54" s="826"/>
      <c r="F54" s="1477"/>
      <c r="G54" s="1477"/>
      <c r="H54" s="1477"/>
      <c r="I54" s="1477"/>
      <c r="J54" s="1481"/>
      <c r="K54" s="826"/>
      <c r="L54" s="1477"/>
      <c r="M54" s="1477"/>
      <c r="N54" s="1477"/>
      <c r="O54" s="1477"/>
      <c r="P54" s="1481"/>
      <c r="Q54" s="826"/>
      <c r="R54" s="1477"/>
      <c r="S54" s="1477"/>
      <c r="T54" s="1477"/>
      <c r="U54" s="1477"/>
      <c r="V54" s="1481"/>
      <c r="W54" s="826"/>
      <c r="X54" s="1477"/>
      <c r="Y54" s="1477"/>
      <c r="Z54" s="1477"/>
      <c r="AA54" s="1477"/>
      <c r="AB54" s="1481"/>
      <c r="AC54" s="826"/>
      <c r="AD54" s="1477"/>
      <c r="AE54" s="1477"/>
      <c r="AF54" s="1118"/>
      <c r="AG54" s="1118"/>
      <c r="AH54" s="1212"/>
      <c r="AI54" s="826"/>
      <c r="AJ54" s="1477"/>
      <c r="AK54" s="825"/>
      <c r="AL54" s="1118"/>
      <c r="AM54" s="1118"/>
      <c r="AN54" s="1118"/>
      <c r="AO54" s="826"/>
      <c r="AP54" s="1477"/>
      <c r="AQ54" s="825"/>
      <c r="AR54" s="830"/>
      <c r="AS54" s="1118"/>
      <c r="AT54" s="1212"/>
      <c r="AU54" s="826"/>
      <c r="AV54" s="1477"/>
      <c r="AW54" s="1477"/>
      <c r="AX54" s="1118"/>
      <c r="AY54" s="1118"/>
      <c r="AZ54" s="1118"/>
      <c r="BA54" s="826"/>
      <c r="BB54" s="1477"/>
      <c r="BC54" s="1477"/>
    </row>
    <row r="55" spans="1:55" x14ac:dyDescent="0.25">
      <c r="A55" s="109" t="s">
        <v>187</v>
      </c>
      <c r="B55" s="1496">
        <v>0</v>
      </c>
      <c r="C55" s="1496">
        <v>0</v>
      </c>
      <c r="D55" s="1496">
        <f t="shared" si="17"/>
        <v>0</v>
      </c>
      <c r="E55" s="1517"/>
      <c r="F55" s="1497"/>
      <c r="G55" s="1496">
        <v>0</v>
      </c>
      <c r="H55" s="1496">
        <v>0</v>
      </c>
      <c r="I55" s="1496">
        <v>0</v>
      </c>
      <c r="J55" s="1496">
        <f t="shared" si="18"/>
        <v>0</v>
      </c>
      <c r="K55" s="1517"/>
      <c r="L55" s="1497"/>
      <c r="M55" s="1496">
        <v>0</v>
      </c>
      <c r="N55" s="1496">
        <v>0</v>
      </c>
      <c r="O55" s="1496">
        <v>0</v>
      </c>
      <c r="P55" s="1496">
        <f t="shared" si="19"/>
        <v>0</v>
      </c>
      <c r="Q55" s="1517"/>
      <c r="R55" s="1497"/>
      <c r="S55" s="1496">
        <v>0</v>
      </c>
      <c r="T55" s="1496">
        <v>0</v>
      </c>
      <c r="U55" s="1496">
        <v>0</v>
      </c>
      <c r="V55" s="1496">
        <f t="shared" si="20"/>
        <v>0</v>
      </c>
      <c r="W55" s="1517"/>
      <c r="X55" s="1497"/>
      <c r="Y55" s="1496">
        <v>0</v>
      </c>
      <c r="Z55" s="1496">
        <v>0</v>
      </c>
      <c r="AA55" s="1496">
        <v>0</v>
      </c>
      <c r="AB55" s="1496">
        <f t="shared" si="21"/>
        <v>0</v>
      </c>
      <c r="AC55" s="1517"/>
      <c r="AD55" s="1497"/>
      <c r="AE55" s="1496">
        <v>0</v>
      </c>
      <c r="AF55" s="1518">
        <v>0</v>
      </c>
      <c r="AG55" s="1518">
        <v>0</v>
      </c>
      <c r="AH55" s="1518">
        <f t="shared" si="22"/>
        <v>0</v>
      </c>
      <c r="AI55" s="1519"/>
      <c r="AJ55" s="1520"/>
      <c r="AK55" s="1521">
        <v>0</v>
      </c>
      <c r="AL55" s="1486">
        <v>0</v>
      </c>
      <c r="AM55" s="1486">
        <v>0</v>
      </c>
      <c r="AN55" s="1486">
        <v>0</v>
      </c>
      <c r="AO55" s="1478"/>
      <c r="AP55" s="1483"/>
      <c r="AQ55" s="1521">
        <v>0</v>
      </c>
      <c r="AR55" s="1522">
        <v>0</v>
      </c>
      <c r="AS55" s="1518">
        <v>0</v>
      </c>
      <c r="AT55" s="1518">
        <f t="shared" si="24"/>
        <v>0</v>
      </c>
      <c r="AU55" s="1519"/>
      <c r="AV55" s="1520"/>
      <c r="AW55" s="1518">
        <v>0</v>
      </c>
      <c r="AX55" s="1486">
        <v>0</v>
      </c>
      <c r="AY55" s="1486">
        <v>0</v>
      </c>
      <c r="AZ55" s="1486">
        <f t="shared" si="25"/>
        <v>0</v>
      </c>
      <c r="BA55" s="1478"/>
      <c r="BB55" s="1483"/>
      <c r="BC55" s="1518">
        <v>0</v>
      </c>
    </row>
    <row r="56" spans="1:55" x14ac:dyDescent="0.25">
      <c r="A56" s="109" t="s">
        <v>188</v>
      </c>
      <c r="B56" s="1496">
        <v>0</v>
      </c>
      <c r="C56" s="1496">
        <v>0</v>
      </c>
      <c r="D56" s="1496">
        <f t="shared" si="17"/>
        <v>0</v>
      </c>
      <c r="E56" s="1517"/>
      <c r="F56" s="1497"/>
      <c r="G56" s="1496">
        <v>0</v>
      </c>
      <c r="H56" s="1496">
        <v>0</v>
      </c>
      <c r="I56" s="1496">
        <v>0</v>
      </c>
      <c r="J56" s="1496">
        <f t="shared" si="18"/>
        <v>0</v>
      </c>
      <c r="K56" s="1517"/>
      <c r="L56" s="1497"/>
      <c r="M56" s="1496">
        <v>0</v>
      </c>
      <c r="N56" s="1496">
        <v>0</v>
      </c>
      <c r="O56" s="1496">
        <v>0</v>
      </c>
      <c r="P56" s="1496">
        <f t="shared" si="19"/>
        <v>0</v>
      </c>
      <c r="Q56" s="1517"/>
      <c r="R56" s="1497"/>
      <c r="S56" s="1496">
        <v>0</v>
      </c>
      <c r="T56" s="1496">
        <v>0</v>
      </c>
      <c r="U56" s="1496">
        <v>0</v>
      </c>
      <c r="V56" s="1496">
        <f t="shared" si="20"/>
        <v>0</v>
      </c>
      <c r="W56" s="1517"/>
      <c r="X56" s="1497"/>
      <c r="Y56" s="1496">
        <v>0</v>
      </c>
      <c r="Z56" s="1496">
        <v>0</v>
      </c>
      <c r="AA56" s="1496">
        <v>0</v>
      </c>
      <c r="AB56" s="1496">
        <f t="shared" si="21"/>
        <v>0</v>
      </c>
      <c r="AC56" s="1517"/>
      <c r="AD56" s="1497"/>
      <c r="AE56" s="1496">
        <v>0</v>
      </c>
      <c r="AF56" s="1518">
        <v>0</v>
      </c>
      <c r="AG56" s="1518">
        <v>0</v>
      </c>
      <c r="AH56" s="1518">
        <f t="shared" si="22"/>
        <v>0</v>
      </c>
      <c r="AI56" s="1519"/>
      <c r="AJ56" s="1520"/>
      <c r="AK56" s="1521">
        <v>0</v>
      </c>
      <c r="AL56" s="1486">
        <v>0</v>
      </c>
      <c r="AM56" s="1486">
        <v>0</v>
      </c>
      <c r="AN56" s="1486">
        <v>0</v>
      </c>
      <c r="AO56" s="1478"/>
      <c r="AP56" s="1483"/>
      <c r="AQ56" s="1521">
        <v>0</v>
      </c>
      <c r="AR56" s="1522">
        <v>0</v>
      </c>
      <c r="AS56" s="1518">
        <v>0</v>
      </c>
      <c r="AT56" s="1518">
        <f t="shared" si="24"/>
        <v>0</v>
      </c>
      <c r="AU56" s="1519"/>
      <c r="AV56" s="1520"/>
      <c r="AW56" s="1518">
        <v>0</v>
      </c>
      <c r="AX56" s="1486">
        <v>0</v>
      </c>
      <c r="AY56" s="1486">
        <v>0</v>
      </c>
      <c r="AZ56" s="1486">
        <f t="shared" si="25"/>
        <v>0</v>
      </c>
      <c r="BA56" s="1478"/>
      <c r="BB56" s="1483"/>
      <c r="BC56" s="1518">
        <v>0</v>
      </c>
    </row>
    <row r="57" spans="1:55" x14ac:dyDescent="0.25">
      <c r="A57" s="5"/>
      <c r="B57" s="1477"/>
      <c r="C57" s="1477"/>
      <c r="D57" s="1481"/>
      <c r="E57" s="826"/>
      <c r="F57" s="1477"/>
      <c r="G57" s="1477"/>
      <c r="H57" s="1477"/>
      <c r="I57" s="1477"/>
      <c r="J57" s="1481"/>
      <c r="K57" s="826"/>
      <c r="L57" s="1477"/>
      <c r="M57" s="1477"/>
      <c r="N57" s="1477"/>
      <c r="O57" s="1477"/>
      <c r="P57" s="1481"/>
      <c r="Q57" s="826"/>
      <c r="R57" s="1477"/>
      <c r="S57" s="1477"/>
      <c r="T57" s="1477"/>
      <c r="U57" s="1477"/>
      <c r="V57" s="1481"/>
      <c r="W57" s="826"/>
      <c r="X57" s="1477"/>
      <c r="Y57" s="1477"/>
      <c r="Z57" s="1477"/>
      <c r="AA57" s="1477"/>
      <c r="AB57" s="1481"/>
      <c r="AC57" s="826"/>
      <c r="AD57" s="1477"/>
      <c r="AE57" s="1477"/>
      <c r="AF57" s="1118"/>
      <c r="AG57" s="1118"/>
      <c r="AH57" s="1212"/>
      <c r="AI57" s="826"/>
      <c r="AJ57" s="1477"/>
      <c r="AK57" s="825"/>
      <c r="AL57" s="1118"/>
      <c r="AM57" s="1118"/>
      <c r="AN57" s="1118"/>
      <c r="AO57" s="826"/>
      <c r="AP57" s="1477"/>
      <c r="AQ57" s="825"/>
      <c r="AR57" s="830"/>
      <c r="AS57" s="1118"/>
      <c r="AT57" s="1212"/>
      <c r="AU57" s="826"/>
      <c r="AV57" s="1477"/>
      <c r="AW57" s="1477"/>
      <c r="AX57" s="1118"/>
      <c r="AY57" s="1118"/>
      <c r="AZ57" s="1118"/>
      <c r="BA57" s="826"/>
      <c r="BB57" s="1477"/>
      <c r="BC57" s="1477"/>
    </row>
    <row r="58" spans="1:55" x14ac:dyDescent="0.25">
      <c r="A58" s="109" t="s">
        <v>189</v>
      </c>
      <c r="B58" s="1496">
        <v>0</v>
      </c>
      <c r="C58" s="1496">
        <v>0</v>
      </c>
      <c r="D58" s="1496">
        <f t="shared" si="17"/>
        <v>0</v>
      </c>
      <c r="E58" s="1517"/>
      <c r="F58" s="1497"/>
      <c r="G58" s="1496">
        <v>0</v>
      </c>
      <c r="H58" s="1496">
        <v>0</v>
      </c>
      <c r="I58" s="1496">
        <v>0</v>
      </c>
      <c r="J58" s="1496">
        <f t="shared" si="18"/>
        <v>0</v>
      </c>
      <c r="K58" s="1517"/>
      <c r="L58" s="1497"/>
      <c r="M58" s="1496">
        <v>0</v>
      </c>
      <c r="N58" s="1496">
        <v>0</v>
      </c>
      <c r="O58" s="1496">
        <v>0</v>
      </c>
      <c r="P58" s="1496">
        <f t="shared" si="19"/>
        <v>0</v>
      </c>
      <c r="Q58" s="1517"/>
      <c r="R58" s="1497"/>
      <c r="S58" s="1496">
        <v>0</v>
      </c>
      <c r="T58" s="1496">
        <v>0</v>
      </c>
      <c r="U58" s="1496">
        <v>0</v>
      </c>
      <c r="V58" s="1496">
        <f t="shared" si="20"/>
        <v>0</v>
      </c>
      <c r="W58" s="1517"/>
      <c r="X58" s="1497"/>
      <c r="Y58" s="1496">
        <v>0</v>
      </c>
      <c r="Z58" s="1496">
        <v>0</v>
      </c>
      <c r="AA58" s="1496">
        <v>0</v>
      </c>
      <c r="AB58" s="1496">
        <f t="shared" si="21"/>
        <v>0</v>
      </c>
      <c r="AC58" s="1517"/>
      <c r="AD58" s="1497"/>
      <c r="AE58" s="1496">
        <v>0</v>
      </c>
      <c r="AF58" s="1518">
        <v>0</v>
      </c>
      <c r="AG58" s="1518">
        <v>0</v>
      </c>
      <c r="AH58" s="1518">
        <f t="shared" si="22"/>
        <v>0</v>
      </c>
      <c r="AI58" s="1519"/>
      <c r="AJ58" s="1520"/>
      <c r="AK58" s="1521">
        <v>0</v>
      </c>
      <c r="AL58" s="1486">
        <v>0</v>
      </c>
      <c r="AM58" s="1486">
        <v>0</v>
      </c>
      <c r="AN58" s="1486">
        <v>0</v>
      </c>
      <c r="AO58" s="1478"/>
      <c r="AP58" s="1483"/>
      <c r="AQ58" s="1521">
        <v>0</v>
      </c>
      <c r="AR58" s="1522">
        <v>0</v>
      </c>
      <c r="AS58" s="1518">
        <v>0</v>
      </c>
      <c r="AT58" s="1518">
        <f t="shared" si="24"/>
        <v>0</v>
      </c>
      <c r="AU58" s="1519"/>
      <c r="AV58" s="1520"/>
      <c r="AW58" s="1518">
        <v>0</v>
      </c>
      <c r="AX58" s="1486">
        <v>0</v>
      </c>
      <c r="AY58" s="1486">
        <v>0</v>
      </c>
      <c r="AZ58" s="1486">
        <f t="shared" si="25"/>
        <v>0</v>
      </c>
      <c r="BA58" s="1478"/>
      <c r="BB58" s="1483"/>
      <c r="BC58" s="1518">
        <v>0</v>
      </c>
    </row>
    <row r="59" spans="1:55" x14ac:dyDescent="0.25">
      <c r="A59" s="5" t="s">
        <v>185</v>
      </c>
      <c r="B59" s="1497">
        <v>0</v>
      </c>
      <c r="C59" s="1497">
        <v>0</v>
      </c>
      <c r="D59" s="1496">
        <f t="shared" si="17"/>
        <v>0</v>
      </c>
      <c r="E59" s="1517"/>
      <c r="F59" s="1497"/>
      <c r="G59" s="1497">
        <v>0</v>
      </c>
      <c r="H59" s="1497">
        <v>0</v>
      </c>
      <c r="I59" s="1497">
        <v>0</v>
      </c>
      <c r="J59" s="1496">
        <f t="shared" si="18"/>
        <v>0</v>
      </c>
      <c r="K59" s="1517"/>
      <c r="L59" s="1497"/>
      <c r="M59" s="1497">
        <v>0</v>
      </c>
      <c r="N59" s="1497">
        <v>0</v>
      </c>
      <c r="O59" s="1497">
        <v>0</v>
      </c>
      <c r="P59" s="1496">
        <f t="shared" si="19"/>
        <v>0</v>
      </c>
      <c r="Q59" s="1517"/>
      <c r="R59" s="1497"/>
      <c r="S59" s="1497">
        <v>0</v>
      </c>
      <c r="T59" s="1497">
        <v>0</v>
      </c>
      <c r="U59" s="1497">
        <v>0</v>
      </c>
      <c r="V59" s="1496">
        <f t="shared" si="20"/>
        <v>0</v>
      </c>
      <c r="W59" s="1517"/>
      <c r="X59" s="1497"/>
      <c r="Y59" s="1497">
        <v>0</v>
      </c>
      <c r="Z59" s="1497">
        <v>0</v>
      </c>
      <c r="AA59" s="1497">
        <v>0</v>
      </c>
      <c r="AB59" s="1496">
        <f t="shared" si="21"/>
        <v>0</v>
      </c>
      <c r="AC59" s="1517"/>
      <c r="AD59" s="1497"/>
      <c r="AE59" s="1497">
        <v>0</v>
      </c>
      <c r="AF59" s="1520">
        <v>0</v>
      </c>
      <c r="AG59" s="1520">
        <v>0</v>
      </c>
      <c r="AH59" s="1518">
        <f t="shared" si="22"/>
        <v>0</v>
      </c>
      <c r="AI59" s="1519"/>
      <c r="AJ59" s="1520"/>
      <c r="AK59" s="1523">
        <v>0</v>
      </c>
      <c r="AL59" s="1483">
        <v>0</v>
      </c>
      <c r="AM59" s="1483">
        <v>0</v>
      </c>
      <c r="AN59" s="1483">
        <v>0</v>
      </c>
      <c r="AO59" s="1478"/>
      <c r="AP59" s="1483"/>
      <c r="AQ59" s="1523">
        <v>0</v>
      </c>
      <c r="AR59" s="1524">
        <v>0</v>
      </c>
      <c r="AS59" s="1520">
        <v>0</v>
      </c>
      <c r="AT59" s="1518">
        <f t="shared" si="24"/>
        <v>0</v>
      </c>
      <c r="AU59" s="1519"/>
      <c r="AV59" s="1520"/>
      <c r="AW59" s="1520">
        <v>0</v>
      </c>
      <c r="AX59" s="1483">
        <v>0</v>
      </c>
      <c r="AY59" s="1483">
        <v>0</v>
      </c>
      <c r="AZ59" s="1483">
        <f t="shared" si="25"/>
        <v>0</v>
      </c>
      <c r="BA59" s="1478"/>
      <c r="BB59" s="1483"/>
      <c r="BC59" s="1520">
        <v>0</v>
      </c>
    </row>
    <row r="60" spans="1:55" x14ac:dyDescent="0.25">
      <c r="A60" s="109" t="s">
        <v>190</v>
      </c>
      <c r="B60" s="1496">
        <v>0</v>
      </c>
      <c r="C60" s="1496">
        <v>0</v>
      </c>
      <c r="D60" s="1496">
        <f t="shared" si="17"/>
        <v>0</v>
      </c>
      <c r="E60" s="1517"/>
      <c r="F60" s="1497"/>
      <c r="G60" s="1496">
        <v>0</v>
      </c>
      <c r="H60" s="1496">
        <v>0</v>
      </c>
      <c r="I60" s="1496">
        <v>0</v>
      </c>
      <c r="J60" s="1496">
        <f t="shared" si="18"/>
        <v>0</v>
      </c>
      <c r="K60" s="1517"/>
      <c r="L60" s="1497"/>
      <c r="M60" s="1496">
        <v>0</v>
      </c>
      <c r="N60" s="1496">
        <v>0</v>
      </c>
      <c r="O60" s="1496">
        <v>0</v>
      </c>
      <c r="P60" s="1496">
        <f t="shared" si="19"/>
        <v>0</v>
      </c>
      <c r="Q60" s="1517"/>
      <c r="R60" s="1497"/>
      <c r="S60" s="1496">
        <v>0</v>
      </c>
      <c r="T60" s="1496">
        <v>0</v>
      </c>
      <c r="U60" s="1496">
        <v>0</v>
      </c>
      <c r="V60" s="1496">
        <f t="shared" si="20"/>
        <v>0</v>
      </c>
      <c r="W60" s="1517"/>
      <c r="X60" s="1497"/>
      <c r="Y60" s="1496">
        <v>0</v>
      </c>
      <c r="Z60" s="1496">
        <v>0</v>
      </c>
      <c r="AA60" s="1496">
        <v>0</v>
      </c>
      <c r="AB60" s="1496">
        <f t="shared" si="21"/>
        <v>0</v>
      </c>
      <c r="AC60" s="1517"/>
      <c r="AD60" s="1497"/>
      <c r="AE60" s="1496">
        <v>0</v>
      </c>
      <c r="AF60" s="1518">
        <v>0</v>
      </c>
      <c r="AG60" s="1518">
        <v>0</v>
      </c>
      <c r="AH60" s="1518">
        <f t="shared" si="22"/>
        <v>0</v>
      </c>
      <c r="AI60" s="1519"/>
      <c r="AJ60" s="1520"/>
      <c r="AK60" s="1521">
        <v>0</v>
      </c>
      <c r="AL60" s="1486">
        <v>0</v>
      </c>
      <c r="AM60" s="1486">
        <v>0</v>
      </c>
      <c r="AN60" s="1486">
        <v>0</v>
      </c>
      <c r="AO60" s="1478"/>
      <c r="AP60" s="1483"/>
      <c r="AQ60" s="1521">
        <v>0</v>
      </c>
      <c r="AR60" s="1522">
        <v>0</v>
      </c>
      <c r="AS60" s="1518">
        <v>0</v>
      </c>
      <c r="AT60" s="1518">
        <f t="shared" si="24"/>
        <v>0</v>
      </c>
      <c r="AU60" s="1519"/>
      <c r="AV60" s="1520"/>
      <c r="AW60" s="1518">
        <v>0</v>
      </c>
      <c r="AX60" s="1486">
        <v>0</v>
      </c>
      <c r="AY60" s="1486">
        <v>0</v>
      </c>
      <c r="AZ60" s="1486">
        <f t="shared" si="25"/>
        <v>0</v>
      </c>
      <c r="BA60" s="1478"/>
      <c r="BB60" s="1483"/>
      <c r="BC60" s="1518">
        <v>0</v>
      </c>
    </row>
    <row r="61" spans="1:55" x14ac:dyDescent="0.25">
      <c r="A61" s="5"/>
      <c r="B61" s="1477"/>
      <c r="C61" s="1477"/>
      <c r="D61" s="1481"/>
      <c r="E61" s="826"/>
      <c r="F61" s="1477"/>
      <c r="G61" s="1477"/>
      <c r="H61" s="1477"/>
      <c r="I61" s="1477"/>
      <c r="J61" s="1481"/>
      <c r="K61" s="826"/>
      <c r="L61" s="1477"/>
      <c r="M61" s="1477"/>
      <c r="N61" s="1477"/>
      <c r="O61" s="1477"/>
      <c r="P61" s="1481"/>
      <c r="Q61" s="826"/>
      <c r="R61" s="1477"/>
      <c r="S61" s="1477"/>
      <c r="T61" s="1477"/>
      <c r="U61" s="1477"/>
      <c r="V61" s="1481"/>
      <c r="W61" s="826"/>
      <c r="X61" s="1477"/>
      <c r="Y61" s="1477"/>
      <c r="Z61" s="1477"/>
      <c r="AA61" s="1477"/>
      <c r="AB61" s="1481"/>
      <c r="AC61" s="826"/>
      <c r="AD61" s="1477"/>
      <c r="AE61" s="1477"/>
      <c r="AF61" s="1118"/>
      <c r="AG61" s="1118"/>
      <c r="AH61" s="1212"/>
      <c r="AI61" s="826"/>
      <c r="AJ61" s="1477"/>
      <c r="AK61" s="825"/>
      <c r="AL61" s="1118"/>
      <c r="AM61" s="1118"/>
      <c r="AN61" s="1118"/>
      <c r="AO61" s="826"/>
      <c r="AP61" s="1477"/>
      <c r="AQ61" s="825"/>
      <c r="AR61" s="830"/>
      <c r="AS61" s="1118"/>
      <c r="AT61" s="1212"/>
      <c r="AU61" s="826"/>
      <c r="AV61" s="1477"/>
      <c r="AW61" s="1477"/>
      <c r="AX61" s="1118"/>
      <c r="AY61" s="1118"/>
      <c r="AZ61" s="1118"/>
      <c r="BA61" s="826"/>
      <c r="BB61" s="1477"/>
      <c r="BC61" s="1477"/>
    </row>
    <row r="62" spans="1:55" x14ac:dyDescent="0.25">
      <c r="A62" s="109" t="s">
        <v>191</v>
      </c>
      <c r="B62" s="1496">
        <v>0</v>
      </c>
      <c r="C62" s="1496">
        <v>0</v>
      </c>
      <c r="D62" s="1496">
        <f t="shared" si="17"/>
        <v>0</v>
      </c>
      <c r="E62" s="1517"/>
      <c r="F62" s="1497"/>
      <c r="G62" s="1496">
        <v>0</v>
      </c>
      <c r="H62" s="1496">
        <v>0</v>
      </c>
      <c r="I62" s="1496">
        <v>0</v>
      </c>
      <c r="J62" s="1496">
        <f t="shared" si="18"/>
        <v>0</v>
      </c>
      <c r="K62" s="1517"/>
      <c r="L62" s="1497"/>
      <c r="M62" s="1496">
        <v>0</v>
      </c>
      <c r="N62" s="1496">
        <v>0</v>
      </c>
      <c r="O62" s="1496">
        <v>0</v>
      </c>
      <c r="P62" s="1496">
        <f t="shared" si="19"/>
        <v>0</v>
      </c>
      <c r="Q62" s="1517"/>
      <c r="R62" s="1497"/>
      <c r="S62" s="1496">
        <v>0</v>
      </c>
      <c r="T62" s="1496">
        <v>0</v>
      </c>
      <c r="U62" s="1496">
        <v>0</v>
      </c>
      <c r="V62" s="1496">
        <f t="shared" si="20"/>
        <v>0</v>
      </c>
      <c r="W62" s="1517"/>
      <c r="X62" s="1497"/>
      <c r="Y62" s="1496">
        <v>0</v>
      </c>
      <c r="Z62" s="1496">
        <v>0</v>
      </c>
      <c r="AA62" s="1496">
        <v>0</v>
      </c>
      <c r="AB62" s="1496">
        <f t="shared" si="21"/>
        <v>0</v>
      </c>
      <c r="AC62" s="1517"/>
      <c r="AD62" s="1497"/>
      <c r="AE62" s="1496">
        <v>0</v>
      </c>
      <c r="AF62" s="1518">
        <v>0</v>
      </c>
      <c r="AG62" s="1518">
        <v>0</v>
      </c>
      <c r="AH62" s="1518">
        <f t="shared" si="22"/>
        <v>0</v>
      </c>
      <c r="AI62" s="1519"/>
      <c r="AJ62" s="1520"/>
      <c r="AK62" s="1521">
        <v>0</v>
      </c>
      <c r="AL62" s="1486">
        <v>0</v>
      </c>
      <c r="AM62" s="1486">
        <v>0</v>
      </c>
      <c r="AN62" s="1486">
        <v>0</v>
      </c>
      <c r="AO62" s="1478"/>
      <c r="AP62" s="1483"/>
      <c r="AQ62" s="1521">
        <v>0</v>
      </c>
      <c r="AR62" s="1522">
        <v>0</v>
      </c>
      <c r="AS62" s="1518">
        <v>0</v>
      </c>
      <c r="AT62" s="1518">
        <f t="shared" si="24"/>
        <v>0</v>
      </c>
      <c r="AU62" s="1519"/>
      <c r="AV62" s="1520"/>
      <c r="AW62" s="1518">
        <v>0</v>
      </c>
      <c r="AX62" s="1486">
        <v>0</v>
      </c>
      <c r="AY62" s="1486">
        <v>0</v>
      </c>
      <c r="AZ62" s="1486">
        <f t="shared" si="25"/>
        <v>0</v>
      </c>
      <c r="BA62" s="1478"/>
      <c r="BB62" s="1483"/>
      <c r="BC62" s="1518">
        <v>0</v>
      </c>
    </row>
    <row r="63" spans="1:55" x14ac:dyDescent="0.25">
      <c r="A63" s="5" t="s">
        <v>192</v>
      </c>
      <c r="B63" s="1497">
        <v>0</v>
      </c>
      <c r="C63" s="1497">
        <v>0</v>
      </c>
      <c r="D63" s="1496">
        <f t="shared" si="17"/>
        <v>0</v>
      </c>
      <c r="E63" s="1517"/>
      <c r="F63" s="1497"/>
      <c r="G63" s="1497">
        <v>0</v>
      </c>
      <c r="H63" s="1497">
        <v>0</v>
      </c>
      <c r="I63" s="1497">
        <v>0</v>
      </c>
      <c r="J63" s="1496">
        <f t="shared" si="18"/>
        <v>0</v>
      </c>
      <c r="K63" s="1517"/>
      <c r="L63" s="1497"/>
      <c r="M63" s="1497">
        <v>0</v>
      </c>
      <c r="N63" s="1497">
        <v>0</v>
      </c>
      <c r="O63" s="1497">
        <v>0</v>
      </c>
      <c r="P63" s="1496">
        <f t="shared" si="19"/>
        <v>0</v>
      </c>
      <c r="Q63" s="1517"/>
      <c r="R63" s="1497"/>
      <c r="S63" s="1497">
        <v>0</v>
      </c>
      <c r="T63" s="1497">
        <v>0</v>
      </c>
      <c r="U63" s="1497">
        <v>0</v>
      </c>
      <c r="V63" s="1496">
        <f t="shared" si="20"/>
        <v>0</v>
      </c>
      <c r="W63" s="1517"/>
      <c r="X63" s="1497"/>
      <c r="Y63" s="1497">
        <v>0</v>
      </c>
      <c r="Z63" s="1497">
        <v>0</v>
      </c>
      <c r="AA63" s="1497">
        <v>0</v>
      </c>
      <c r="AB63" s="1496">
        <f t="shared" si="21"/>
        <v>0</v>
      </c>
      <c r="AC63" s="1517"/>
      <c r="AD63" s="1497"/>
      <c r="AE63" s="1497">
        <v>0</v>
      </c>
      <c r="AF63" s="1520">
        <v>0</v>
      </c>
      <c r="AG63" s="1520">
        <v>0</v>
      </c>
      <c r="AH63" s="1518">
        <f t="shared" si="22"/>
        <v>0</v>
      </c>
      <c r="AI63" s="1519"/>
      <c r="AJ63" s="1520"/>
      <c r="AK63" s="1523">
        <v>0</v>
      </c>
      <c r="AL63" s="1483">
        <v>0</v>
      </c>
      <c r="AM63" s="1483">
        <v>0</v>
      </c>
      <c r="AN63" s="1483">
        <v>0</v>
      </c>
      <c r="AO63" s="1478"/>
      <c r="AP63" s="1483"/>
      <c r="AQ63" s="1523">
        <v>0</v>
      </c>
      <c r="AR63" s="1524">
        <v>0</v>
      </c>
      <c r="AS63" s="1520">
        <v>0</v>
      </c>
      <c r="AT63" s="1518">
        <f t="shared" si="24"/>
        <v>0</v>
      </c>
      <c r="AU63" s="1519"/>
      <c r="AV63" s="1520"/>
      <c r="AW63" s="1520">
        <v>0</v>
      </c>
      <c r="AX63" s="1483">
        <v>0</v>
      </c>
      <c r="AY63" s="1483">
        <v>0</v>
      </c>
      <c r="AZ63" s="1483">
        <f t="shared" si="25"/>
        <v>0</v>
      </c>
      <c r="BA63" s="1478"/>
      <c r="BB63" s="1483"/>
      <c r="BC63" s="1520">
        <v>0</v>
      </c>
    </row>
    <row r="64" spans="1:55" x14ac:dyDescent="0.25">
      <c r="A64" s="110" t="s">
        <v>193</v>
      </c>
      <c r="B64" s="1498">
        <v>0</v>
      </c>
      <c r="C64" s="1498">
        <v>0</v>
      </c>
      <c r="D64" s="1498">
        <f t="shared" si="17"/>
        <v>0</v>
      </c>
      <c r="E64" s="1525"/>
      <c r="F64" s="1526"/>
      <c r="G64" s="1498">
        <v>0</v>
      </c>
      <c r="H64" s="1498">
        <v>0</v>
      </c>
      <c r="I64" s="1498">
        <v>0</v>
      </c>
      <c r="J64" s="1498">
        <f t="shared" si="18"/>
        <v>0</v>
      </c>
      <c r="K64" s="1525"/>
      <c r="L64" s="1526"/>
      <c r="M64" s="1498">
        <v>0</v>
      </c>
      <c r="N64" s="1498">
        <v>0</v>
      </c>
      <c r="O64" s="1498">
        <v>0</v>
      </c>
      <c r="P64" s="1498">
        <f t="shared" si="19"/>
        <v>0</v>
      </c>
      <c r="Q64" s="1525"/>
      <c r="R64" s="1526"/>
      <c r="S64" s="1498">
        <v>0</v>
      </c>
      <c r="T64" s="1498">
        <v>0</v>
      </c>
      <c r="U64" s="1498">
        <v>0</v>
      </c>
      <c r="V64" s="1498">
        <f t="shared" si="20"/>
        <v>0</v>
      </c>
      <c r="W64" s="1525"/>
      <c r="X64" s="1526"/>
      <c r="Y64" s="1498">
        <v>0</v>
      </c>
      <c r="Z64" s="1498">
        <v>0</v>
      </c>
      <c r="AA64" s="1498">
        <v>0</v>
      </c>
      <c r="AB64" s="1498">
        <f t="shared" si="21"/>
        <v>0</v>
      </c>
      <c r="AC64" s="1525"/>
      <c r="AD64" s="1526"/>
      <c r="AE64" s="1498">
        <v>0</v>
      </c>
      <c r="AF64" s="1527">
        <v>0</v>
      </c>
      <c r="AG64" s="1527">
        <v>0</v>
      </c>
      <c r="AH64" s="1527">
        <f t="shared" si="22"/>
        <v>0</v>
      </c>
      <c r="AI64" s="1528"/>
      <c r="AJ64" s="1529"/>
      <c r="AK64" s="1530">
        <v>0</v>
      </c>
      <c r="AL64" s="1531">
        <v>0</v>
      </c>
      <c r="AM64" s="1531">
        <v>0</v>
      </c>
      <c r="AN64" s="1531">
        <v>0</v>
      </c>
      <c r="AO64" s="1480"/>
      <c r="AP64" s="1484"/>
      <c r="AQ64" s="1530">
        <v>0</v>
      </c>
      <c r="AR64" s="1532">
        <v>0</v>
      </c>
      <c r="AS64" s="1527">
        <v>0</v>
      </c>
      <c r="AT64" s="1527">
        <f t="shared" si="24"/>
        <v>0</v>
      </c>
      <c r="AU64" s="1528"/>
      <c r="AV64" s="1529"/>
      <c r="AW64" s="1527">
        <v>0</v>
      </c>
      <c r="AX64" s="1531">
        <v>0</v>
      </c>
      <c r="AY64" s="1531">
        <v>0</v>
      </c>
      <c r="AZ64" s="1531">
        <f t="shared" si="25"/>
        <v>0</v>
      </c>
      <c r="BA64" s="1480"/>
      <c r="BB64" s="1484"/>
      <c r="BC64" s="1527">
        <v>0</v>
      </c>
    </row>
    <row r="65" spans="2:7" x14ac:dyDescent="0.25">
      <c r="B65" s="90"/>
      <c r="C65" s="90"/>
      <c r="D65" s="90"/>
      <c r="E65" s="90"/>
      <c r="F65" s="90"/>
      <c r="G65" s="90"/>
    </row>
  </sheetData>
  <mergeCells count="27">
    <mergeCell ref="B2:D2"/>
    <mergeCell ref="E2:F2"/>
    <mergeCell ref="T2:V2"/>
    <mergeCell ref="W2:X2"/>
    <mergeCell ref="N2:P2"/>
    <mergeCell ref="Q2:R2"/>
    <mergeCell ref="H2:J2"/>
    <mergeCell ref="K2:L2"/>
    <mergeCell ref="AX1:BC1"/>
    <mergeCell ref="Z1:AE1"/>
    <mergeCell ref="AF1:AK1"/>
    <mergeCell ref="AL1:AQ1"/>
    <mergeCell ref="AR2:AT2"/>
    <mergeCell ref="AU2:AV2"/>
    <mergeCell ref="AX2:AZ2"/>
    <mergeCell ref="BA2:BB2"/>
    <mergeCell ref="Z2:AB2"/>
    <mergeCell ref="AC2:AD2"/>
    <mergeCell ref="AF2:AH2"/>
    <mergeCell ref="AI2:AJ2"/>
    <mergeCell ref="AL2:AN2"/>
    <mergeCell ref="AO2:AP2"/>
    <mergeCell ref="B1:G1"/>
    <mergeCell ref="H1:M1"/>
    <mergeCell ref="N1:S1"/>
    <mergeCell ref="T1:Y1"/>
    <mergeCell ref="AR1:AW1"/>
  </mergeCells>
  <pageMargins left="0.7" right="0.7" top="0.75" bottom="0.75" header="0.3" footer="0.3"/>
  <pageSetup orientation="portrait" horizontalDpi="1200" verticalDpi="1200"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A665-5BD5-4706-BE2B-1E7AD7C9AA09}">
  <sheetPr>
    <tabColor rgb="FF002060"/>
  </sheetPr>
  <dimension ref="A1:N22"/>
  <sheetViews>
    <sheetView workbookViewId="0"/>
  </sheetViews>
  <sheetFormatPr defaultColWidth="9.140625" defaultRowHeight="12.75" x14ac:dyDescent="0.2"/>
  <cols>
    <col min="1" max="1" width="16.5703125" style="604" customWidth="1"/>
    <col min="2" max="2" width="12" style="604" customWidth="1"/>
    <col min="3" max="3" width="12.140625" style="604" customWidth="1"/>
    <col min="4" max="10" width="21.7109375" style="604" customWidth="1"/>
    <col min="11" max="12" width="29" style="604" customWidth="1"/>
    <col min="13" max="13" width="22" style="604" customWidth="1"/>
    <col min="14" max="14" width="2.5703125" style="604" customWidth="1"/>
    <col min="15" max="16384" width="9.140625" style="604"/>
  </cols>
  <sheetData>
    <row r="1" spans="1:14" s="381" customFormat="1" ht="76.5" x14ac:dyDescent="0.2">
      <c r="A1" s="789" t="s">
        <v>90</v>
      </c>
      <c r="B1" s="790" t="s">
        <v>776</v>
      </c>
      <c r="C1" s="790" t="s">
        <v>810</v>
      </c>
      <c r="D1" s="790" t="s">
        <v>811</v>
      </c>
      <c r="E1" s="790" t="s">
        <v>812</v>
      </c>
      <c r="F1" s="790" t="s">
        <v>813</v>
      </c>
      <c r="G1" s="790" t="s">
        <v>814</v>
      </c>
      <c r="H1" s="790" t="s">
        <v>815</v>
      </c>
      <c r="I1" s="790" t="s">
        <v>816</v>
      </c>
      <c r="J1" s="790" t="s">
        <v>817</v>
      </c>
      <c r="K1" s="790" t="s">
        <v>818</v>
      </c>
      <c r="L1" s="790" t="s">
        <v>819</v>
      </c>
      <c r="M1" s="791" t="s">
        <v>820</v>
      </c>
    </row>
    <row r="2" spans="1:14" s="381" customFormat="1" x14ac:dyDescent="0.2">
      <c r="A2" s="1028" t="s">
        <v>821</v>
      </c>
      <c r="M2" s="1029"/>
    </row>
    <row r="3" spans="1:14" s="381" customFormat="1" x14ac:dyDescent="0.2">
      <c r="A3" s="1030" t="s">
        <v>789</v>
      </c>
      <c r="B3" s="933"/>
      <c r="C3" s="933"/>
      <c r="D3" s="933"/>
      <c r="E3" s="933"/>
      <c r="F3" s="933"/>
      <c r="G3" s="933"/>
      <c r="H3" s="933"/>
      <c r="I3" s="933"/>
      <c r="J3" s="933"/>
      <c r="K3" s="933"/>
      <c r="L3" s="933"/>
      <c r="M3" s="934"/>
    </row>
    <row r="4" spans="1:14" s="381" customFormat="1" x14ac:dyDescent="0.2">
      <c r="A4" s="925" t="s">
        <v>487</v>
      </c>
      <c r="B4" s="1050">
        <v>46.9</v>
      </c>
      <c r="C4" s="1040">
        <v>96000</v>
      </c>
      <c r="D4" s="1041">
        <v>14.19</v>
      </c>
      <c r="E4" s="1041">
        <v>282.63</v>
      </c>
      <c r="F4" s="1060" t="s">
        <v>984</v>
      </c>
      <c r="G4" s="1041">
        <v>0</v>
      </c>
      <c r="H4" s="1065">
        <v>0</v>
      </c>
      <c r="I4" s="1041">
        <v>0</v>
      </c>
      <c r="J4" s="1065">
        <v>0</v>
      </c>
      <c r="K4" s="1041">
        <f t="shared" ref="K4" si="0">D4+E4+G4+I4</f>
        <v>296.82</v>
      </c>
      <c r="L4" s="1066" t="str">
        <f>IFERROR(F4+H4+J4,"N/A")</f>
        <v>N/A</v>
      </c>
      <c r="M4" s="1034">
        <v>282.63</v>
      </c>
      <c r="N4" s="381" t="s">
        <v>822</v>
      </c>
    </row>
    <row r="5" spans="1:14" s="381" customFormat="1" x14ac:dyDescent="0.2">
      <c r="A5" s="1035" t="s">
        <v>791</v>
      </c>
      <c r="B5" s="1050">
        <v>16.399999999999999</v>
      </c>
      <c r="C5" s="1040">
        <v>33000</v>
      </c>
      <c r="D5" s="1058" t="s">
        <v>983</v>
      </c>
      <c r="E5" s="1041">
        <v>170.18</v>
      </c>
      <c r="F5" s="1060" t="s">
        <v>984</v>
      </c>
      <c r="G5" s="1041">
        <v>0</v>
      </c>
      <c r="H5" s="1060" t="s">
        <v>365</v>
      </c>
      <c r="I5" s="1041">
        <v>127.63</v>
      </c>
      <c r="J5" s="1060" t="s">
        <v>985</v>
      </c>
      <c r="K5" s="1041">
        <f>+E5+G5</f>
        <v>170.18</v>
      </c>
      <c r="L5" s="1066" t="str">
        <f t="shared" ref="L5:L14" si="1">IFERROR(F5+H5+J5,"N/A")</f>
        <v>N/A</v>
      </c>
      <c r="M5" s="1034">
        <v>297.81</v>
      </c>
      <c r="N5" s="381" t="s">
        <v>823</v>
      </c>
    </row>
    <row r="6" spans="1:14" s="381" customFormat="1" x14ac:dyDescent="0.2">
      <c r="A6" s="1036" t="s">
        <v>793</v>
      </c>
      <c r="B6" s="1050">
        <v>10.6</v>
      </c>
      <c r="C6" s="1040">
        <v>94000</v>
      </c>
      <c r="D6" s="1058" t="s">
        <v>982</v>
      </c>
      <c r="E6" s="1041">
        <v>180.29</v>
      </c>
      <c r="F6" s="1060" t="s">
        <v>985</v>
      </c>
      <c r="G6" s="1041">
        <v>0</v>
      </c>
      <c r="H6" s="1060" t="s">
        <v>365</v>
      </c>
      <c r="I6" s="1041">
        <v>0</v>
      </c>
      <c r="J6" s="1060" t="s">
        <v>365</v>
      </c>
      <c r="K6" s="1041">
        <f>+E6+G6</f>
        <v>180.29</v>
      </c>
      <c r="L6" s="1066" t="str">
        <f t="shared" si="1"/>
        <v>N/A</v>
      </c>
      <c r="M6" s="1034">
        <v>180.29</v>
      </c>
      <c r="N6" s="381" t="s">
        <v>824</v>
      </c>
    </row>
    <row r="7" spans="1:14" s="381" customFormat="1" x14ac:dyDescent="0.2">
      <c r="A7" s="1035" t="s">
        <v>794</v>
      </c>
      <c r="B7" s="1050">
        <v>98.3</v>
      </c>
      <c r="C7" s="1040">
        <v>41000</v>
      </c>
      <c r="D7" s="1058" t="s">
        <v>365</v>
      </c>
      <c r="E7" s="1058" t="s">
        <v>365</v>
      </c>
      <c r="F7" s="1060" t="s">
        <v>365</v>
      </c>
      <c r="G7" s="1058" t="s">
        <v>365</v>
      </c>
      <c r="H7" s="1060" t="s">
        <v>365</v>
      </c>
      <c r="I7" s="1058" t="s">
        <v>365</v>
      </c>
      <c r="J7" s="1060" t="s">
        <v>365</v>
      </c>
      <c r="K7" s="1058" t="s">
        <v>365</v>
      </c>
      <c r="L7" s="1066" t="str">
        <f t="shared" si="1"/>
        <v>N/A</v>
      </c>
      <c r="M7" s="1061" t="s">
        <v>365</v>
      </c>
      <c r="N7" s="381" t="s">
        <v>825</v>
      </c>
    </row>
    <row r="8" spans="1:14" s="381" customFormat="1" x14ac:dyDescent="0.2">
      <c r="A8" s="1035" t="s">
        <v>795</v>
      </c>
      <c r="B8" s="1050">
        <v>112.3</v>
      </c>
      <c r="C8" s="1040">
        <v>27000</v>
      </c>
      <c r="D8" s="1058" t="s">
        <v>983</v>
      </c>
      <c r="E8" s="1041">
        <v>39.590000000000003</v>
      </c>
      <c r="F8" s="1060" t="s">
        <v>985</v>
      </c>
      <c r="G8" s="1041">
        <v>13.43</v>
      </c>
      <c r="H8" s="1060" t="s">
        <v>985</v>
      </c>
      <c r="I8" s="1041">
        <v>24.16</v>
      </c>
      <c r="J8" s="1060" t="s">
        <v>985</v>
      </c>
      <c r="K8" s="1041">
        <f>+E8+G8</f>
        <v>53.02</v>
      </c>
      <c r="L8" s="1066" t="str">
        <f t="shared" si="1"/>
        <v>N/A</v>
      </c>
      <c r="M8" s="1034">
        <v>77.180000000000007</v>
      </c>
      <c r="N8" s="381" t="s">
        <v>826</v>
      </c>
    </row>
    <row r="9" spans="1:14" s="381" customFormat="1" x14ac:dyDescent="0.2">
      <c r="A9" s="1035" t="s">
        <v>796</v>
      </c>
      <c r="B9" s="1050">
        <v>468.7</v>
      </c>
      <c r="C9" s="1040">
        <v>616000</v>
      </c>
      <c r="D9" s="1058" t="s">
        <v>983</v>
      </c>
      <c r="E9" s="1041">
        <v>252.66</v>
      </c>
      <c r="F9" s="1058">
        <v>0</v>
      </c>
      <c r="G9" s="1041">
        <v>46.75</v>
      </c>
      <c r="H9" s="1060" t="s">
        <v>986</v>
      </c>
      <c r="I9" s="1041">
        <v>124.04</v>
      </c>
      <c r="J9" s="1060" t="s">
        <v>986</v>
      </c>
      <c r="K9" s="1041">
        <f t="shared" ref="K9:K14" si="2">+E9+G9</f>
        <v>299.40999999999997</v>
      </c>
      <c r="L9" s="1066" t="str">
        <f t="shared" si="1"/>
        <v>N/A</v>
      </c>
      <c r="M9" s="1034">
        <v>423.45</v>
      </c>
      <c r="N9" s="381" t="s">
        <v>797</v>
      </c>
    </row>
    <row r="10" spans="1:14" s="381" customFormat="1" x14ac:dyDescent="0.2">
      <c r="A10" s="1035" t="s">
        <v>798</v>
      </c>
      <c r="B10" s="1050">
        <v>325.2</v>
      </c>
      <c r="C10" s="1040">
        <v>125000</v>
      </c>
      <c r="D10" s="1058" t="s">
        <v>365</v>
      </c>
      <c r="E10" s="1058" t="s">
        <v>365</v>
      </c>
      <c r="F10" s="1060" t="s">
        <v>365</v>
      </c>
      <c r="G10" s="1058" t="s">
        <v>365</v>
      </c>
      <c r="H10" s="1060" t="s">
        <v>365</v>
      </c>
      <c r="I10" s="1058" t="s">
        <v>365</v>
      </c>
      <c r="J10" s="1060" t="s">
        <v>365</v>
      </c>
      <c r="K10" s="1058" t="s">
        <v>365</v>
      </c>
      <c r="L10" s="1066" t="str">
        <f t="shared" si="1"/>
        <v>N/A</v>
      </c>
      <c r="M10" s="1061" t="s">
        <v>365</v>
      </c>
      <c r="N10" s="381" t="s">
        <v>827</v>
      </c>
    </row>
    <row r="11" spans="1:14" s="381" customFormat="1" x14ac:dyDescent="0.2">
      <c r="A11" s="1035" t="s">
        <v>800</v>
      </c>
      <c r="B11" s="1050">
        <v>179.9</v>
      </c>
      <c r="C11" s="1040">
        <v>35000</v>
      </c>
      <c r="D11" s="1058" t="s">
        <v>982</v>
      </c>
      <c r="E11" s="1041">
        <v>179.5</v>
      </c>
      <c r="F11" s="1060" t="s">
        <v>985</v>
      </c>
      <c r="G11" s="1041">
        <v>0</v>
      </c>
      <c r="H11" s="1060" t="s">
        <v>365</v>
      </c>
      <c r="I11" s="1041">
        <v>0</v>
      </c>
      <c r="J11" s="1060" t="s">
        <v>365</v>
      </c>
      <c r="K11" s="1041">
        <f t="shared" si="2"/>
        <v>179.5</v>
      </c>
      <c r="L11" s="1066" t="str">
        <f t="shared" si="1"/>
        <v>N/A</v>
      </c>
      <c r="M11" s="1034">
        <v>179.5</v>
      </c>
      <c r="N11" s="381" t="s">
        <v>828</v>
      </c>
    </row>
    <row r="12" spans="1:14" s="381" customFormat="1" x14ac:dyDescent="0.2">
      <c r="A12" s="1035" t="s">
        <v>802</v>
      </c>
      <c r="B12" s="1050">
        <v>50.3</v>
      </c>
      <c r="C12" s="1040">
        <v>23000</v>
      </c>
      <c r="D12" s="1058" t="s">
        <v>982</v>
      </c>
      <c r="E12" s="1041">
        <v>199.18</v>
      </c>
      <c r="F12" s="1060" t="s">
        <v>987</v>
      </c>
      <c r="G12" s="1041">
        <v>0</v>
      </c>
      <c r="H12" s="1060" t="s">
        <v>365</v>
      </c>
      <c r="I12" s="1041">
        <v>0</v>
      </c>
      <c r="J12" s="1063" t="s">
        <v>365</v>
      </c>
      <c r="K12" s="1041">
        <f t="shared" si="2"/>
        <v>199.18</v>
      </c>
      <c r="L12" s="1066" t="str">
        <f t="shared" si="1"/>
        <v>N/A</v>
      </c>
      <c r="M12" s="1034">
        <v>199.18</v>
      </c>
      <c r="N12" s="381" t="s">
        <v>829</v>
      </c>
    </row>
    <row r="13" spans="1:14" s="381" customFormat="1" x14ac:dyDescent="0.2">
      <c r="A13" s="925" t="s">
        <v>803</v>
      </c>
      <c r="B13" s="1050">
        <v>27.3</v>
      </c>
      <c r="C13" s="1040">
        <v>12000</v>
      </c>
      <c r="D13" s="1058" t="s">
        <v>982</v>
      </c>
      <c r="E13" s="1041">
        <v>113.54</v>
      </c>
      <c r="F13" s="1060" t="s">
        <v>985</v>
      </c>
      <c r="G13" s="1041">
        <v>0</v>
      </c>
      <c r="H13" s="1060" t="s">
        <v>365</v>
      </c>
      <c r="I13" s="1041">
        <v>75</v>
      </c>
      <c r="J13" s="1063" t="s">
        <v>988</v>
      </c>
      <c r="K13" s="1041">
        <f t="shared" si="2"/>
        <v>113.54</v>
      </c>
      <c r="L13" s="1066" t="str">
        <f t="shared" si="1"/>
        <v>N/A</v>
      </c>
      <c r="M13" s="1034">
        <v>188.54000000000002</v>
      </c>
      <c r="N13" s="381" t="s">
        <v>828</v>
      </c>
    </row>
    <row r="14" spans="1:14" s="381" customFormat="1" ht="13.5" thickBot="1" x14ac:dyDescent="0.25">
      <c r="A14" s="1043" t="s">
        <v>804</v>
      </c>
      <c r="B14" s="1057">
        <v>49.8</v>
      </c>
      <c r="C14" s="1045">
        <v>18000</v>
      </c>
      <c r="D14" s="1059" t="s">
        <v>982</v>
      </c>
      <c r="E14" s="1046">
        <v>168.33</v>
      </c>
      <c r="F14" s="1062" t="s">
        <v>987</v>
      </c>
      <c r="G14" s="1046">
        <v>0</v>
      </c>
      <c r="H14" s="1062" t="s">
        <v>365</v>
      </c>
      <c r="I14" s="1046">
        <v>0</v>
      </c>
      <c r="J14" s="1064" t="s">
        <v>365</v>
      </c>
      <c r="K14" s="1041">
        <f t="shared" si="2"/>
        <v>168.33</v>
      </c>
      <c r="L14" s="1066" t="str">
        <f t="shared" si="1"/>
        <v>N/A</v>
      </c>
      <c r="M14" s="1049">
        <v>168.33</v>
      </c>
    </row>
    <row r="15" spans="1:14" s="381" customFormat="1" ht="13.5" thickTop="1" x14ac:dyDescent="0.2">
      <c r="A15" s="1037" t="s">
        <v>805</v>
      </c>
      <c r="B15" s="1038"/>
      <c r="C15" s="1038"/>
      <c r="D15" s="1038"/>
      <c r="E15" s="1038"/>
      <c r="F15" s="1038"/>
      <c r="G15" s="1038"/>
      <c r="H15" s="1038"/>
      <c r="I15" s="1038"/>
      <c r="J15" s="1038"/>
      <c r="K15" s="1038"/>
      <c r="L15" s="1038"/>
      <c r="M15" s="1039"/>
    </row>
    <row r="18" spans="1:1" x14ac:dyDescent="0.2">
      <c r="A18" s="381" t="s">
        <v>806</v>
      </c>
    </row>
    <row r="19" spans="1:1" x14ac:dyDescent="0.2">
      <c r="A19" s="381" t="s">
        <v>807</v>
      </c>
    </row>
    <row r="20" spans="1:1" x14ac:dyDescent="0.2">
      <c r="A20" s="381" t="s">
        <v>808</v>
      </c>
    </row>
    <row r="21" spans="1:1" x14ac:dyDescent="0.2">
      <c r="A21" s="381" t="s">
        <v>809</v>
      </c>
    </row>
    <row r="22" spans="1:1" x14ac:dyDescent="0.2">
      <c r="A22" s="381" t="s">
        <v>830</v>
      </c>
    </row>
  </sheetData>
  <pageMargins left="0.7" right="0.7" top="0.75" bottom="0.75" header="0.3" footer="0.3"/>
  <pageSetup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D53D-B7E6-4764-9E6A-5FA1DE58DC75}">
  <sheetPr>
    <tabColor rgb="FFFF0000"/>
  </sheetPr>
  <dimension ref="A1:AB223"/>
  <sheetViews>
    <sheetView workbookViewId="0"/>
  </sheetViews>
  <sheetFormatPr defaultColWidth="9.140625" defaultRowHeight="15" x14ac:dyDescent="0.25"/>
  <cols>
    <col min="1" max="1" width="37.140625" style="1" customWidth="1"/>
    <col min="2" max="8" width="7.7109375" style="1" customWidth="1"/>
    <col min="9" max="10" width="16.7109375" style="1" customWidth="1"/>
    <col min="11" max="17" width="7.7109375" style="18" customWidth="1"/>
    <col min="18" max="21" width="16.7109375" style="25" customWidth="1"/>
    <col min="22" max="22" width="3.42578125" style="9" customWidth="1"/>
    <col min="23" max="28" width="16.7109375" style="1" customWidth="1"/>
    <col min="29" max="29" width="3.85546875" style="1" customWidth="1"/>
    <col min="30" max="38" width="9.140625" style="1" bestFit="1"/>
    <col min="39" max="16384" width="9.140625" style="1"/>
  </cols>
  <sheetData>
    <row r="1" spans="1:28" s="74" customFormat="1" x14ac:dyDescent="0.25">
      <c r="A1" s="112" t="s">
        <v>16</v>
      </c>
      <c r="B1" s="1544" t="s">
        <v>227</v>
      </c>
      <c r="C1" s="1544"/>
      <c r="D1" s="1544"/>
      <c r="E1" s="1544"/>
      <c r="F1" s="1544"/>
      <c r="G1" s="1544"/>
      <c r="H1" s="1544"/>
      <c r="I1" s="1544"/>
      <c r="J1" s="1544"/>
      <c r="K1" s="1556" t="s">
        <v>228</v>
      </c>
      <c r="L1" s="1557"/>
      <c r="M1" s="1557"/>
      <c r="N1" s="1557"/>
      <c r="O1" s="1557"/>
      <c r="P1" s="1557"/>
      <c r="Q1" s="1557"/>
      <c r="R1" s="1557"/>
      <c r="S1" s="1557"/>
      <c r="T1" s="1557"/>
      <c r="U1" s="1558"/>
      <c r="V1" s="130"/>
      <c r="W1" s="1626" t="s">
        <v>229</v>
      </c>
      <c r="X1" s="1626"/>
      <c r="Y1" s="1626"/>
      <c r="Z1" s="1626"/>
      <c r="AA1" s="1626"/>
      <c r="AB1" s="1627"/>
    </row>
    <row r="2" spans="1:28" s="74" customFormat="1" x14ac:dyDescent="0.25">
      <c r="A2" s="667" t="s">
        <v>831</v>
      </c>
      <c r="B2" s="1640" t="s">
        <v>832</v>
      </c>
      <c r="C2" s="1640"/>
      <c r="D2" s="1640"/>
      <c r="E2" s="1640"/>
      <c r="F2" s="1640"/>
      <c r="G2" s="1640"/>
      <c r="H2" s="1640"/>
      <c r="I2" s="602"/>
      <c r="J2" s="599"/>
      <c r="K2" s="1551" t="s">
        <v>832</v>
      </c>
      <c r="L2" s="1547"/>
      <c r="M2" s="1547"/>
      <c r="N2" s="1547"/>
      <c r="O2" s="1547"/>
      <c r="P2" s="1547"/>
      <c r="Q2" s="1548"/>
      <c r="R2" s="600"/>
      <c r="S2" s="600"/>
      <c r="T2" s="600"/>
      <c r="U2" s="601"/>
      <c r="V2" s="130"/>
      <c r="W2" s="597"/>
      <c r="X2" s="597"/>
      <c r="Y2" s="597"/>
      <c r="Z2" s="597"/>
      <c r="AA2" s="597"/>
      <c r="AB2" s="598"/>
    </row>
    <row r="3" spans="1:28" s="74" customFormat="1" ht="27" customHeight="1" thickBot="1" x14ac:dyDescent="0.3">
      <c r="A3" s="667"/>
      <c r="B3" s="764">
        <v>1</v>
      </c>
      <c r="C3" s="764">
        <v>2</v>
      </c>
      <c r="D3" s="764">
        <v>3</v>
      </c>
      <c r="E3" s="764">
        <v>4</v>
      </c>
      <c r="F3" s="764">
        <v>5</v>
      </c>
      <c r="G3" s="765">
        <v>6</v>
      </c>
      <c r="H3" s="765">
        <v>7</v>
      </c>
      <c r="I3" s="768" t="s">
        <v>833</v>
      </c>
      <c r="J3" s="769" t="s">
        <v>238</v>
      </c>
      <c r="K3" s="778">
        <v>1</v>
      </c>
      <c r="L3" s="778">
        <v>2</v>
      </c>
      <c r="M3" s="778">
        <v>3</v>
      </c>
      <c r="N3" s="778">
        <v>4</v>
      </c>
      <c r="O3" s="778">
        <v>5</v>
      </c>
      <c r="P3" s="779">
        <v>6</v>
      </c>
      <c r="Q3" s="779">
        <v>7</v>
      </c>
      <c r="R3" s="776" t="s">
        <v>834</v>
      </c>
      <c r="S3" s="766" t="s">
        <v>835</v>
      </c>
      <c r="T3" s="766" t="s">
        <v>199</v>
      </c>
      <c r="U3" s="767" t="s">
        <v>836</v>
      </c>
      <c r="V3" s="781"/>
      <c r="W3" s="396" t="s">
        <v>837</v>
      </c>
      <c r="X3" s="396" t="s">
        <v>319</v>
      </c>
      <c r="Y3" s="397" t="s">
        <v>834</v>
      </c>
      <c r="Z3" s="397" t="s">
        <v>835</v>
      </c>
      <c r="AA3" s="397" t="s">
        <v>199</v>
      </c>
      <c r="AB3" s="398" t="s">
        <v>836</v>
      </c>
    </row>
    <row r="4" spans="1:28" x14ac:dyDescent="0.25">
      <c r="A4" s="658" t="s">
        <v>838</v>
      </c>
      <c r="B4" s="71"/>
      <c r="C4" s="71"/>
      <c r="D4" s="71"/>
      <c r="E4" s="71"/>
      <c r="F4" s="71"/>
      <c r="G4" s="71"/>
      <c r="H4" s="71"/>
      <c r="I4" s="73"/>
      <c r="J4" s="72"/>
      <c r="K4" s="71"/>
      <c r="L4" s="71"/>
      <c r="M4" s="71"/>
      <c r="N4" s="71"/>
      <c r="O4" s="71"/>
      <c r="P4" s="71"/>
      <c r="Q4" s="71"/>
      <c r="R4" s="777"/>
      <c r="S4" s="82"/>
      <c r="T4" s="82"/>
      <c r="U4" s="389"/>
      <c r="V4" s="782"/>
      <c r="W4" s="38"/>
      <c r="X4" s="38"/>
      <c r="Y4" s="82"/>
      <c r="Z4" s="82"/>
      <c r="AA4" s="82"/>
      <c r="AB4" s="389"/>
    </row>
    <row r="5" spans="1:28" x14ac:dyDescent="0.25">
      <c r="A5" s="654" t="s">
        <v>278</v>
      </c>
      <c r="B5" s="3"/>
      <c r="C5" s="3"/>
      <c r="D5" s="3"/>
      <c r="E5" s="3"/>
      <c r="F5" s="3"/>
      <c r="G5" s="3"/>
      <c r="H5" s="3"/>
      <c r="I5" s="109"/>
      <c r="J5" s="393"/>
      <c r="K5" s="21"/>
      <c r="L5" s="21"/>
      <c r="M5" s="21"/>
      <c r="N5" s="21"/>
      <c r="O5" s="21"/>
      <c r="P5" s="21"/>
      <c r="Q5" s="21"/>
      <c r="R5" s="677"/>
      <c r="U5" s="390"/>
      <c r="W5" s="18"/>
      <c r="X5" s="18"/>
      <c r="Y5" s="25"/>
      <c r="Z5" s="25"/>
      <c r="AA5" s="25"/>
      <c r="AB5" s="390"/>
    </row>
    <row r="6" spans="1:28" x14ac:dyDescent="0.25">
      <c r="A6" s="4" t="s">
        <v>839</v>
      </c>
      <c r="B6" s="9"/>
      <c r="C6" s="9"/>
      <c r="D6" s="9"/>
      <c r="E6" s="9"/>
      <c r="F6" s="9"/>
      <c r="I6" s="236">
        <f>A.1!$B$4</f>
        <v>48.32</v>
      </c>
      <c r="J6" s="237">
        <f t="shared" ref="J6:J16" si="0">(B6*B$3*I6)+(C$3*C6*I6)+(D$3*D6*I6)+(E$3*E6*I6)+(F$3*F6*I6)+(G$3*G6*I6)+(H$3*H6*I6)</f>
        <v>0</v>
      </c>
      <c r="K6" s="25"/>
      <c r="L6" s="25"/>
      <c r="M6" s="25"/>
      <c r="N6" s="25"/>
      <c r="O6" s="25"/>
      <c r="R6" s="677">
        <f>A.1!C$4</f>
        <v>52.6</v>
      </c>
      <c r="S6" s="25" t="e">
        <f>A.1!#REF!</f>
        <v>#REF!</v>
      </c>
      <c r="T6" s="25">
        <f t="shared" ref="T6:T16" si="1">(K$3*K6*R6)+(L$3*L6*R6)+(M$3*M6*R6)+(N$3*N6*R6)+(O$3*O6*R6)+(P$3*P6*R6)+(Q$3*Q6*R6)</f>
        <v>0</v>
      </c>
      <c r="U6" s="390" t="e">
        <f t="shared" ref="U6:U16" si="2">(K$3*K6*S6)+(L$3*L6*S6)+(M$3*M6*S6)+(N$3*N6*S6)+(O$3*O6*S6)+(P$3*P6*S6)+(Q$3*Q6*S6)</f>
        <v>#REF!</v>
      </c>
      <c r="W6" s="18"/>
      <c r="X6" s="18"/>
      <c r="Y6" s="25">
        <f>A.1!G$4</f>
        <v>0</v>
      </c>
      <c r="Z6" s="25" t="e">
        <f>A.1!#REF!</f>
        <v>#REF!</v>
      </c>
      <c r="AA6" s="25">
        <f t="shared" ref="AA6:AA16" si="3">Y6*W6*X6</f>
        <v>0</v>
      </c>
      <c r="AB6" s="390" t="e">
        <f t="shared" ref="AB6:AB16" si="4">W6*X6*Z6</f>
        <v>#REF!</v>
      </c>
    </row>
    <row r="7" spans="1:28" x14ac:dyDescent="0.25">
      <c r="A7" s="4" t="s">
        <v>840</v>
      </c>
      <c r="B7" s="9"/>
      <c r="C7" s="9"/>
      <c r="D7" s="9"/>
      <c r="E7" s="9"/>
      <c r="F7" s="9"/>
      <c r="I7" s="236">
        <f>I6*2</f>
        <v>96.64</v>
      </c>
      <c r="J7" s="237">
        <f t="shared" si="0"/>
        <v>0</v>
      </c>
      <c r="K7" s="25"/>
      <c r="L7" s="25"/>
      <c r="M7" s="25"/>
      <c r="N7" s="25"/>
      <c r="O7" s="25"/>
      <c r="R7" s="677">
        <f>R6*2</f>
        <v>105.2</v>
      </c>
      <c r="S7" s="25" t="e">
        <f>S6*2</f>
        <v>#REF!</v>
      </c>
      <c r="T7" s="25">
        <f t="shared" si="1"/>
        <v>0</v>
      </c>
      <c r="U7" s="390" t="e">
        <f t="shared" si="2"/>
        <v>#REF!</v>
      </c>
      <c r="W7" s="18"/>
      <c r="X7" s="18"/>
      <c r="Y7" s="25">
        <f>Y6*2</f>
        <v>0</v>
      </c>
      <c r="Z7" s="25" t="e">
        <f>Z6*2</f>
        <v>#REF!</v>
      </c>
      <c r="AA7" s="25">
        <f t="shared" si="3"/>
        <v>0</v>
      </c>
      <c r="AB7" s="390" t="e">
        <f t="shared" si="4"/>
        <v>#REF!</v>
      </c>
    </row>
    <row r="8" spans="1:28" x14ac:dyDescent="0.25">
      <c r="A8" s="4" t="s">
        <v>841</v>
      </c>
      <c r="B8" s="9"/>
      <c r="C8" s="9"/>
      <c r="D8" s="9"/>
      <c r="E8" s="9"/>
      <c r="F8" s="9"/>
      <c r="I8" s="236">
        <f>I6*3</f>
        <v>144.96</v>
      </c>
      <c r="J8" s="237">
        <f t="shared" si="0"/>
        <v>0</v>
      </c>
      <c r="K8" s="25"/>
      <c r="L8" s="25"/>
      <c r="M8" s="25"/>
      <c r="N8" s="25"/>
      <c r="O8" s="25"/>
      <c r="R8" s="677">
        <f>R6*3</f>
        <v>157.80000000000001</v>
      </c>
      <c r="S8" s="25" t="e">
        <f>S6*3</f>
        <v>#REF!</v>
      </c>
      <c r="T8" s="25">
        <f t="shared" si="1"/>
        <v>0</v>
      </c>
      <c r="U8" s="390" t="e">
        <f t="shared" si="2"/>
        <v>#REF!</v>
      </c>
      <c r="W8" s="18"/>
      <c r="X8" s="18"/>
      <c r="Y8" s="25">
        <f>Y6*3</f>
        <v>0</v>
      </c>
      <c r="Z8" s="25" t="e">
        <f>Z6*3</f>
        <v>#REF!</v>
      </c>
      <c r="AA8" s="25">
        <f t="shared" si="3"/>
        <v>0</v>
      </c>
      <c r="AB8" s="390" t="e">
        <f t="shared" si="4"/>
        <v>#REF!</v>
      </c>
    </row>
    <row r="9" spans="1:28" x14ac:dyDescent="0.25">
      <c r="A9" s="4" t="s">
        <v>842</v>
      </c>
      <c r="B9" s="9"/>
      <c r="C9" s="9"/>
      <c r="D9" s="9"/>
      <c r="E9" s="9"/>
      <c r="F9" s="9"/>
      <c r="I9" s="236">
        <f>A.1!$B$5</f>
        <v>282.63</v>
      </c>
      <c r="J9" s="237">
        <f t="shared" si="0"/>
        <v>0</v>
      </c>
      <c r="K9" s="25"/>
      <c r="L9" s="25"/>
      <c r="M9" s="25"/>
      <c r="N9" s="25"/>
      <c r="O9" s="25"/>
      <c r="R9" s="677">
        <f>A.1!$C$5</f>
        <v>307.67</v>
      </c>
      <c r="S9" s="25" t="e">
        <f>A.1!#REF!</f>
        <v>#REF!</v>
      </c>
      <c r="T9" s="25">
        <f t="shared" si="1"/>
        <v>0</v>
      </c>
      <c r="U9" s="390" t="e">
        <f t="shared" si="2"/>
        <v>#REF!</v>
      </c>
      <c r="W9" s="18"/>
      <c r="X9" s="18"/>
      <c r="Y9" s="25">
        <f>A.1!$B$5</f>
        <v>282.63</v>
      </c>
      <c r="Z9" s="25" t="e">
        <f>A.1!#REF!</f>
        <v>#REF!</v>
      </c>
      <c r="AA9" s="25">
        <f t="shared" si="3"/>
        <v>0</v>
      </c>
      <c r="AB9" s="390" t="e">
        <f t="shared" si="4"/>
        <v>#REF!</v>
      </c>
    </row>
    <row r="10" spans="1:28" x14ac:dyDescent="0.25">
      <c r="A10" s="4" t="s">
        <v>843</v>
      </c>
      <c r="B10" s="9"/>
      <c r="C10" s="9"/>
      <c r="D10" s="9"/>
      <c r="E10" s="9"/>
      <c r="F10" s="9"/>
      <c r="I10" s="236">
        <f>I9+(I9/2)</f>
        <v>423.94499999999999</v>
      </c>
      <c r="J10" s="237">
        <f t="shared" si="0"/>
        <v>0</v>
      </c>
      <c r="K10" s="25"/>
      <c r="L10" s="25"/>
      <c r="M10" s="25"/>
      <c r="N10" s="25"/>
      <c r="O10" s="25"/>
      <c r="R10" s="677">
        <f>R9+(R9/2)</f>
        <v>461.505</v>
      </c>
      <c r="S10" s="25" t="e">
        <f>S9+(S9/2)</f>
        <v>#REF!</v>
      </c>
      <c r="T10" s="25">
        <f t="shared" si="1"/>
        <v>0</v>
      </c>
      <c r="U10" s="390" t="e">
        <f t="shared" si="2"/>
        <v>#REF!</v>
      </c>
      <c r="W10" s="18"/>
      <c r="X10" s="18"/>
      <c r="Y10" s="25">
        <f>Y9+(Y9/2)</f>
        <v>423.94499999999999</v>
      </c>
      <c r="Z10" s="25" t="e">
        <f>Z9+(Z9/2)</f>
        <v>#REF!</v>
      </c>
      <c r="AA10" s="25">
        <f t="shared" si="3"/>
        <v>0</v>
      </c>
      <c r="AB10" s="390" t="e">
        <f t="shared" si="4"/>
        <v>#REF!</v>
      </c>
    </row>
    <row r="11" spans="1:28" x14ac:dyDescent="0.25">
      <c r="A11" s="4" t="s">
        <v>844</v>
      </c>
      <c r="B11" s="9"/>
      <c r="C11" s="9"/>
      <c r="D11" s="9"/>
      <c r="E11" s="9"/>
      <c r="F11" s="9"/>
      <c r="I11" s="236">
        <f>I9*2</f>
        <v>565.26</v>
      </c>
      <c r="J11" s="237">
        <f t="shared" si="0"/>
        <v>0</v>
      </c>
      <c r="K11" s="25"/>
      <c r="L11" s="25"/>
      <c r="M11" s="25"/>
      <c r="N11" s="25"/>
      <c r="O11" s="25"/>
      <c r="R11" s="677">
        <f>R9*2</f>
        <v>615.34</v>
      </c>
      <c r="S11" s="25" t="e">
        <f>S9*2</f>
        <v>#REF!</v>
      </c>
      <c r="T11" s="25">
        <f t="shared" si="1"/>
        <v>0</v>
      </c>
      <c r="U11" s="390" t="e">
        <f t="shared" si="2"/>
        <v>#REF!</v>
      </c>
      <c r="W11" s="18"/>
      <c r="X11" s="18"/>
      <c r="Y11" s="25">
        <f>Y9*2</f>
        <v>565.26</v>
      </c>
      <c r="Z11" s="25" t="e">
        <f>Z9*2</f>
        <v>#REF!</v>
      </c>
      <c r="AA11" s="25">
        <f t="shared" si="3"/>
        <v>0</v>
      </c>
      <c r="AB11" s="390" t="e">
        <f t="shared" si="4"/>
        <v>#REF!</v>
      </c>
    </row>
    <row r="12" spans="1:28" x14ac:dyDescent="0.25">
      <c r="A12" s="4" t="s">
        <v>845</v>
      </c>
      <c r="B12" s="9"/>
      <c r="C12" s="9"/>
      <c r="D12" s="9"/>
      <c r="E12" s="9"/>
      <c r="F12" s="9"/>
      <c r="I12" s="236">
        <f>I11+(I9/2)</f>
        <v>706.57500000000005</v>
      </c>
      <c r="J12" s="237">
        <f t="shared" si="0"/>
        <v>0</v>
      </c>
      <c r="K12" s="25"/>
      <c r="L12" s="25"/>
      <c r="M12" s="25"/>
      <c r="N12" s="25"/>
      <c r="O12" s="25"/>
      <c r="R12" s="677">
        <f>R11+(R9/2)</f>
        <v>769.17500000000007</v>
      </c>
      <c r="S12" s="25" t="e">
        <f>S11+(S9/2)</f>
        <v>#REF!</v>
      </c>
      <c r="T12" s="25">
        <f t="shared" si="1"/>
        <v>0</v>
      </c>
      <c r="U12" s="390" t="e">
        <f t="shared" si="2"/>
        <v>#REF!</v>
      </c>
      <c r="W12" s="18"/>
      <c r="X12" s="18"/>
      <c r="Y12" s="25">
        <f>Y11+(Y9/2)</f>
        <v>706.57500000000005</v>
      </c>
      <c r="Z12" s="25" t="e">
        <f>Z11+(Z9/2)</f>
        <v>#REF!</v>
      </c>
      <c r="AA12" s="25">
        <f t="shared" si="3"/>
        <v>0</v>
      </c>
      <c r="AB12" s="390" t="e">
        <f t="shared" si="4"/>
        <v>#REF!</v>
      </c>
    </row>
    <row r="13" spans="1:28" x14ac:dyDescent="0.25">
      <c r="A13" s="4" t="s">
        <v>846</v>
      </c>
      <c r="B13" s="9"/>
      <c r="C13" s="9"/>
      <c r="D13" s="9"/>
      <c r="E13" s="9"/>
      <c r="F13" s="9"/>
      <c r="I13" s="236">
        <f>I11+I9</f>
        <v>847.89</v>
      </c>
      <c r="J13" s="237">
        <f t="shared" si="0"/>
        <v>0</v>
      </c>
      <c r="K13" s="25"/>
      <c r="L13" s="25"/>
      <c r="M13" s="25"/>
      <c r="N13" s="25"/>
      <c r="O13" s="25"/>
      <c r="R13" s="677">
        <f>$R$9*3</f>
        <v>923.01</v>
      </c>
      <c r="S13" s="25" t="e">
        <f>S9*3</f>
        <v>#REF!</v>
      </c>
      <c r="T13" s="25">
        <f t="shared" si="1"/>
        <v>0</v>
      </c>
      <c r="U13" s="390" t="e">
        <f t="shared" si="2"/>
        <v>#REF!</v>
      </c>
      <c r="W13" s="18"/>
      <c r="X13" s="18"/>
      <c r="Y13" s="25">
        <f>$R$9*3</f>
        <v>923.01</v>
      </c>
      <c r="Z13" s="25" t="e">
        <f>Z9*3</f>
        <v>#REF!</v>
      </c>
      <c r="AA13" s="25">
        <f t="shared" si="3"/>
        <v>0</v>
      </c>
      <c r="AB13" s="390" t="e">
        <f t="shared" si="4"/>
        <v>#REF!</v>
      </c>
    </row>
    <row r="14" spans="1:28" x14ac:dyDescent="0.25">
      <c r="A14" s="4" t="s">
        <v>847</v>
      </c>
      <c r="B14" s="9"/>
      <c r="C14" s="9"/>
      <c r="D14" s="9"/>
      <c r="E14" s="9"/>
      <c r="F14" s="9"/>
      <c r="I14" s="236">
        <f>I12+I9</f>
        <v>989.20500000000004</v>
      </c>
      <c r="J14" s="237">
        <f t="shared" si="0"/>
        <v>0</v>
      </c>
      <c r="K14" s="25"/>
      <c r="L14" s="25"/>
      <c r="M14" s="25"/>
      <c r="N14" s="25"/>
      <c r="O14" s="25"/>
      <c r="R14" s="677">
        <f>$R$9*4</f>
        <v>1230.68</v>
      </c>
      <c r="S14" s="25" t="e">
        <f>S9*4</f>
        <v>#REF!</v>
      </c>
      <c r="T14" s="25">
        <f t="shared" si="1"/>
        <v>0</v>
      </c>
      <c r="U14" s="390" t="e">
        <f t="shared" si="2"/>
        <v>#REF!</v>
      </c>
      <c r="W14" s="18"/>
      <c r="X14" s="18"/>
      <c r="Y14" s="25">
        <f>$R$9*4</f>
        <v>1230.68</v>
      </c>
      <c r="Z14" s="25" t="e">
        <f>Z9*4</f>
        <v>#REF!</v>
      </c>
      <c r="AA14" s="25">
        <f t="shared" si="3"/>
        <v>0</v>
      </c>
      <c r="AB14" s="390" t="e">
        <f t="shared" si="4"/>
        <v>#REF!</v>
      </c>
    </row>
    <row r="15" spans="1:28" x14ac:dyDescent="0.25">
      <c r="A15" s="4" t="s">
        <v>848</v>
      </c>
      <c r="B15" s="9"/>
      <c r="C15" s="9"/>
      <c r="D15" s="9"/>
      <c r="E15" s="9"/>
      <c r="F15" s="9"/>
      <c r="I15" s="236">
        <f>I13+I11</f>
        <v>1413.15</v>
      </c>
      <c r="J15" s="237">
        <f t="shared" si="0"/>
        <v>0</v>
      </c>
      <c r="K15" s="25"/>
      <c r="L15" s="25"/>
      <c r="M15" s="25"/>
      <c r="N15" s="25"/>
      <c r="O15" s="25"/>
      <c r="R15" s="677">
        <f>$R$9*6</f>
        <v>1846.02</v>
      </c>
      <c r="S15" s="25" t="e">
        <f>S9*6</f>
        <v>#REF!</v>
      </c>
      <c r="T15" s="25">
        <f t="shared" si="1"/>
        <v>0</v>
      </c>
      <c r="U15" s="390" t="e">
        <f t="shared" si="2"/>
        <v>#REF!</v>
      </c>
      <c r="W15" s="18"/>
      <c r="X15" s="18"/>
      <c r="Y15" s="25">
        <f>$R$9*6</f>
        <v>1846.02</v>
      </c>
      <c r="Z15" s="25" t="e">
        <f>Z9*6</f>
        <v>#REF!</v>
      </c>
      <c r="AA15" s="25">
        <f t="shared" si="3"/>
        <v>0</v>
      </c>
      <c r="AB15" s="390" t="e">
        <f t="shared" si="4"/>
        <v>#REF!</v>
      </c>
    </row>
    <row r="16" spans="1:28" ht="15.75" thickBot="1" x14ac:dyDescent="0.3">
      <c r="A16" s="6" t="s">
        <v>849</v>
      </c>
      <c r="B16" s="394"/>
      <c r="C16" s="394"/>
      <c r="D16" s="394"/>
      <c r="E16" s="394"/>
      <c r="F16" s="394"/>
      <c r="G16" s="7"/>
      <c r="H16" s="7"/>
      <c r="I16" s="770">
        <f>I14+I9</f>
        <v>1271.835</v>
      </c>
      <c r="J16" s="395">
        <f t="shared" si="0"/>
        <v>0</v>
      </c>
      <c r="K16" s="26"/>
      <c r="L16" s="26"/>
      <c r="M16" s="26"/>
      <c r="N16" s="26"/>
      <c r="O16" s="26"/>
      <c r="P16" s="14"/>
      <c r="Q16" s="14"/>
      <c r="R16" s="775">
        <f>$R$9*7</f>
        <v>2153.69</v>
      </c>
      <c r="S16" s="26" t="e">
        <f>S9*7</f>
        <v>#REF!</v>
      </c>
      <c r="T16" s="26">
        <f t="shared" si="1"/>
        <v>0</v>
      </c>
      <c r="U16" s="391" t="e">
        <f t="shared" si="2"/>
        <v>#REF!</v>
      </c>
      <c r="W16" s="14"/>
      <c r="X16" s="14"/>
      <c r="Y16" s="26">
        <f>$R$9*7</f>
        <v>2153.69</v>
      </c>
      <c r="Z16" s="26" t="e">
        <f>Z9*7</f>
        <v>#REF!</v>
      </c>
      <c r="AA16" s="26">
        <f t="shared" si="3"/>
        <v>0</v>
      </c>
      <c r="AB16" s="391" t="e">
        <f t="shared" si="4"/>
        <v>#REF!</v>
      </c>
    </row>
    <row r="17" spans="1:28" ht="15.75" thickTop="1" x14ac:dyDescent="0.25">
      <c r="A17" s="654" t="s">
        <v>145</v>
      </c>
      <c r="B17" s="9"/>
      <c r="C17" s="9"/>
      <c r="D17" s="9"/>
      <c r="E17" s="9"/>
      <c r="F17" s="9"/>
      <c r="I17" s="5"/>
      <c r="J17" s="237">
        <f>SUM(J6:J16)</f>
        <v>0</v>
      </c>
      <c r="K17" s="25"/>
      <c r="L17" s="25"/>
      <c r="M17" s="25"/>
      <c r="N17" s="25"/>
      <c r="O17" s="25"/>
      <c r="R17" s="677"/>
      <c r="T17" s="25">
        <f>SUM(T6:T16)</f>
        <v>0</v>
      </c>
      <c r="U17" s="390" t="e">
        <f>SUM(U6:U16)</f>
        <v>#REF!</v>
      </c>
      <c r="W17" s="18"/>
      <c r="X17" s="18"/>
      <c r="Y17" s="25"/>
      <c r="Z17" s="25"/>
      <c r="AA17" s="25">
        <f>SUM(AA6:AA16)</f>
        <v>0</v>
      </c>
      <c r="AB17" s="390" t="e">
        <f>SUM(AB6:AB16)</f>
        <v>#REF!</v>
      </c>
    </row>
    <row r="18" spans="1:28" x14ac:dyDescent="0.25">
      <c r="A18" s="4"/>
      <c r="I18" s="5"/>
      <c r="J18" s="87"/>
      <c r="R18" s="677"/>
      <c r="U18" s="392"/>
      <c r="V18" s="79"/>
      <c r="W18" s="18"/>
      <c r="X18" s="18"/>
      <c r="Y18" s="25"/>
      <c r="Z18" s="25"/>
      <c r="AA18" s="25"/>
      <c r="AB18" s="392"/>
    </row>
    <row r="19" spans="1:28" x14ac:dyDescent="0.25">
      <c r="A19" s="654" t="s">
        <v>153</v>
      </c>
      <c r="B19" s="3"/>
      <c r="C19" s="3"/>
      <c r="D19" s="3"/>
      <c r="E19" s="3"/>
      <c r="F19" s="3"/>
      <c r="G19" s="3"/>
      <c r="H19" s="3"/>
      <c r="I19" s="109"/>
      <c r="J19" s="393"/>
      <c r="K19" s="21"/>
      <c r="L19" s="21"/>
      <c r="M19" s="21"/>
      <c r="N19" s="21"/>
      <c r="O19" s="21"/>
      <c r="P19" s="21"/>
      <c r="Q19" s="21"/>
      <c r="R19" s="677"/>
      <c r="U19" s="390"/>
      <c r="W19" s="18"/>
      <c r="X19" s="18"/>
      <c r="Y19" s="25"/>
      <c r="Z19" s="25"/>
      <c r="AA19" s="25"/>
      <c r="AB19" s="390"/>
    </row>
    <row r="20" spans="1:28" x14ac:dyDescent="0.25">
      <c r="A20" s="4" t="s">
        <v>839</v>
      </c>
      <c r="B20" s="9"/>
      <c r="C20" s="9"/>
      <c r="D20" s="9"/>
      <c r="E20" s="9"/>
      <c r="F20" s="9"/>
      <c r="I20" s="236">
        <f>A.1!$B$4</f>
        <v>48.32</v>
      </c>
      <c r="J20" s="237">
        <f t="shared" ref="J20:J30" si="5">G20*H20*I20</f>
        <v>0</v>
      </c>
      <c r="K20" s="25"/>
      <c r="L20" s="25"/>
      <c r="M20" s="25"/>
      <c r="N20" s="25"/>
      <c r="O20" s="25"/>
      <c r="R20" s="677">
        <f>A.1!C$4</f>
        <v>52.6</v>
      </c>
      <c r="S20" s="25" t="e">
        <f>A.1!#REF!</f>
        <v>#REF!</v>
      </c>
      <c r="T20" s="25">
        <f t="shared" ref="T20:T30" si="6">(K$3*K20*R20)+(L$3*L20*R20)+(M$3*M20*R20)+(N$3*N20*R20)+(O$3*O20*R20)+(P$3*P20*R20)+(Q$3*Q20*R20)</f>
        <v>0</v>
      </c>
      <c r="U20" s="390" t="e">
        <f t="shared" ref="U20:U30" si="7">(K$3*K20*S20)+(L$3*L20*S20)+(M$3*M20*S20)+(N$3*N20*S20)+(O$3*O20*S20)+(P$3*P20*S20)+(Q$3*Q20*S20)</f>
        <v>#REF!</v>
      </c>
      <c r="W20" s="18"/>
      <c r="X20" s="18"/>
      <c r="Y20" s="25">
        <f>A.1!G$4</f>
        <v>0</v>
      </c>
      <c r="Z20" s="25" t="e">
        <f>A.1!#REF!</f>
        <v>#REF!</v>
      </c>
      <c r="AA20" s="25">
        <f t="shared" ref="AA20:AA30" si="8">Y20*W20*X20</f>
        <v>0</v>
      </c>
      <c r="AB20" s="390" t="e">
        <f t="shared" ref="AB20:AB30" si="9">W20*X20*Z20</f>
        <v>#REF!</v>
      </c>
    </row>
    <row r="21" spans="1:28" x14ac:dyDescent="0.25">
      <c r="A21" s="4" t="s">
        <v>840</v>
      </c>
      <c r="B21" s="9"/>
      <c r="C21" s="9"/>
      <c r="D21" s="9"/>
      <c r="E21" s="9"/>
      <c r="F21" s="9"/>
      <c r="I21" s="236">
        <f>I20*2</f>
        <v>96.64</v>
      </c>
      <c r="J21" s="237">
        <f t="shared" si="5"/>
        <v>0</v>
      </c>
      <c r="K21" s="25"/>
      <c r="L21" s="25"/>
      <c r="M21" s="25"/>
      <c r="N21" s="25"/>
      <c r="O21" s="25"/>
      <c r="R21" s="677">
        <f>R20*2</f>
        <v>105.2</v>
      </c>
      <c r="S21" s="25" t="e">
        <f>S20*2</f>
        <v>#REF!</v>
      </c>
      <c r="T21" s="25">
        <f t="shared" si="6"/>
        <v>0</v>
      </c>
      <c r="U21" s="390" t="e">
        <f t="shared" si="7"/>
        <v>#REF!</v>
      </c>
      <c r="W21" s="18"/>
      <c r="X21" s="18"/>
      <c r="Y21" s="25">
        <f>Y20*2</f>
        <v>0</v>
      </c>
      <c r="Z21" s="25" t="e">
        <f>Z20*2</f>
        <v>#REF!</v>
      </c>
      <c r="AA21" s="25">
        <f t="shared" si="8"/>
        <v>0</v>
      </c>
      <c r="AB21" s="390" t="e">
        <f t="shared" si="9"/>
        <v>#REF!</v>
      </c>
    </row>
    <row r="22" spans="1:28" x14ac:dyDescent="0.25">
      <c r="A22" s="4" t="s">
        <v>841</v>
      </c>
      <c r="B22" s="9"/>
      <c r="C22" s="9"/>
      <c r="D22" s="9"/>
      <c r="E22" s="9"/>
      <c r="F22" s="9"/>
      <c r="I22" s="236">
        <f>I20*3</f>
        <v>144.96</v>
      </c>
      <c r="J22" s="237">
        <f t="shared" si="5"/>
        <v>0</v>
      </c>
      <c r="K22" s="25"/>
      <c r="L22" s="25"/>
      <c r="M22" s="25"/>
      <c r="N22" s="25"/>
      <c r="O22" s="25"/>
      <c r="R22" s="677">
        <f>R20*3</f>
        <v>157.80000000000001</v>
      </c>
      <c r="S22" s="25" t="e">
        <f>S20*3</f>
        <v>#REF!</v>
      </c>
      <c r="T22" s="25">
        <f t="shared" si="6"/>
        <v>0</v>
      </c>
      <c r="U22" s="390" t="e">
        <f t="shared" si="7"/>
        <v>#REF!</v>
      </c>
      <c r="W22" s="18"/>
      <c r="X22" s="18"/>
      <c r="Y22" s="25">
        <f>Y20*3</f>
        <v>0</v>
      </c>
      <c r="Z22" s="25" t="e">
        <f>Z20*3</f>
        <v>#REF!</v>
      </c>
      <c r="AA22" s="25">
        <f t="shared" si="8"/>
        <v>0</v>
      </c>
      <c r="AB22" s="390" t="e">
        <f t="shared" si="9"/>
        <v>#REF!</v>
      </c>
    </row>
    <row r="23" spans="1:28" x14ac:dyDescent="0.25">
      <c r="A23" s="4" t="s">
        <v>842</v>
      </c>
      <c r="B23" s="9"/>
      <c r="C23" s="9"/>
      <c r="D23" s="9"/>
      <c r="E23" s="9"/>
      <c r="F23" s="9"/>
      <c r="I23" s="236">
        <f>A.1!$B$5</f>
        <v>282.63</v>
      </c>
      <c r="J23" s="237">
        <f t="shared" si="5"/>
        <v>0</v>
      </c>
      <c r="K23" s="25"/>
      <c r="L23" s="25"/>
      <c r="M23" s="25"/>
      <c r="N23" s="25"/>
      <c r="O23" s="25"/>
      <c r="R23" s="677">
        <f>A.1!$C$5</f>
        <v>307.67</v>
      </c>
      <c r="S23" s="25" t="e">
        <f>A.1!#REF!</f>
        <v>#REF!</v>
      </c>
      <c r="T23" s="25">
        <f t="shared" si="6"/>
        <v>0</v>
      </c>
      <c r="U23" s="390" t="e">
        <f t="shared" si="7"/>
        <v>#REF!</v>
      </c>
      <c r="W23" s="18"/>
      <c r="X23" s="18"/>
      <c r="Y23" s="25">
        <f>A.1!$B$5</f>
        <v>282.63</v>
      </c>
      <c r="Z23" s="25" t="e">
        <f>A.1!#REF!</f>
        <v>#REF!</v>
      </c>
      <c r="AA23" s="25">
        <f t="shared" si="8"/>
        <v>0</v>
      </c>
      <c r="AB23" s="390" t="e">
        <f t="shared" si="9"/>
        <v>#REF!</v>
      </c>
    </row>
    <row r="24" spans="1:28" x14ac:dyDescent="0.25">
      <c r="A24" s="4" t="s">
        <v>843</v>
      </c>
      <c r="B24" s="9"/>
      <c r="C24" s="9"/>
      <c r="D24" s="9"/>
      <c r="E24" s="9"/>
      <c r="F24" s="9"/>
      <c r="I24" s="236">
        <f>I23+(I23/2)</f>
        <v>423.94499999999999</v>
      </c>
      <c r="J24" s="237">
        <f t="shared" si="5"/>
        <v>0</v>
      </c>
      <c r="K24" s="25"/>
      <c r="L24" s="25"/>
      <c r="M24" s="25"/>
      <c r="N24" s="25"/>
      <c r="O24" s="25"/>
      <c r="R24" s="677">
        <f>R23+(R23/2)</f>
        <v>461.505</v>
      </c>
      <c r="S24" s="25" t="e">
        <f>S23+(S23/2)</f>
        <v>#REF!</v>
      </c>
      <c r="T24" s="25">
        <f t="shared" si="6"/>
        <v>0</v>
      </c>
      <c r="U24" s="390" t="e">
        <f t="shared" si="7"/>
        <v>#REF!</v>
      </c>
      <c r="W24" s="18"/>
      <c r="X24" s="18"/>
      <c r="Y24" s="25">
        <f>Y23+(Y23/2)</f>
        <v>423.94499999999999</v>
      </c>
      <c r="Z24" s="25" t="e">
        <f>Z23+(Z23/2)</f>
        <v>#REF!</v>
      </c>
      <c r="AA24" s="25">
        <f t="shared" si="8"/>
        <v>0</v>
      </c>
      <c r="AB24" s="390" t="e">
        <f t="shared" si="9"/>
        <v>#REF!</v>
      </c>
    </row>
    <row r="25" spans="1:28" x14ac:dyDescent="0.25">
      <c r="A25" s="4" t="s">
        <v>844</v>
      </c>
      <c r="B25" s="9"/>
      <c r="C25" s="9"/>
      <c r="D25" s="9"/>
      <c r="E25" s="9"/>
      <c r="F25" s="9"/>
      <c r="I25" s="236">
        <f>I23*2</f>
        <v>565.26</v>
      </c>
      <c r="J25" s="237">
        <f t="shared" si="5"/>
        <v>0</v>
      </c>
      <c r="K25" s="25"/>
      <c r="L25" s="25"/>
      <c r="M25" s="25"/>
      <c r="N25" s="25"/>
      <c r="O25" s="25"/>
      <c r="R25" s="677">
        <f>R23*2</f>
        <v>615.34</v>
      </c>
      <c r="S25" s="25" t="e">
        <f>S23*2</f>
        <v>#REF!</v>
      </c>
      <c r="T25" s="25">
        <f t="shared" si="6"/>
        <v>0</v>
      </c>
      <c r="U25" s="390" t="e">
        <f t="shared" si="7"/>
        <v>#REF!</v>
      </c>
      <c r="W25" s="18"/>
      <c r="X25" s="18"/>
      <c r="Y25" s="25">
        <f>Y23*2</f>
        <v>565.26</v>
      </c>
      <c r="Z25" s="25" t="e">
        <f>Z23*2</f>
        <v>#REF!</v>
      </c>
      <c r="AA25" s="25">
        <f t="shared" si="8"/>
        <v>0</v>
      </c>
      <c r="AB25" s="390" t="e">
        <f t="shared" si="9"/>
        <v>#REF!</v>
      </c>
    </row>
    <row r="26" spans="1:28" x14ac:dyDescent="0.25">
      <c r="A26" s="4" t="s">
        <v>845</v>
      </c>
      <c r="B26" s="9"/>
      <c r="C26" s="9"/>
      <c r="D26" s="9"/>
      <c r="E26" s="9"/>
      <c r="F26" s="9"/>
      <c r="I26" s="236">
        <f>I25+(I23/2)</f>
        <v>706.57500000000005</v>
      </c>
      <c r="J26" s="237">
        <f t="shared" si="5"/>
        <v>0</v>
      </c>
      <c r="K26" s="25"/>
      <c r="L26" s="25"/>
      <c r="M26" s="25"/>
      <c r="N26" s="25"/>
      <c r="O26" s="25"/>
      <c r="R26" s="677">
        <f>R25+(R23/2)</f>
        <v>769.17500000000007</v>
      </c>
      <c r="S26" s="25" t="e">
        <f>S25+(S23/2)</f>
        <v>#REF!</v>
      </c>
      <c r="T26" s="25">
        <f t="shared" si="6"/>
        <v>0</v>
      </c>
      <c r="U26" s="390" t="e">
        <f t="shared" si="7"/>
        <v>#REF!</v>
      </c>
      <c r="W26" s="18"/>
      <c r="X26" s="18"/>
      <c r="Y26" s="25">
        <f>Y25+(Y23/2)</f>
        <v>706.57500000000005</v>
      </c>
      <c r="Z26" s="25" t="e">
        <f>Z25+(Z23/2)</f>
        <v>#REF!</v>
      </c>
      <c r="AA26" s="25">
        <f t="shared" si="8"/>
        <v>0</v>
      </c>
      <c r="AB26" s="390" t="e">
        <f t="shared" si="9"/>
        <v>#REF!</v>
      </c>
    </row>
    <row r="27" spans="1:28" x14ac:dyDescent="0.25">
      <c r="A27" s="4" t="s">
        <v>846</v>
      </c>
      <c r="B27" s="9"/>
      <c r="C27" s="9"/>
      <c r="D27" s="9"/>
      <c r="E27" s="9"/>
      <c r="F27" s="9"/>
      <c r="I27" s="236">
        <f>I25+I23</f>
        <v>847.89</v>
      </c>
      <c r="J27" s="237">
        <f t="shared" si="5"/>
        <v>0</v>
      </c>
      <c r="K27" s="25"/>
      <c r="L27" s="25"/>
      <c r="M27" s="25"/>
      <c r="N27" s="25"/>
      <c r="O27" s="25"/>
      <c r="R27" s="677">
        <f>$R$9*3</f>
        <v>923.01</v>
      </c>
      <c r="S27" s="25" t="e">
        <f>S23*3</f>
        <v>#REF!</v>
      </c>
      <c r="T27" s="25">
        <f t="shared" si="6"/>
        <v>0</v>
      </c>
      <c r="U27" s="390" t="e">
        <f t="shared" si="7"/>
        <v>#REF!</v>
      </c>
      <c r="W27" s="18"/>
      <c r="X27" s="18"/>
      <c r="Y27" s="25">
        <f>$R$9*3</f>
        <v>923.01</v>
      </c>
      <c r="Z27" s="25" t="e">
        <f>Z23*3</f>
        <v>#REF!</v>
      </c>
      <c r="AA27" s="25">
        <f t="shared" si="8"/>
        <v>0</v>
      </c>
      <c r="AB27" s="390" t="e">
        <f t="shared" si="9"/>
        <v>#REF!</v>
      </c>
    </row>
    <row r="28" spans="1:28" x14ac:dyDescent="0.25">
      <c r="A28" s="4" t="s">
        <v>847</v>
      </c>
      <c r="B28" s="9"/>
      <c r="C28" s="9"/>
      <c r="D28" s="9"/>
      <c r="E28" s="9"/>
      <c r="F28" s="9"/>
      <c r="I28" s="236">
        <f>I26+I23</f>
        <v>989.20500000000004</v>
      </c>
      <c r="J28" s="237">
        <f t="shared" si="5"/>
        <v>0</v>
      </c>
      <c r="K28" s="25"/>
      <c r="L28" s="25"/>
      <c r="M28" s="25"/>
      <c r="N28" s="25"/>
      <c r="O28" s="25"/>
      <c r="R28" s="677">
        <f>$R$9*4</f>
        <v>1230.68</v>
      </c>
      <c r="S28" s="25" t="e">
        <f>S23*4</f>
        <v>#REF!</v>
      </c>
      <c r="T28" s="25">
        <f t="shared" si="6"/>
        <v>0</v>
      </c>
      <c r="U28" s="390" t="e">
        <f t="shared" si="7"/>
        <v>#REF!</v>
      </c>
      <c r="W28" s="18"/>
      <c r="X28" s="18"/>
      <c r="Y28" s="25">
        <f>$R$9*4</f>
        <v>1230.68</v>
      </c>
      <c r="Z28" s="25" t="e">
        <f>Z23*4</f>
        <v>#REF!</v>
      </c>
      <c r="AA28" s="25">
        <f t="shared" si="8"/>
        <v>0</v>
      </c>
      <c r="AB28" s="390" t="e">
        <f t="shared" si="9"/>
        <v>#REF!</v>
      </c>
    </row>
    <row r="29" spans="1:28" x14ac:dyDescent="0.25">
      <c r="A29" s="4" t="s">
        <v>848</v>
      </c>
      <c r="B29" s="9"/>
      <c r="C29" s="9"/>
      <c r="D29" s="9"/>
      <c r="E29" s="9"/>
      <c r="F29" s="9"/>
      <c r="I29" s="236">
        <f>I27+I25</f>
        <v>1413.15</v>
      </c>
      <c r="J29" s="237">
        <f t="shared" si="5"/>
        <v>0</v>
      </c>
      <c r="K29" s="25"/>
      <c r="L29" s="25"/>
      <c r="M29" s="25"/>
      <c r="N29" s="25"/>
      <c r="O29" s="25"/>
      <c r="R29" s="677">
        <f>$R$9*6</f>
        <v>1846.02</v>
      </c>
      <c r="S29" s="25" t="e">
        <f>S23*6</f>
        <v>#REF!</v>
      </c>
      <c r="T29" s="25">
        <f t="shared" si="6"/>
        <v>0</v>
      </c>
      <c r="U29" s="390" t="e">
        <f t="shared" si="7"/>
        <v>#REF!</v>
      </c>
      <c r="W29" s="18"/>
      <c r="X29" s="18"/>
      <c r="Y29" s="25">
        <f>$R$9*6</f>
        <v>1846.02</v>
      </c>
      <c r="Z29" s="25" t="e">
        <f>Z23*6</f>
        <v>#REF!</v>
      </c>
      <c r="AA29" s="25">
        <f t="shared" si="8"/>
        <v>0</v>
      </c>
      <c r="AB29" s="390" t="e">
        <f t="shared" si="9"/>
        <v>#REF!</v>
      </c>
    </row>
    <row r="30" spans="1:28" ht="15.75" thickBot="1" x14ac:dyDescent="0.3">
      <c r="A30" s="6" t="s">
        <v>849</v>
      </c>
      <c r="B30" s="394"/>
      <c r="C30" s="394"/>
      <c r="D30" s="394"/>
      <c r="E30" s="394"/>
      <c r="F30" s="394"/>
      <c r="G30" s="7"/>
      <c r="H30" s="7"/>
      <c r="I30" s="770">
        <f>I28+I23</f>
        <v>1271.835</v>
      </c>
      <c r="J30" s="395">
        <f t="shared" si="5"/>
        <v>0</v>
      </c>
      <c r="K30" s="26"/>
      <c r="L30" s="26"/>
      <c r="M30" s="26"/>
      <c r="N30" s="26"/>
      <c r="O30" s="26"/>
      <c r="P30" s="14"/>
      <c r="Q30" s="14"/>
      <c r="R30" s="775">
        <f>$R$9*7</f>
        <v>2153.69</v>
      </c>
      <c r="S30" s="26" t="e">
        <f>S23*7</f>
        <v>#REF!</v>
      </c>
      <c r="T30" s="26">
        <f t="shared" si="6"/>
        <v>0</v>
      </c>
      <c r="U30" s="391" t="e">
        <f t="shared" si="7"/>
        <v>#REF!</v>
      </c>
      <c r="W30" s="14"/>
      <c r="X30" s="14"/>
      <c r="Y30" s="26">
        <f>$R$9*7</f>
        <v>2153.69</v>
      </c>
      <c r="Z30" s="26" t="e">
        <f>Z23*7</f>
        <v>#REF!</v>
      </c>
      <c r="AA30" s="26">
        <f t="shared" si="8"/>
        <v>0</v>
      </c>
      <c r="AB30" s="391" t="e">
        <f t="shared" si="9"/>
        <v>#REF!</v>
      </c>
    </row>
    <row r="31" spans="1:28" ht="15.75" thickTop="1" x14ac:dyDescent="0.25">
      <c r="A31" s="654" t="s">
        <v>145</v>
      </c>
      <c r="B31" s="9"/>
      <c r="C31" s="9"/>
      <c r="D31" s="9"/>
      <c r="E31" s="9"/>
      <c r="F31" s="9"/>
      <c r="I31" s="5"/>
      <c r="J31" s="237">
        <f>SUM(J20:J30)</f>
        <v>0</v>
      </c>
      <c r="K31" s="25"/>
      <c r="L31" s="25"/>
      <c r="M31" s="25"/>
      <c r="N31" s="25"/>
      <c r="O31" s="25"/>
      <c r="R31" s="677"/>
      <c r="T31" s="25">
        <f>SUM(T20:T30)</f>
        <v>0</v>
      </c>
      <c r="U31" s="390" t="e">
        <f>SUM(U20:U30)</f>
        <v>#REF!</v>
      </c>
      <c r="W31" s="18"/>
      <c r="X31" s="18"/>
      <c r="Y31" s="25"/>
      <c r="Z31" s="25"/>
      <c r="AA31" s="25">
        <f>SUM(AA20:AA30)</f>
        <v>0</v>
      </c>
      <c r="AB31" s="390" t="e">
        <f>SUM(AB20:AB30)</f>
        <v>#REF!</v>
      </c>
    </row>
    <row r="32" spans="1:28" x14ac:dyDescent="0.25">
      <c r="A32" s="4"/>
      <c r="I32" s="5"/>
      <c r="J32" s="87"/>
      <c r="R32" s="677"/>
      <c r="U32" s="390"/>
      <c r="W32" s="18"/>
      <c r="X32" s="18"/>
      <c r="Y32" s="25"/>
      <c r="Z32" s="25"/>
      <c r="AA32" s="25"/>
      <c r="AB32" s="390"/>
    </row>
    <row r="33" spans="1:28" x14ac:dyDescent="0.25">
      <c r="A33" s="654" t="s">
        <v>850</v>
      </c>
      <c r="B33" s="3"/>
      <c r="C33" s="3"/>
      <c r="D33" s="3"/>
      <c r="E33" s="3"/>
      <c r="F33" s="3"/>
      <c r="G33" s="3"/>
      <c r="H33" s="3"/>
      <c r="I33" s="109"/>
      <c r="J33" s="393"/>
      <c r="K33" s="21"/>
      <c r="L33" s="21"/>
      <c r="M33" s="21"/>
      <c r="N33" s="21"/>
      <c r="O33" s="21"/>
      <c r="P33" s="21"/>
      <c r="Q33" s="21"/>
      <c r="R33" s="677"/>
      <c r="U33" s="390"/>
      <c r="W33" s="18"/>
      <c r="X33" s="18"/>
      <c r="Y33" s="25"/>
      <c r="Z33" s="25"/>
      <c r="AA33" s="25"/>
      <c r="AB33" s="390"/>
    </row>
    <row r="34" spans="1:28" x14ac:dyDescent="0.25">
      <c r="A34" s="4" t="s">
        <v>839</v>
      </c>
      <c r="B34" s="9"/>
      <c r="C34" s="9"/>
      <c r="D34" s="9"/>
      <c r="E34" s="9"/>
      <c r="F34" s="9"/>
      <c r="I34" s="236">
        <f>A.1!$B$4</f>
        <v>48.32</v>
      </c>
      <c r="J34" s="237">
        <f t="shared" ref="J34:J44" si="10">G34*H34*I34</f>
        <v>0</v>
      </c>
      <c r="K34" s="25"/>
      <c r="L34" s="25"/>
      <c r="M34" s="25"/>
      <c r="N34" s="25"/>
      <c r="O34" s="25"/>
      <c r="R34" s="677">
        <f>A.1!C$4</f>
        <v>52.6</v>
      </c>
      <c r="S34" s="25" t="e">
        <f>A.1!#REF!</f>
        <v>#REF!</v>
      </c>
      <c r="T34" s="25">
        <f t="shared" ref="T34:T44" si="11">(K$3*K34*R34)+(L$3*L34*R34)+(M$3*M34*R34)+(N$3*N34*R34)+(O$3*O34*R34)+(P$3*P34*R34)+(Q$3*Q34*R34)</f>
        <v>0</v>
      </c>
      <c r="U34" s="390" t="e">
        <f t="shared" ref="U34:U44" si="12">(K$3*K34*S34)+(L$3*L34*S34)+(M$3*M34*S34)+(N$3*N34*S34)+(O$3*O34*S34)+(P$3*P34*S34)+(Q$3*Q34*S34)</f>
        <v>#REF!</v>
      </c>
      <c r="W34" s="18"/>
      <c r="X34" s="18"/>
      <c r="Y34" s="25">
        <f>A.1!G$4</f>
        <v>0</v>
      </c>
      <c r="Z34" s="25" t="e">
        <f>A.1!#REF!</f>
        <v>#REF!</v>
      </c>
      <c r="AA34" s="25">
        <f t="shared" ref="AA34:AA44" si="13">Y34*W34*X34</f>
        <v>0</v>
      </c>
      <c r="AB34" s="390" t="e">
        <f t="shared" ref="AB34:AB44" si="14">W34*X34*Z34</f>
        <v>#REF!</v>
      </c>
    </row>
    <row r="35" spans="1:28" x14ac:dyDescent="0.25">
      <c r="A35" s="4" t="s">
        <v>840</v>
      </c>
      <c r="B35" s="9"/>
      <c r="C35" s="9"/>
      <c r="D35" s="9"/>
      <c r="E35" s="9"/>
      <c r="F35" s="9"/>
      <c r="I35" s="236">
        <f>I34*2</f>
        <v>96.64</v>
      </c>
      <c r="J35" s="237">
        <f t="shared" si="10"/>
        <v>0</v>
      </c>
      <c r="K35" s="25"/>
      <c r="L35" s="25"/>
      <c r="M35" s="25"/>
      <c r="N35" s="25"/>
      <c r="O35" s="25"/>
      <c r="R35" s="677">
        <f>R34*2</f>
        <v>105.2</v>
      </c>
      <c r="S35" s="25" t="e">
        <f>S34*2</f>
        <v>#REF!</v>
      </c>
      <c r="T35" s="25">
        <f t="shared" si="11"/>
        <v>0</v>
      </c>
      <c r="U35" s="390" t="e">
        <f t="shared" si="12"/>
        <v>#REF!</v>
      </c>
      <c r="W35" s="18"/>
      <c r="X35" s="18"/>
      <c r="Y35" s="25">
        <f>Y34*2</f>
        <v>0</v>
      </c>
      <c r="Z35" s="25" t="e">
        <f>Z34*2</f>
        <v>#REF!</v>
      </c>
      <c r="AA35" s="25">
        <f t="shared" si="13"/>
        <v>0</v>
      </c>
      <c r="AB35" s="390" t="e">
        <f t="shared" si="14"/>
        <v>#REF!</v>
      </c>
    </row>
    <row r="36" spans="1:28" x14ac:dyDescent="0.25">
      <c r="A36" s="4" t="s">
        <v>841</v>
      </c>
      <c r="B36" s="9"/>
      <c r="C36" s="9"/>
      <c r="D36" s="9"/>
      <c r="E36" s="9"/>
      <c r="F36" s="9"/>
      <c r="I36" s="236">
        <f>I34*3</f>
        <v>144.96</v>
      </c>
      <c r="J36" s="237">
        <f t="shared" si="10"/>
        <v>0</v>
      </c>
      <c r="K36" s="25"/>
      <c r="L36" s="25"/>
      <c r="M36" s="25"/>
      <c r="N36" s="25"/>
      <c r="O36" s="25"/>
      <c r="R36" s="677">
        <f>R34*3</f>
        <v>157.80000000000001</v>
      </c>
      <c r="S36" s="25" t="e">
        <f>S34*3</f>
        <v>#REF!</v>
      </c>
      <c r="T36" s="25">
        <f t="shared" si="11"/>
        <v>0</v>
      </c>
      <c r="U36" s="390" t="e">
        <f t="shared" si="12"/>
        <v>#REF!</v>
      </c>
      <c r="W36" s="18"/>
      <c r="X36" s="18"/>
      <c r="Y36" s="25">
        <f>Y34*3</f>
        <v>0</v>
      </c>
      <c r="Z36" s="25" t="e">
        <f>Z34*3</f>
        <v>#REF!</v>
      </c>
      <c r="AA36" s="25">
        <f t="shared" si="13"/>
        <v>0</v>
      </c>
      <c r="AB36" s="390" t="e">
        <f t="shared" si="14"/>
        <v>#REF!</v>
      </c>
    </row>
    <row r="37" spans="1:28" x14ac:dyDescent="0.25">
      <c r="A37" s="4" t="s">
        <v>842</v>
      </c>
      <c r="B37" s="9"/>
      <c r="C37" s="9"/>
      <c r="D37" s="9"/>
      <c r="E37" s="9"/>
      <c r="F37" s="9"/>
      <c r="I37" s="236">
        <f>A.1!$B$5</f>
        <v>282.63</v>
      </c>
      <c r="J37" s="237">
        <f t="shared" si="10"/>
        <v>0</v>
      </c>
      <c r="K37" s="25"/>
      <c r="L37" s="25"/>
      <c r="M37" s="25"/>
      <c r="N37" s="25"/>
      <c r="O37" s="25"/>
      <c r="R37" s="677">
        <f>A.1!$C$5</f>
        <v>307.67</v>
      </c>
      <c r="S37" s="25" t="e">
        <f>A.1!#REF!</f>
        <v>#REF!</v>
      </c>
      <c r="T37" s="25">
        <f t="shared" si="11"/>
        <v>0</v>
      </c>
      <c r="U37" s="390" t="e">
        <f t="shared" si="12"/>
        <v>#REF!</v>
      </c>
      <c r="W37" s="18"/>
      <c r="X37" s="18"/>
      <c r="Y37" s="25">
        <f>A.1!$B$5</f>
        <v>282.63</v>
      </c>
      <c r="Z37" s="25" t="e">
        <f>A.1!#REF!</f>
        <v>#REF!</v>
      </c>
      <c r="AA37" s="25">
        <f t="shared" si="13"/>
        <v>0</v>
      </c>
      <c r="AB37" s="390" t="e">
        <f t="shared" si="14"/>
        <v>#REF!</v>
      </c>
    </row>
    <row r="38" spans="1:28" x14ac:dyDescent="0.25">
      <c r="A38" s="4" t="s">
        <v>843</v>
      </c>
      <c r="B38" s="9"/>
      <c r="C38" s="9"/>
      <c r="D38" s="9"/>
      <c r="E38" s="9"/>
      <c r="F38" s="9"/>
      <c r="I38" s="236">
        <f>I37+(I37/2)</f>
        <v>423.94499999999999</v>
      </c>
      <c r="J38" s="237">
        <f t="shared" si="10"/>
        <v>0</v>
      </c>
      <c r="K38" s="25"/>
      <c r="L38" s="25"/>
      <c r="M38" s="25"/>
      <c r="N38" s="25"/>
      <c r="O38" s="25"/>
      <c r="R38" s="677">
        <f>R37+(R37/2)</f>
        <v>461.505</v>
      </c>
      <c r="S38" s="25" t="e">
        <f>S37+(S37/2)</f>
        <v>#REF!</v>
      </c>
      <c r="T38" s="25">
        <f t="shared" si="11"/>
        <v>0</v>
      </c>
      <c r="U38" s="390" t="e">
        <f t="shared" si="12"/>
        <v>#REF!</v>
      </c>
      <c r="W38" s="18"/>
      <c r="X38" s="18"/>
      <c r="Y38" s="25">
        <f>Y37+(Y37/2)</f>
        <v>423.94499999999999</v>
      </c>
      <c r="Z38" s="25" t="e">
        <f>Z37+(Z37/2)</f>
        <v>#REF!</v>
      </c>
      <c r="AA38" s="25">
        <f t="shared" si="13"/>
        <v>0</v>
      </c>
      <c r="AB38" s="390" t="e">
        <f t="shared" si="14"/>
        <v>#REF!</v>
      </c>
    </row>
    <row r="39" spans="1:28" x14ac:dyDescent="0.25">
      <c r="A39" s="4" t="s">
        <v>844</v>
      </c>
      <c r="B39" s="9"/>
      <c r="C39" s="9"/>
      <c r="D39" s="9"/>
      <c r="E39" s="9"/>
      <c r="F39" s="9"/>
      <c r="I39" s="236">
        <f>I37*2</f>
        <v>565.26</v>
      </c>
      <c r="J39" s="237">
        <f t="shared" si="10"/>
        <v>0</v>
      </c>
      <c r="K39" s="25"/>
      <c r="L39" s="25"/>
      <c r="M39" s="25"/>
      <c r="N39" s="25"/>
      <c r="O39" s="25"/>
      <c r="R39" s="677">
        <f>R37*2</f>
        <v>615.34</v>
      </c>
      <c r="S39" s="25" t="e">
        <f>S37*2</f>
        <v>#REF!</v>
      </c>
      <c r="T39" s="25">
        <f t="shared" si="11"/>
        <v>0</v>
      </c>
      <c r="U39" s="390" t="e">
        <f t="shared" si="12"/>
        <v>#REF!</v>
      </c>
      <c r="W39" s="18"/>
      <c r="X39" s="18"/>
      <c r="Y39" s="25">
        <f>Y37*2</f>
        <v>565.26</v>
      </c>
      <c r="Z39" s="25" t="e">
        <f>Z37*2</f>
        <v>#REF!</v>
      </c>
      <c r="AA39" s="25">
        <f t="shared" si="13"/>
        <v>0</v>
      </c>
      <c r="AB39" s="390" t="e">
        <f t="shared" si="14"/>
        <v>#REF!</v>
      </c>
    </row>
    <row r="40" spans="1:28" x14ac:dyDescent="0.25">
      <c r="A40" s="4" t="s">
        <v>845</v>
      </c>
      <c r="B40" s="9"/>
      <c r="C40" s="9"/>
      <c r="D40" s="9"/>
      <c r="E40" s="9"/>
      <c r="F40" s="9"/>
      <c r="I40" s="236">
        <f>I39+(I37/2)</f>
        <v>706.57500000000005</v>
      </c>
      <c r="J40" s="237">
        <f t="shared" si="10"/>
        <v>0</v>
      </c>
      <c r="K40" s="25"/>
      <c r="L40" s="25"/>
      <c r="M40" s="25"/>
      <c r="N40" s="25"/>
      <c r="O40" s="25"/>
      <c r="R40" s="677">
        <f>R39+(R37/2)</f>
        <v>769.17500000000007</v>
      </c>
      <c r="S40" s="25" t="e">
        <f>S39+(S37/2)</f>
        <v>#REF!</v>
      </c>
      <c r="T40" s="25">
        <f t="shared" si="11"/>
        <v>0</v>
      </c>
      <c r="U40" s="390" t="e">
        <f t="shared" si="12"/>
        <v>#REF!</v>
      </c>
      <c r="W40" s="18"/>
      <c r="X40" s="18"/>
      <c r="Y40" s="25">
        <f>Y39+(Y37/2)</f>
        <v>706.57500000000005</v>
      </c>
      <c r="Z40" s="25" t="e">
        <f>Z39+(Z37/2)</f>
        <v>#REF!</v>
      </c>
      <c r="AA40" s="25">
        <f t="shared" si="13"/>
        <v>0</v>
      </c>
      <c r="AB40" s="390" t="e">
        <f t="shared" si="14"/>
        <v>#REF!</v>
      </c>
    </row>
    <row r="41" spans="1:28" x14ac:dyDescent="0.25">
      <c r="A41" s="4" t="s">
        <v>846</v>
      </c>
      <c r="B41" s="9"/>
      <c r="C41" s="9"/>
      <c r="D41" s="9"/>
      <c r="E41" s="9"/>
      <c r="F41" s="9"/>
      <c r="I41" s="236">
        <f>I39+I37</f>
        <v>847.89</v>
      </c>
      <c r="J41" s="237">
        <f t="shared" si="10"/>
        <v>0</v>
      </c>
      <c r="K41" s="25"/>
      <c r="L41" s="25"/>
      <c r="M41" s="25"/>
      <c r="N41" s="25"/>
      <c r="O41" s="25"/>
      <c r="R41" s="677">
        <f>$R$9*3</f>
        <v>923.01</v>
      </c>
      <c r="S41" s="25" t="e">
        <f>S37*3</f>
        <v>#REF!</v>
      </c>
      <c r="T41" s="25">
        <f t="shared" si="11"/>
        <v>0</v>
      </c>
      <c r="U41" s="390" t="e">
        <f t="shared" si="12"/>
        <v>#REF!</v>
      </c>
      <c r="W41" s="18"/>
      <c r="X41" s="18"/>
      <c r="Y41" s="25">
        <f>$R$9*3</f>
        <v>923.01</v>
      </c>
      <c r="Z41" s="25" t="e">
        <f>Z37*3</f>
        <v>#REF!</v>
      </c>
      <c r="AA41" s="25">
        <f t="shared" si="13"/>
        <v>0</v>
      </c>
      <c r="AB41" s="390" t="e">
        <f t="shared" si="14"/>
        <v>#REF!</v>
      </c>
    </row>
    <row r="42" spans="1:28" x14ac:dyDescent="0.25">
      <c r="A42" s="5" t="s">
        <v>847</v>
      </c>
      <c r="B42" s="236"/>
      <c r="C42" s="9"/>
      <c r="D42" s="9"/>
      <c r="E42" s="9"/>
      <c r="F42" s="9"/>
      <c r="I42" s="236">
        <f>I40+I37</f>
        <v>989.20500000000004</v>
      </c>
      <c r="J42" s="237">
        <f t="shared" si="10"/>
        <v>0</v>
      </c>
      <c r="K42" s="25"/>
      <c r="L42" s="25"/>
      <c r="M42" s="25"/>
      <c r="N42" s="25"/>
      <c r="O42" s="25"/>
      <c r="R42" s="677">
        <f>$R$9*4</f>
        <v>1230.68</v>
      </c>
      <c r="S42" s="25" t="e">
        <f>S37*4</f>
        <v>#REF!</v>
      </c>
      <c r="T42" s="25">
        <f t="shared" si="11"/>
        <v>0</v>
      </c>
      <c r="U42" s="390" t="e">
        <f t="shared" si="12"/>
        <v>#REF!</v>
      </c>
      <c r="W42" s="18"/>
      <c r="X42" s="18"/>
      <c r="Y42" s="25">
        <f>$R$9*4</f>
        <v>1230.68</v>
      </c>
      <c r="Z42" s="25" t="e">
        <f>Z37*4</f>
        <v>#REF!</v>
      </c>
      <c r="AA42" s="25">
        <f t="shared" si="13"/>
        <v>0</v>
      </c>
      <c r="AB42" s="390" t="e">
        <f t="shared" si="14"/>
        <v>#REF!</v>
      </c>
    </row>
    <row r="43" spans="1:28" x14ac:dyDescent="0.25">
      <c r="A43" s="5" t="s">
        <v>848</v>
      </c>
      <c r="B43" s="236"/>
      <c r="C43" s="9"/>
      <c r="D43" s="9"/>
      <c r="E43" s="9"/>
      <c r="F43" s="9"/>
      <c r="I43" s="236">
        <f>I41+I39</f>
        <v>1413.15</v>
      </c>
      <c r="J43" s="237">
        <f t="shared" si="10"/>
        <v>0</v>
      </c>
      <c r="K43" s="25"/>
      <c r="L43" s="25"/>
      <c r="M43" s="25"/>
      <c r="N43" s="25"/>
      <c r="O43" s="25"/>
      <c r="R43" s="677">
        <f>$R$9*6</f>
        <v>1846.02</v>
      </c>
      <c r="S43" s="25" t="e">
        <f>S37*6</f>
        <v>#REF!</v>
      </c>
      <c r="T43" s="25">
        <f t="shared" si="11"/>
        <v>0</v>
      </c>
      <c r="U43" s="390" t="e">
        <f t="shared" si="12"/>
        <v>#REF!</v>
      </c>
      <c r="W43" s="18"/>
      <c r="X43" s="18"/>
      <c r="Y43" s="25">
        <f>$R$9*6</f>
        <v>1846.02</v>
      </c>
      <c r="Z43" s="25" t="e">
        <f>Z37*6</f>
        <v>#REF!</v>
      </c>
      <c r="AA43" s="25">
        <f t="shared" si="13"/>
        <v>0</v>
      </c>
      <c r="AB43" s="390" t="e">
        <f t="shared" si="14"/>
        <v>#REF!</v>
      </c>
    </row>
    <row r="44" spans="1:28" ht="15.75" thickBot="1" x14ac:dyDescent="0.3">
      <c r="A44" s="8" t="s">
        <v>849</v>
      </c>
      <c r="B44" s="770"/>
      <c r="C44" s="394"/>
      <c r="D44" s="394"/>
      <c r="E44" s="394"/>
      <c r="F44" s="394"/>
      <c r="G44" s="7"/>
      <c r="H44" s="13"/>
      <c r="I44" s="394">
        <f>I42+I37</f>
        <v>1271.835</v>
      </c>
      <c r="J44" s="395">
        <f t="shared" si="10"/>
        <v>0</v>
      </c>
      <c r="K44" s="775"/>
      <c r="L44" s="26"/>
      <c r="M44" s="26"/>
      <c r="N44" s="26"/>
      <c r="O44" s="26"/>
      <c r="P44" s="14"/>
      <c r="Q44" s="14"/>
      <c r="R44" s="775">
        <f>$R$9*7</f>
        <v>2153.69</v>
      </c>
      <c r="S44" s="26" t="e">
        <f>S37*7</f>
        <v>#REF!</v>
      </c>
      <c r="T44" s="26">
        <f t="shared" si="11"/>
        <v>0</v>
      </c>
      <c r="U44" s="391" t="e">
        <f t="shared" si="12"/>
        <v>#REF!</v>
      </c>
      <c r="W44" s="14"/>
      <c r="X44" s="14"/>
      <c r="Y44" s="26">
        <f>$R$9*7</f>
        <v>2153.69</v>
      </c>
      <c r="Z44" s="26" t="e">
        <f>Z37*7</f>
        <v>#REF!</v>
      </c>
      <c r="AA44" s="26">
        <f t="shared" si="13"/>
        <v>0</v>
      </c>
      <c r="AB44" s="391" t="e">
        <f t="shared" si="14"/>
        <v>#REF!</v>
      </c>
    </row>
    <row r="45" spans="1:28" ht="15.75" thickTop="1" x14ac:dyDescent="0.25">
      <c r="A45" s="110" t="s">
        <v>145</v>
      </c>
      <c r="B45" s="127"/>
      <c r="C45" s="509"/>
      <c r="D45" s="509"/>
      <c r="E45" s="509"/>
      <c r="F45" s="509"/>
      <c r="G45" s="375"/>
      <c r="H45" s="771"/>
      <c r="I45" s="375"/>
      <c r="J45" s="508">
        <f>SUM(J34:J44)</f>
        <v>0</v>
      </c>
      <c r="K45" s="774"/>
      <c r="L45" s="512"/>
      <c r="M45" s="512"/>
      <c r="N45" s="512"/>
      <c r="O45" s="512"/>
      <c r="P45" s="511"/>
      <c r="Q45" s="511"/>
      <c r="R45" s="774"/>
      <c r="S45" s="512"/>
      <c r="T45" s="512">
        <f>SUM(T34:T44)</f>
        <v>0</v>
      </c>
      <c r="U45" s="513" t="e">
        <f>SUM(U34:U44)</f>
        <v>#REF!</v>
      </c>
      <c r="W45" s="18"/>
      <c r="X45" s="18"/>
      <c r="Y45" s="25"/>
      <c r="Z45" s="25"/>
      <c r="AA45" s="25">
        <f>SUM(AA34:AA44)</f>
        <v>0</v>
      </c>
      <c r="AB45" s="390" t="e">
        <f>SUM(AB34:AB44)</f>
        <v>#REF!</v>
      </c>
    </row>
    <row r="46" spans="1:28" x14ac:dyDescent="0.25">
      <c r="A46" s="3"/>
      <c r="B46" s="9"/>
      <c r="C46" s="9"/>
      <c r="D46" s="9"/>
      <c r="E46" s="9"/>
      <c r="F46" s="9"/>
      <c r="J46" s="9"/>
      <c r="K46" s="9"/>
      <c r="L46" s="9"/>
      <c r="M46" s="9"/>
      <c r="N46" s="9"/>
      <c r="O46" s="9"/>
      <c r="P46" s="1"/>
      <c r="Q46" s="1"/>
      <c r="R46" s="9"/>
      <c r="S46" s="9"/>
      <c r="T46" s="9"/>
      <c r="U46" s="9"/>
      <c r="Y46" s="9"/>
      <c r="Z46" s="9"/>
      <c r="AA46" s="9"/>
      <c r="AB46" s="9"/>
    </row>
    <row r="47" spans="1:28" x14ac:dyDescent="0.25">
      <c r="A47" s="5"/>
      <c r="I47" s="5"/>
      <c r="J47" s="87"/>
      <c r="Y47" s="9"/>
      <c r="Z47" s="9"/>
      <c r="AA47" s="9"/>
      <c r="AB47" s="9"/>
    </row>
    <row r="48" spans="1:28" x14ac:dyDescent="0.25">
      <c r="A48" s="5"/>
      <c r="I48" s="5"/>
      <c r="J48" s="87"/>
    </row>
    <row r="49" spans="1:28" x14ac:dyDescent="0.25">
      <c r="A49" s="658" t="s">
        <v>200</v>
      </c>
      <c r="B49" s="71"/>
      <c r="C49" s="71"/>
      <c r="D49" s="71"/>
      <c r="E49" s="71"/>
      <c r="F49" s="71"/>
      <c r="G49" s="71"/>
      <c r="H49" s="71"/>
      <c r="I49" s="73"/>
      <c r="J49" s="72"/>
      <c r="K49" s="772"/>
      <c r="L49" s="772"/>
      <c r="M49" s="772"/>
      <c r="N49" s="772"/>
      <c r="O49" s="772"/>
      <c r="P49" s="772"/>
      <c r="Q49" s="772"/>
      <c r="R49" s="773"/>
      <c r="S49" s="773"/>
      <c r="T49" s="773"/>
      <c r="U49" s="773"/>
      <c r="V49" s="782"/>
      <c r="W49" s="38"/>
      <c r="X49" s="38"/>
      <c r="Y49" s="82"/>
      <c r="Z49" s="82"/>
      <c r="AA49" s="82"/>
      <c r="AB49" s="389"/>
    </row>
    <row r="50" spans="1:28" x14ac:dyDescent="0.25">
      <c r="A50" s="654" t="s">
        <v>278</v>
      </c>
      <c r="B50" s="3"/>
      <c r="C50" s="3"/>
      <c r="D50" s="3"/>
      <c r="E50" s="3"/>
      <c r="F50" s="3"/>
      <c r="G50" s="3"/>
      <c r="H50" s="3"/>
      <c r="I50" s="109"/>
      <c r="J50" s="393"/>
      <c r="K50" s="21"/>
      <c r="L50" s="21"/>
      <c r="M50" s="21"/>
      <c r="N50" s="21"/>
      <c r="O50" s="21"/>
      <c r="P50" s="21"/>
      <c r="Q50" s="21"/>
      <c r="W50" s="18"/>
      <c r="X50" s="18"/>
      <c r="Y50" s="25"/>
      <c r="Z50" s="25"/>
      <c r="AA50" s="25"/>
      <c r="AB50" s="390"/>
    </row>
    <row r="51" spans="1:28" x14ac:dyDescent="0.25">
      <c r="A51" s="4" t="s">
        <v>839</v>
      </c>
      <c r="B51" s="9"/>
      <c r="C51" s="9"/>
      <c r="D51" s="9"/>
      <c r="E51" s="9"/>
      <c r="F51" s="9"/>
      <c r="I51" s="236"/>
      <c r="J51" s="237">
        <f t="shared" ref="J51:J61" si="15">G51*H51*I51</f>
        <v>0</v>
      </c>
      <c r="K51" s="25"/>
      <c r="L51" s="25"/>
      <c r="M51" s="25"/>
      <c r="N51" s="25"/>
      <c r="O51" s="25"/>
      <c r="S51" s="25" t="e">
        <f>A.1!#REF!</f>
        <v>#REF!</v>
      </c>
      <c r="T51" s="25" t="e">
        <f>R51*Q51*#REF!</f>
        <v>#REF!</v>
      </c>
      <c r="U51" s="25" t="e">
        <f>Q51*#REF!*S51</f>
        <v>#REF!</v>
      </c>
      <c r="W51" s="18"/>
      <c r="X51" s="18"/>
      <c r="Y51" s="25"/>
      <c r="Z51" s="25">
        <f>A.1!J$4</f>
        <v>0</v>
      </c>
      <c r="AA51" s="25">
        <f t="shared" ref="AA51:AA61" si="16">Y51*W51*X51</f>
        <v>0</v>
      </c>
      <c r="AB51" s="390">
        <f t="shared" ref="AB51:AB61" si="17">W51*X51*Z51</f>
        <v>0</v>
      </c>
    </row>
    <row r="52" spans="1:28" x14ac:dyDescent="0.25">
      <c r="A52" s="4" t="s">
        <v>840</v>
      </c>
      <c r="B52" s="9"/>
      <c r="C52" s="9"/>
      <c r="D52" s="9"/>
      <c r="E52" s="9"/>
      <c r="F52" s="9"/>
      <c r="I52" s="236"/>
      <c r="J52" s="237">
        <f t="shared" si="15"/>
        <v>0</v>
      </c>
      <c r="K52" s="25"/>
      <c r="L52" s="25"/>
      <c r="M52" s="25"/>
      <c r="N52" s="25"/>
      <c r="O52" s="25"/>
      <c r="S52" s="25" t="e">
        <f>S51*2</f>
        <v>#REF!</v>
      </c>
      <c r="T52" s="25" t="e">
        <f>R52*Q52*#REF!</f>
        <v>#REF!</v>
      </c>
      <c r="U52" s="25" t="e">
        <f>Q52*#REF!*S52</f>
        <v>#REF!</v>
      </c>
      <c r="W52" s="18"/>
      <c r="X52" s="18"/>
      <c r="Y52" s="25"/>
      <c r="Z52" s="25">
        <f>Z51*2</f>
        <v>0</v>
      </c>
      <c r="AA52" s="25">
        <f t="shared" si="16"/>
        <v>0</v>
      </c>
      <c r="AB52" s="390">
        <f t="shared" si="17"/>
        <v>0</v>
      </c>
    </row>
    <row r="53" spans="1:28" x14ac:dyDescent="0.25">
      <c r="A53" s="4" t="s">
        <v>841</v>
      </c>
      <c r="B53" s="9"/>
      <c r="C53" s="9"/>
      <c r="D53" s="9"/>
      <c r="E53" s="9"/>
      <c r="F53" s="9"/>
      <c r="I53" s="236"/>
      <c r="J53" s="237">
        <f t="shared" si="15"/>
        <v>0</v>
      </c>
      <c r="K53" s="25"/>
      <c r="L53" s="25"/>
      <c r="M53" s="25"/>
      <c r="N53" s="25"/>
      <c r="O53" s="25"/>
      <c r="S53" s="25" t="e">
        <f>S51*3</f>
        <v>#REF!</v>
      </c>
      <c r="T53" s="25" t="e">
        <f>R53*Q53*#REF!</f>
        <v>#REF!</v>
      </c>
      <c r="U53" s="25" t="e">
        <f>Q53*#REF!*S53</f>
        <v>#REF!</v>
      </c>
      <c r="W53" s="18"/>
      <c r="X53" s="18"/>
      <c r="Y53" s="25"/>
      <c r="Z53" s="25">
        <f>Z51*3</f>
        <v>0</v>
      </c>
      <c r="AA53" s="25">
        <f t="shared" si="16"/>
        <v>0</v>
      </c>
      <c r="AB53" s="390">
        <f t="shared" si="17"/>
        <v>0</v>
      </c>
    </row>
    <row r="54" spans="1:28" x14ac:dyDescent="0.25">
      <c r="A54" s="4" t="s">
        <v>842</v>
      </c>
      <c r="B54" s="9"/>
      <c r="C54" s="9"/>
      <c r="D54" s="9"/>
      <c r="E54" s="9"/>
      <c r="F54" s="9"/>
      <c r="I54" s="236"/>
      <c r="J54" s="237">
        <f t="shared" si="15"/>
        <v>0</v>
      </c>
      <c r="K54" s="25"/>
      <c r="L54" s="25"/>
      <c r="M54" s="25"/>
      <c r="N54" s="25"/>
      <c r="O54" s="25"/>
      <c r="S54" s="25" t="e">
        <f>A.1!#REF!</f>
        <v>#REF!</v>
      </c>
      <c r="T54" s="25" t="e">
        <f>R54*Q54*#REF!</f>
        <v>#REF!</v>
      </c>
      <c r="U54" s="25" t="e">
        <f>Q54*#REF!*S54</f>
        <v>#REF!</v>
      </c>
      <c r="W54" s="18"/>
      <c r="X54" s="18"/>
      <c r="Y54" s="25"/>
      <c r="Z54" s="25" t="e">
        <f>A.1!#REF!</f>
        <v>#REF!</v>
      </c>
      <c r="AA54" s="25">
        <f t="shared" si="16"/>
        <v>0</v>
      </c>
      <c r="AB54" s="390" t="e">
        <f t="shared" si="17"/>
        <v>#REF!</v>
      </c>
    </row>
    <row r="55" spans="1:28" x14ac:dyDescent="0.25">
      <c r="A55" s="4" t="s">
        <v>843</v>
      </c>
      <c r="B55" s="9"/>
      <c r="C55" s="9"/>
      <c r="D55" s="9"/>
      <c r="E55" s="9"/>
      <c r="F55" s="9"/>
      <c r="I55" s="236"/>
      <c r="J55" s="237">
        <f t="shared" si="15"/>
        <v>0</v>
      </c>
      <c r="K55" s="25"/>
      <c r="L55" s="25"/>
      <c r="M55" s="25"/>
      <c r="N55" s="25"/>
      <c r="O55" s="25"/>
      <c r="S55" s="25" t="e">
        <f>S54+(S54/2)</f>
        <v>#REF!</v>
      </c>
      <c r="T55" s="25" t="e">
        <f>R55*Q55*#REF!</f>
        <v>#REF!</v>
      </c>
      <c r="U55" s="25" t="e">
        <f>Q55*#REF!*S55</f>
        <v>#REF!</v>
      </c>
      <c r="W55" s="18"/>
      <c r="X55" s="18"/>
      <c r="Y55" s="25"/>
      <c r="Z55" s="25" t="e">
        <f>Z54+(Z54/2)</f>
        <v>#REF!</v>
      </c>
      <c r="AA55" s="25">
        <f t="shared" si="16"/>
        <v>0</v>
      </c>
      <c r="AB55" s="390" t="e">
        <f t="shared" si="17"/>
        <v>#REF!</v>
      </c>
    </row>
    <row r="56" spans="1:28" x14ac:dyDescent="0.25">
      <c r="A56" s="4" t="s">
        <v>844</v>
      </c>
      <c r="B56" s="9"/>
      <c r="C56" s="9"/>
      <c r="D56" s="9"/>
      <c r="E56" s="9"/>
      <c r="F56" s="9"/>
      <c r="I56" s="236"/>
      <c r="J56" s="237">
        <f t="shared" si="15"/>
        <v>0</v>
      </c>
      <c r="K56" s="25"/>
      <c r="L56" s="25"/>
      <c r="M56" s="25"/>
      <c r="N56" s="25"/>
      <c r="O56" s="25"/>
      <c r="S56" s="25" t="e">
        <f>S54*2</f>
        <v>#REF!</v>
      </c>
      <c r="T56" s="25" t="e">
        <f>R56*Q56*#REF!</f>
        <v>#REF!</v>
      </c>
      <c r="U56" s="25" t="e">
        <f>Q56*#REF!*S56</f>
        <v>#REF!</v>
      </c>
      <c r="W56" s="18"/>
      <c r="X56" s="18"/>
      <c r="Y56" s="25"/>
      <c r="Z56" s="25" t="e">
        <f>Z54*2</f>
        <v>#REF!</v>
      </c>
      <c r="AA56" s="25">
        <f t="shared" si="16"/>
        <v>0</v>
      </c>
      <c r="AB56" s="390" t="e">
        <f t="shared" si="17"/>
        <v>#REF!</v>
      </c>
    </row>
    <row r="57" spans="1:28" x14ac:dyDescent="0.25">
      <c r="A57" s="4" t="s">
        <v>845</v>
      </c>
      <c r="B57" s="9"/>
      <c r="C57" s="9"/>
      <c r="D57" s="9"/>
      <c r="E57" s="9"/>
      <c r="F57" s="9"/>
      <c r="I57" s="236"/>
      <c r="J57" s="237">
        <f t="shared" si="15"/>
        <v>0</v>
      </c>
      <c r="K57" s="25"/>
      <c r="L57" s="25"/>
      <c r="M57" s="25"/>
      <c r="N57" s="25"/>
      <c r="O57" s="25"/>
      <c r="S57" s="25" t="e">
        <f>S56+(S54/2)</f>
        <v>#REF!</v>
      </c>
      <c r="T57" s="25" t="e">
        <f>R57*Q57*#REF!</f>
        <v>#REF!</v>
      </c>
      <c r="U57" s="25" t="e">
        <f>Q57*#REF!*S57</f>
        <v>#REF!</v>
      </c>
      <c r="W57" s="18"/>
      <c r="X57" s="18"/>
      <c r="Y57" s="25"/>
      <c r="Z57" s="25" t="e">
        <f>Z56+(Z54/2)</f>
        <v>#REF!</v>
      </c>
      <c r="AA57" s="25">
        <f t="shared" si="16"/>
        <v>0</v>
      </c>
      <c r="AB57" s="390" t="e">
        <f t="shared" si="17"/>
        <v>#REF!</v>
      </c>
    </row>
    <row r="58" spans="1:28" x14ac:dyDescent="0.25">
      <c r="A58" s="4" t="s">
        <v>846</v>
      </c>
      <c r="B58" s="9"/>
      <c r="C58" s="9"/>
      <c r="D58" s="9"/>
      <c r="E58" s="9"/>
      <c r="F58" s="9"/>
      <c r="I58" s="236"/>
      <c r="J58" s="237">
        <f t="shared" si="15"/>
        <v>0</v>
      </c>
      <c r="K58" s="25"/>
      <c r="L58" s="25"/>
      <c r="M58" s="25"/>
      <c r="N58" s="25"/>
      <c r="O58" s="25"/>
      <c r="S58" s="25" t="e">
        <f>S54*3</f>
        <v>#REF!</v>
      </c>
      <c r="T58" s="25" t="e">
        <f>R58*Q58*#REF!</f>
        <v>#REF!</v>
      </c>
      <c r="U58" s="25" t="e">
        <f>Q58*#REF!*S58</f>
        <v>#REF!</v>
      </c>
      <c r="W58" s="18"/>
      <c r="X58" s="18"/>
      <c r="Y58" s="25"/>
      <c r="Z58" s="25" t="e">
        <f>Z54*3</f>
        <v>#REF!</v>
      </c>
      <c r="AA58" s="25">
        <f t="shared" si="16"/>
        <v>0</v>
      </c>
      <c r="AB58" s="390" t="e">
        <f t="shared" si="17"/>
        <v>#REF!</v>
      </c>
    </row>
    <row r="59" spans="1:28" x14ac:dyDescent="0.25">
      <c r="A59" s="4" t="s">
        <v>847</v>
      </c>
      <c r="B59" s="9"/>
      <c r="C59" s="9"/>
      <c r="D59" s="9"/>
      <c r="E59" s="9"/>
      <c r="F59" s="9"/>
      <c r="I59" s="236"/>
      <c r="J59" s="237">
        <f t="shared" si="15"/>
        <v>0</v>
      </c>
      <c r="K59" s="25"/>
      <c r="L59" s="25"/>
      <c r="M59" s="25"/>
      <c r="N59" s="25"/>
      <c r="O59" s="25"/>
      <c r="S59" s="25" t="e">
        <f>S54*4</f>
        <v>#REF!</v>
      </c>
      <c r="T59" s="25" t="e">
        <f>R59*Q59*#REF!</f>
        <v>#REF!</v>
      </c>
      <c r="U59" s="25" t="e">
        <f>Q59*#REF!*S59</f>
        <v>#REF!</v>
      </c>
      <c r="W59" s="18"/>
      <c r="X59" s="18"/>
      <c r="Y59" s="25"/>
      <c r="Z59" s="25" t="e">
        <f>Z54*4</f>
        <v>#REF!</v>
      </c>
      <c r="AA59" s="25">
        <f t="shared" si="16"/>
        <v>0</v>
      </c>
      <c r="AB59" s="390" t="e">
        <f t="shared" si="17"/>
        <v>#REF!</v>
      </c>
    </row>
    <row r="60" spans="1:28" x14ac:dyDescent="0.25">
      <c r="A60" s="4" t="s">
        <v>848</v>
      </c>
      <c r="B60" s="9"/>
      <c r="C60" s="9"/>
      <c r="D60" s="9"/>
      <c r="E60" s="9"/>
      <c r="F60" s="9"/>
      <c r="I60" s="236"/>
      <c r="J60" s="237">
        <f t="shared" si="15"/>
        <v>0</v>
      </c>
      <c r="K60" s="25"/>
      <c r="L60" s="25"/>
      <c r="M60" s="25"/>
      <c r="N60" s="25"/>
      <c r="O60" s="25"/>
      <c r="S60" s="25" t="e">
        <f>S54*6</f>
        <v>#REF!</v>
      </c>
      <c r="T60" s="25" t="e">
        <f>R60*Q60*#REF!</f>
        <v>#REF!</v>
      </c>
      <c r="U60" s="25" t="e">
        <f>Q60*#REF!*S60</f>
        <v>#REF!</v>
      </c>
      <c r="W60" s="18"/>
      <c r="X60" s="18"/>
      <c r="Y60" s="25"/>
      <c r="Z60" s="25" t="e">
        <f>Z54*6</f>
        <v>#REF!</v>
      </c>
      <c r="AA60" s="25">
        <f t="shared" si="16"/>
        <v>0</v>
      </c>
      <c r="AB60" s="390" t="e">
        <f t="shared" si="17"/>
        <v>#REF!</v>
      </c>
    </row>
    <row r="61" spans="1:28" ht="15.75" thickBot="1" x14ac:dyDescent="0.3">
      <c r="A61" s="6" t="s">
        <v>849</v>
      </c>
      <c r="B61" s="394"/>
      <c r="C61" s="394"/>
      <c r="D61" s="394"/>
      <c r="E61" s="394"/>
      <c r="F61" s="394"/>
      <c r="G61" s="7"/>
      <c r="H61" s="7"/>
      <c r="I61" s="770"/>
      <c r="J61" s="395">
        <f t="shared" si="15"/>
        <v>0</v>
      </c>
      <c r="K61" s="26"/>
      <c r="L61" s="26"/>
      <c r="M61" s="26"/>
      <c r="N61" s="26"/>
      <c r="O61" s="26"/>
      <c r="P61" s="14"/>
      <c r="Q61" s="14"/>
      <c r="R61" s="26"/>
      <c r="S61" s="26" t="e">
        <f>S54*7</f>
        <v>#REF!</v>
      </c>
      <c r="T61" s="26" t="e">
        <f>R61*Q61*#REF!</f>
        <v>#REF!</v>
      </c>
      <c r="U61" s="26" t="e">
        <f>Q61*#REF!*S61</f>
        <v>#REF!</v>
      </c>
      <c r="W61" s="14"/>
      <c r="X61" s="14"/>
      <c r="Y61" s="26"/>
      <c r="Z61" s="26" t="e">
        <f>Z54*7</f>
        <v>#REF!</v>
      </c>
      <c r="AA61" s="26">
        <f t="shared" si="16"/>
        <v>0</v>
      </c>
      <c r="AB61" s="391" t="e">
        <f t="shared" si="17"/>
        <v>#REF!</v>
      </c>
    </row>
    <row r="62" spans="1:28" ht="15.75" thickTop="1" x14ac:dyDescent="0.25">
      <c r="A62" s="654" t="s">
        <v>145</v>
      </c>
      <c r="B62" s="9"/>
      <c r="C62" s="9"/>
      <c r="D62" s="9"/>
      <c r="E62" s="9"/>
      <c r="F62" s="9"/>
      <c r="I62" s="5"/>
      <c r="J62" s="237">
        <f>SUM(J51:J61)</f>
        <v>0</v>
      </c>
      <c r="K62" s="25"/>
      <c r="L62" s="25"/>
      <c r="M62" s="25"/>
      <c r="N62" s="25"/>
      <c r="O62" s="25"/>
      <c r="T62" s="25" t="e">
        <f>SUM(T51:T61)</f>
        <v>#REF!</v>
      </c>
      <c r="U62" s="25" t="e">
        <f>SUM(U51:U61)</f>
        <v>#REF!</v>
      </c>
      <c r="W62" s="18"/>
      <c r="X62" s="18"/>
      <c r="Y62" s="25"/>
      <c r="Z62" s="25"/>
      <c r="AA62" s="25">
        <f>SUM(AA51:AA61)</f>
        <v>0</v>
      </c>
      <c r="AB62" s="390" t="e">
        <f>SUM(AB51:AB61)</f>
        <v>#REF!</v>
      </c>
    </row>
    <row r="63" spans="1:28" x14ac:dyDescent="0.25">
      <c r="A63" s="4"/>
      <c r="I63" s="5"/>
      <c r="J63" s="87"/>
      <c r="U63" s="780"/>
      <c r="V63" s="79"/>
      <c r="W63" s="18"/>
      <c r="X63" s="18"/>
      <c r="Y63" s="25"/>
      <c r="Z63" s="25"/>
      <c r="AA63" s="25"/>
      <c r="AB63" s="392"/>
    </row>
    <row r="64" spans="1:28" x14ac:dyDescent="0.25">
      <c r="A64" s="654" t="s">
        <v>153</v>
      </c>
      <c r="B64" s="3"/>
      <c r="C64" s="3"/>
      <c r="D64" s="3"/>
      <c r="E64" s="3"/>
      <c r="F64" s="3"/>
      <c r="G64" s="3"/>
      <c r="H64" s="3"/>
      <c r="I64" s="109"/>
      <c r="J64" s="393"/>
      <c r="K64" s="21"/>
      <c r="L64" s="21"/>
      <c r="M64" s="21"/>
      <c r="N64" s="21"/>
      <c r="O64" s="21"/>
      <c r="P64" s="21"/>
      <c r="Q64" s="21"/>
      <c r="W64" s="18"/>
      <c r="X64" s="18"/>
      <c r="Y64" s="25"/>
      <c r="Z64" s="25"/>
      <c r="AA64" s="25"/>
      <c r="AB64" s="390"/>
    </row>
    <row r="65" spans="1:28" x14ac:dyDescent="0.25">
      <c r="A65" s="4" t="s">
        <v>839</v>
      </c>
      <c r="B65" s="9"/>
      <c r="C65" s="9"/>
      <c r="D65" s="9"/>
      <c r="E65" s="9"/>
      <c r="F65" s="9"/>
      <c r="I65" s="236"/>
      <c r="J65" s="237">
        <f t="shared" ref="J65:J75" si="18">G65*H65*I65</f>
        <v>0</v>
      </c>
      <c r="K65" s="25"/>
      <c r="L65" s="25"/>
      <c r="M65" s="25"/>
      <c r="N65" s="25"/>
      <c r="O65" s="25"/>
      <c r="S65" s="25" t="e">
        <f>A.1!#REF!</f>
        <v>#REF!</v>
      </c>
      <c r="T65" s="25" t="e">
        <f>R65*Q65*#REF!</f>
        <v>#REF!</v>
      </c>
      <c r="U65" s="25" t="e">
        <f>Q65*#REF!*S65</f>
        <v>#REF!</v>
      </c>
      <c r="W65" s="18"/>
      <c r="X65" s="18"/>
      <c r="Y65" s="25"/>
      <c r="Z65" s="25">
        <f>A.1!J$4</f>
        <v>0</v>
      </c>
      <c r="AA65" s="25">
        <f t="shared" ref="AA65:AA75" si="19">Y65*W65*X65</f>
        <v>0</v>
      </c>
      <c r="AB65" s="390">
        <f t="shared" ref="AB65:AB75" si="20">W65*X65*Z65</f>
        <v>0</v>
      </c>
    </row>
    <row r="66" spans="1:28" x14ac:dyDescent="0.25">
      <c r="A66" s="4" t="s">
        <v>840</v>
      </c>
      <c r="B66" s="9"/>
      <c r="C66" s="9"/>
      <c r="D66" s="9"/>
      <c r="E66" s="9"/>
      <c r="F66" s="9"/>
      <c r="I66" s="236"/>
      <c r="J66" s="237">
        <f t="shared" si="18"/>
        <v>0</v>
      </c>
      <c r="K66" s="25"/>
      <c r="L66" s="25"/>
      <c r="M66" s="25"/>
      <c r="N66" s="25"/>
      <c r="O66" s="25"/>
      <c r="S66" s="25" t="e">
        <f>S65*2</f>
        <v>#REF!</v>
      </c>
      <c r="T66" s="25" t="e">
        <f>R66*Q66*#REF!</f>
        <v>#REF!</v>
      </c>
      <c r="U66" s="25" t="e">
        <f>Q66*#REF!*S66</f>
        <v>#REF!</v>
      </c>
      <c r="W66" s="18"/>
      <c r="X66" s="18"/>
      <c r="Y66" s="25"/>
      <c r="Z66" s="25">
        <f>Z65*2</f>
        <v>0</v>
      </c>
      <c r="AA66" s="25">
        <f t="shared" si="19"/>
        <v>0</v>
      </c>
      <c r="AB66" s="390">
        <f t="shared" si="20"/>
        <v>0</v>
      </c>
    </row>
    <row r="67" spans="1:28" x14ac:dyDescent="0.25">
      <c r="A67" s="4" t="s">
        <v>841</v>
      </c>
      <c r="B67" s="9"/>
      <c r="C67" s="9"/>
      <c r="D67" s="9"/>
      <c r="E67" s="9"/>
      <c r="F67" s="9"/>
      <c r="I67" s="236"/>
      <c r="J67" s="237">
        <f t="shared" si="18"/>
        <v>0</v>
      </c>
      <c r="K67" s="25"/>
      <c r="L67" s="25"/>
      <c r="M67" s="25"/>
      <c r="N67" s="25"/>
      <c r="O67" s="25"/>
      <c r="S67" s="25" t="e">
        <f>S65*3</f>
        <v>#REF!</v>
      </c>
      <c r="T67" s="25" t="e">
        <f>R67*Q67*#REF!</f>
        <v>#REF!</v>
      </c>
      <c r="U67" s="25" t="e">
        <f>Q67*#REF!*S67</f>
        <v>#REF!</v>
      </c>
      <c r="W67" s="18"/>
      <c r="X67" s="18"/>
      <c r="Y67" s="25"/>
      <c r="Z67" s="25">
        <f>Z65*3</f>
        <v>0</v>
      </c>
      <c r="AA67" s="25">
        <f t="shared" si="19"/>
        <v>0</v>
      </c>
      <c r="AB67" s="390">
        <f t="shared" si="20"/>
        <v>0</v>
      </c>
    </row>
    <row r="68" spans="1:28" x14ac:dyDescent="0.25">
      <c r="A68" s="4" t="s">
        <v>842</v>
      </c>
      <c r="B68" s="9"/>
      <c r="C68" s="9"/>
      <c r="D68" s="9"/>
      <c r="E68" s="9"/>
      <c r="F68" s="9"/>
      <c r="I68" s="236"/>
      <c r="J68" s="237">
        <f t="shared" si="18"/>
        <v>0</v>
      </c>
      <c r="K68" s="25"/>
      <c r="L68" s="25"/>
      <c r="M68" s="25"/>
      <c r="N68" s="25"/>
      <c r="O68" s="25"/>
      <c r="S68" s="25" t="e">
        <f>A.1!#REF!</f>
        <v>#REF!</v>
      </c>
      <c r="T68" s="25" t="e">
        <f>R68*Q68*#REF!</f>
        <v>#REF!</v>
      </c>
      <c r="U68" s="25" t="e">
        <f>Q68*#REF!*S68</f>
        <v>#REF!</v>
      </c>
      <c r="W68" s="18"/>
      <c r="X68" s="18"/>
      <c r="Y68" s="25"/>
      <c r="Z68" s="25" t="e">
        <f>A.1!#REF!</f>
        <v>#REF!</v>
      </c>
      <c r="AA68" s="25">
        <f t="shared" si="19"/>
        <v>0</v>
      </c>
      <c r="AB68" s="390" t="e">
        <f t="shared" si="20"/>
        <v>#REF!</v>
      </c>
    </row>
    <row r="69" spans="1:28" x14ac:dyDescent="0.25">
      <c r="A69" s="4" t="s">
        <v>843</v>
      </c>
      <c r="B69" s="9"/>
      <c r="C69" s="9"/>
      <c r="D69" s="9"/>
      <c r="E69" s="9"/>
      <c r="F69" s="9"/>
      <c r="I69" s="236"/>
      <c r="J69" s="237">
        <f t="shared" si="18"/>
        <v>0</v>
      </c>
      <c r="K69" s="25"/>
      <c r="L69" s="25"/>
      <c r="M69" s="25"/>
      <c r="N69" s="25"/>
      <c r="O69" s="25"/>
      <c r="S69" s="25" t="e">
        <f>S68+(S68/2)</f>
        <v>#REF!</v>
      </c>
      <c r="T69" s="25" t="e">
        <f>R69*Q69*#REF!</f>
        <v>#REF!</v>
      </c>
      <c r="U69" s="25" t="e">
        <f>Q69*#REF!*S69</f>
        <v>#REF!</v>
      </c>
      <c r="W69" s="18"/>
      <c r="X69" s="18"/>
      <c r="Y69" s="25"/>
      <c r="Z69" s="25" t="e">
        <f>Z68+(Z68/2)</f>
        <v>#REF!</v>
      </c>
      <c r="AA69" s="25">
        <f t="shared" si="19"/>
        <v>0</v>
      </c>
      <c r="AB69" s="390" t="e">
        <f t="shared" si="20"/>
        <v>#REF!</v>
      </c>
    </row>
    <row r="70" spans="1:28" x14ac:dyDescent="0.25">
      <c r="A70" s="4" t="s">
        <v>844</v>
      </c>
      <c r="B70" s="9"/>
      <c r="C70" s="9"/>
      <c r="D70" s="9"/>
      <c r="E70" s="9"/>
      <c r="F70" s="9"/>
      <c r="I70" s="236"/>
      <c r="J70" s="237">
        <f t="shared" si="18"/>
        <v>0</v>
      </c>
      <c r="K70" s="25"/>
      <c r="L70" s="25"/>
      <c r="M70" s="25"/>
      <c r="N70" s="25"/>
      <c r="O70" s="25"/>
      <c r="S70" s="25" t="e">
        <f>S68*2</f>
        <v>#REF!</v>
      </c>
      <c r="T70" s="25" t="e">
        <f>R70*Q70*#REF!</f>
        <v>#REF!</v>
      </c>
      <c r="U70" s="25" t="e">
        <f>Q70*#REF!*S70</f>
        <v>#REF!</v>
      </c>
      <c r="W70" s="18"/>
      <c r="X70" s="18"/>
      <c r="Y70" s="25"/>
      <c r="Z70" s="25" t="e">
        <f>Z68*2</f>
        <v>#REF!</v>
      </c>
      <c r="AA70" s="25">
        <f t="shared" si="19"/>
        <v>0</v>
      </c>
      <c r="AB70" s="390" t="e">
        <f t="shared" si="20"/>
        <v>#REF!</v>
      </c>
    </row>
    <row r="71" spans="1:28" x14ac:dyDescent="0.25">
      <c r="A71" s="4" t="s">
        <v>845</v>
      </c>
      <c r="B71" s="9"/>
      <c r="C71" s="9"/>
      <c r="D71" s="9"/>
      <c r="E71" s="9"/>
      <c r="F71" s="9"/>
      <c r="I71" s="236"/>
      <c r="J71" s="237">
        <f t="shared" si="18"/>
        <v>0</v>
      </c>
      <c r="K71" s="25"/>
      <c r="L71" s="25"/>
      <c r="M71" s="25"/>
      <c r="N71" s="25"/>
      <c r="O71" s="25"/>
      <c r="S71" s="25" t="e">
        <f>S70+(S68/2)</f>
        <v>#REF!</v>
      </c>
      <c r="T71" s="25" t="e">
        <f>R71*Q71*#REF!</f>
        <v>#REF!</v>
      </c>
      <c r="U71" s="25" t="e">
        <f>Q71*#REF!*S71</f>
        <v>#REF!</v>
      </c>
      <c r="W71" s="18"/>
      <c r="X71" s="18"/>
      <c r="Y71" s="25"/>
      <c r="Z71" s="25" t="e">
        <f>Z70+(Z68/2)</f>
        <v>#REF!</v>
      </c>
      <c r="AA71" s="25">
        <f t="shared" si="19"/>
        <v>0</v>
      </c>
      <c r="AB71" s="390" t="e">
        <f t="shared" si="20"/>
        <v>#REF!</v>
      </c>
    </row>
    <row r="72" spans="1:28" x14ac:dyDescent="0.25">
      <c r="A72" s="4" t="s">
        <v>846</v>
      </c>
      <c r="B72" s="9"/>
      <c r="C72" s="9"/>
      <c r="D72" s="9"/>
      <c r="E72" s="9"/>
      <c r="F72" s="9"/>
      <c r="I72" s="236"/>
      <c r="J72" s="237">
        <f t="shared" si="18"/>
        <v>0</v>
      </c>
      <c r="K72" s="25"/>
      <c r="L72" s="25"/>
      <c r="M72" s="25"/>
      <c r="N72" s="25"/>
      <c r="O72" s="25"/>
      <c r="S72" s="25" t="e">
        <f>S68*3</f>
        <v>#REF!</v>
      </c>
      <c r="T72" s="25" t="e">
        <f>R72*Q72*#REF!</f>
        <v>#REF!</v>
      </c>
      <c r="U72" s="25" t="e">
        <f>Q72*#REF!*S72</f>
        <v>#REF!</v>
      </c>
      <c r="W72" s="18"/>
      <c r="X72" s="18"/>
      <c r="Y72" s="25"/>
      <c r="Z72" s="25" t="e">
        <f>Z68*3</f>
        <v>#REF!</v>
      </c>
      <c r="AA72" s="25">
        <f t="shared" si="19"/>
        <v>0</v>
      </c>
      <c r="AB72" s="390" t="e">
        <f t="shared" si="20"/>
        <v>#REF!</v>
      </c>
    </row>
    <row r="73" spans="1:28" x14ac:dyDescent="0.25">
      <c r="A73" s="4" t="s">
        <v>847</v>
      </c>
      <c r="B73" s="9"/>
      <c r="C73" s="9"/>
      <c r="D73" s="9"/>
      <c r="E73" s="9"/>
      <c r="F73" s="9"/>
      <c r="I73" s="236"/>
      <c r="J73" s="237">
        <f t="shared" si="18"/>
        <v>0</v>
      </c>
      <c r="K73" s="25"/>
      <c r="L73" s="25"/>
      <c r="M73" s="25"/>
      <c r="N73" s="25"/>
      <c r="O73" s="25"/>
      <c r="S73" s="25" t="e">
        <f>S68*4</f>
        <v>#REF!</v>
      </c>
      <c r="T73" s="25" t="e">
        <f>R73*Q73*#REF!</f>
        <v>#REF!</v>
      </c>
      <c r="U73" s="25" t="e">
        <f>Q73*#REF!*S73</f>
        <v>#REF!</v>
      </c>
      <c r="W73" s="18"/>
      <c r="X73" s="18"/>
      <c r="Y73" s="25"/>
      <c r="Z73" s="25" t="e">
        <f>Z68*4</f>
        <v>#REF!</v>
      </c>
      <c r="AA73" s="25">
        <f t="shared" si="19"/>
        <v>0</v>
      </c>
      <c r="AB73" s="390" t="e">
        <f t="shared" si="20"/>
        <v>#REF!</v>
      </c>
    </row>
    <row r="74" spans="1:28" x14ac:dyDescent="0.25">
      <c r="A74" s="4" t="s">
        <v>848</v>
      </c>
      <c r="B74" s="9"/>
      <c r="C74" s="9"/>
      <c r="D74" s="9"/>
      <c r="E74" s="9"/>
      <c r="F74" s="9"/>
      <c r="I74" s="236"/>
      <c r="J74" s="237">
        <f t="shared" si="18"/>
        <v>0</v>
      </c>
      <c r="K74" s="25"/>
      <c r="L74" s="25"/>
      <c r="M74" s="25"/>
      <c r="N74" s="25"/>
      <c r="O74" s="25"/>
      <c r="S74" s="25" t="e">
        <f>S68*6</f>
        <v>#REF!</v>
      </c>
      <c r="T74" s="25" t="e">
        <f>R74*Q74*#REF!</f>
        <v>#REF!</v>
      </c>
      <c r="U74" s="25" t="e">
        <f>Q74*#REF!*S74</f>
        <v>#REF!</v>
      </c>
      <c r="W74" s="18"/>
      <c r="X74" s="18"/>
      <c r="Y74" s="25"/>
      <c r="Z74" s="25" t="e">
        <f>Z68*6</f>
        <v>#REF!</v>
      </c>
      <c r="AA74" s="25">
        <f t="shared" si="19"/>
        <v>0</v>
      </c>
      <c r="AB74" s="390" t="e">
        <f t="shared" si="20"/>
        <v>#REF!</v>
      </c>
    </row>
    <row r="75" spans="1:28" ht="15.75" thickBot="1" x14ac:dyDescent="0.3">
      <c r="A75" s="6" t="s">
        <v>849</v>
      </c>
      <c r="B75" s="394"/>
      <c r="C75" s="394"/>
      <c r="D75" s="394"/>
      <c r="E75" s="394"/>
      <c r="F75" s="394"/>
      <c r="G75" s="7"/>
      <c r="H75" s="7"/>
      <c r="I75" s="770"/>
      <c r="J75" s="395">
        <f t="shared" si="18"/>
        <v>0</v>
      </c>
      <c r="K75" s="26"/>
      <c r="L75" s="26"/>
      <c r="M75" s="26"/>
      <c r="N75" s="26"/>
      <c r="O75" s="26"/>
      <c r="P75" s="14"/>
      <c r="Q75" s="14"/>
      <c r="R75" s="26"/>
      <c r="S75" s="26" t="e">
        <f>S68*7</f>
        <v>#REF!</v>
      </c>
      <c r="T75" s="26" t="e">
        <f>R75*Q75*#REF!</f>
        <v>#REF!</v>
      </c>
      <c r="U75" s="26" t="e">
        <f>Q75*#REF!*S75</f>
        <v>#REF!</v>
      </c>
      <c r="W75" s="14"/>
      <c r="X75" s="14"/>
      <c r="Y75" s="26"/>
      <c r="Z75" s="26" t="e">
        <f>Z68*7</f>
        <v>#REF!</v>
      </c>
      <c r="AA75" s="26">
        <f t="shared" si="19"/>
        <v>0</v>
      </c>
      <c r="AB75" s="391" t="e">
        <f t="shared" si="20"/>
        <v>#REF!</v>
      </c>
    </row>
    <row r="76" spans="1:28" ht="15.75" thickTop="1" x14ac:dyDescent="0.25">
      <c r="A76" s="654" t="s">
        <v>145</v>
      </c>
      <c r="B76" s="9"/>
      <c r="C76" s="9"/>
      <c r="D76" s="9"/>
      <c r="E76" s="9"/>
      <c r="F76" s="9"/>
      <c r="I76" s="5"/>
      <c r="J76" s="237">
        <f>SUM(J65:J75)</f>
        <v>0</v>
      </c>
      <c r="K76" s="25"/>
      <c r="L76" s="25"/>
      <c r="M76" s="25"/>
      <c r="N76" s="25"/>
      <c r="O76" s="25"/>
      <c r="T76" s="25" t="e">
        <f>SUM(T65:T75)</f>
        <v>#REF!</v>
      </c>
      <c r="U76" s="25" t="e">
        <f>SUM(U65:U75)</f>
        <v>#REF!</v>
      </c>
      <c r="W76" s="18"/>
      <c r="X76" s="18"/>
      <c r="Y76" s="25"/>
      <c r="Z76" s="25"/>
      <c r="AA76" s="25">
        <f>SUM(AA65:AA75)</f>
        <v>0</v>
      </c>
      <c r="AB76" s="390" t="e">
        <f>SUM(AB65:AB75)</f>
        <v>#REF!</v>
      </c>
    </row>
    <row r="77" spans="1:28" x14ac:dyDescent="0.25">
      <c r="A77" s="4"/>
      <c r="I77" s="5"/>
      <c r="J77" s="87"/>
      <c r="W77" s="18"/>
      <c r="X77" s="18"/>
      <c r="Y77" s="25"/>
      <c r="Z77" s="25"/>
      <c r="AA77" s="25"/>
      <c r="AB77" s="390"/>
    </row>
    <row r="78" spans="1:28" x14ac:dyDescent="0.25">
      <c r="A78" s="654" t="s">
        <v>850</v>
      </c>
      <c r="B78" s="3"/>
      <c r="C78" s="3"/>
      <c r="D78" s="3"/>
      <c r="E78" s="3"/>
      <c r="F78" s="3"/>
      <c r="G78" s="3"/>
      <c r="H78" s="3"/>
      <c r="I78" s="109"/>
      <c r="J78" s="393"/>
      <c r="K78" s="21"/>
      <c r="L78" s="21"/>
      <c r="M78" s="21"/>
      <c r="N78" s="21"/>
      <c r="O78" s="21"/>
      <c r="P78" s="21"/>
      <c r="Q78" s="21"/>
      <c r="W78" s="18"/>
      <c r="X78" s="18"/>
      <c r="Y78" s="25"/>
      <c r="Z78" s="25"/>
      <c r="AA78" s="25"/>
      <c r="AB78" s="390"/>
    </row>
    <row r="79" spans="1:28" x14ac:dyDescent="0.25">
      <c r="A79" s="4" t="s">
        <v>839</v>
      </c>
      <c r="B79" s="9"/>
      <c r="C79" s="9"/>
      <c r="D79" s="9"/>
      <c r="E79" s="9"/>
      <c r="F79" s="9"/>
      <c r="I79" s="236"/>
      <c r="J79" s="237">
        <f t="shared" ref="J79:J89" si="21">G79*H79*I79</f>
        <v>0</v>
      </c>
      <c r="K79" s="25"/>
      <c r="L79" s="25"/>
      <c r="M79" s="25"/>
      <c r="N79" s="25"/>
      <c r="O79" s="25"/>
      <c r="S79" s="25" t="e">
        <f>A.1!#REF!</f>
        <v>#REF!</v>
      </c>
      <c r="T79" s="25" t="e">
        <f>R79*Q79*#REF!</f>
        <v>#REF!</v>
      </c>
      <c r="U79" s="25" t="e">
        <f>Q79*#REF!*S79</f>
        <v>#REF!</v>
      </c>
      <c r="W79" s="18"/>
      <c r="X79" s="18"/>
      <c r="Y79" s="25"/>
      <c r="Z79" s="25">
        <f>A.1!J$4</f>
        <v>0</v>
      </c>
      <c r="AA79" s="25">
        <f t="shared" ref="AA79:AA89" si="22">Y79*W79*X79</f>
        <v>0</v>
      </c>
      <c r="AB79" s="390">
        <f t="shared" ref="AB79:AB89" si="23">W79*X79*Z79</f>
        <v>0</v>
      </c>
    </row>
    <row r="80" spans="1:28" x14ac:dyDescent="0.25">
      <c r="A80" s="4" t="s">
        <v>840</v>
      </c>
      <c r="B80" s="9"/>
      <c r="C80" s="9"/>
      <c r="D80" s="9"/>
      <c r="E80" s="9"/>
      <c r="F80" s="9"/>
      <c r="I80" s="236"/>
      <c r="J80" s="237">
        <f t="shared" si="21"/>
        <v>0</v>
      </c>
      <c r="K80" s="25"/>
      <c r="L80" s="25"/>
      <c r="M80" s="25"/>
      <c r="N80" s="25"/>
      <c r="O80" s="25"/>
      <c r="S80" s="25" t="e">
        <f>S79*2</f>
        <v>#REF!</v>
      </c>
      <c r="T80" s="25" t="e">
        <f>R80*Q80*#REF!</f>
        <v>#REF!</v>
      </c>
      <c r="U80" s="25" t="e">
        <f>Q80*#REF!*S80</f>
        <v>#REF!</v>
      </c>
      <c r="W80" s="18"/>
      <c r="X80" s="18"/>
      <c r="Y80" s="25"/>
      <c r="Z80" s="25">
        <f>Z79*2</f>
        <v>0</v>
      </c>
      <c r="AA80" s="25">
        <f t="shared" si="22"/>
        <v>0</v>
      </c>
      <c r="AB80" s="390">
        <f t="shared" si="23"/>
        <v>0</v>
      </c>
    </row>
    <row r="81" spans="1:28" x14ac:dyDescent="0.25">
      <c r="A81" s="4" t="s">
        <v>841</v>
      </c>
      <c r="B81" s="9"/>
      <c r="C81" s="9"/>
      <c r="D81" s="9"/>
      <c r="E81" s="9"/>
      <c r="F81" s="9"/>
      <c r="I81" s="236"/>
      <c r="J81" s="237">
        <f t="shared" si="21"/>
        <v>0</v>
      </c>
      <c r="K81" s="25"/>
      <c r="L81" s="25"/>
      <c r="M81" s="25"/>
      <c r="N81" s="25"/>
      <c r="O81" s="25"/>
      <c r="S81" s="25" t="e">
        <f>S79*3</f>
        <v>#REF!</v>
      </c>
      <c r="T81" s="25" t="e">
        <f>R81*Q81*#REF!</f>
        <v>#REF!</v>
      </c>
      <c r="U81" s="25" t="e">
        <f>Q81*#REF!*S81</f>
        <v>#REF!</v>
      </c>
      <c r="W81" s="18"/>
      <c r="X81" s="18"/>
      <c r="Y81" s="25"/>
      <c r="Z81" s="25">
        <f>Z79*3</f>
        <v>0</v>
      </c>
      <c r="AA81" s="25">
        <f t="shared" si="22"/>
        <v>0</v>
      </c>
      <c r="AB81" s="390">
        <f t="shared" si="23"/>
        <v>0</v>
      </c>
    </row>
    <row r="82" spans="1:28" x14ac:dyDescent="0.25">
      <c r="A82" s="4" t="s">
        <v>842</v>
      </c>
      <c r="B82" s="9"/>
      <c r="C82" s="9"/>
      <c r="D82" s="9"/>
      <c r="E82" s="9"/>
      <c r="F82" s="9"/>
      <c r="I82" s="236"/>
      <c r="J82" s="237">
        <f t="shared" si="21"/>
        <v>0</v>
      </c>
      <c r="K82" s="25"/>
      <c r="L82" s="25"/>
      <c r="M82" s="25"/>
      <c r="N82" s="25"/>
      <c r="O82" s="25"/>
      <c r="S82" s="25" t="e">
        <f>A.1!#REF!</f>
        <v>#REF!</v>
      </c>
      <c r="T82" s="25" t="e">
        <f>R82*Q82*#REF!</f>
        <v>#REF!</v>
      </c>
      <c r="U82" s="25" t="e">
        <f>Q82*#REF!*S82</f>
        <v>#REF!</v>
      </c>
      <c r="W82" s="18"/>
      <c r="X82" s="18"/>
      <c r="Y82" s="25"/>
      <c r="Z82" s="25" t="e">
        <f>A.1!#REF!</f>
        <v>#REF!</v>
      </c>
      <c r="AA82" s="25">
        <f t="shared" si="22"/>
        <v>0</v>
      </c>
      <c r="AB82" s="390" t="e">
        <f t="shared" si="23"/>
        <v>#REF!</v>
      </c>
    </row>
    <row r="83" spans="1:28" x14ac:dyDescent="0.25">
      <c r="A83" s="4" t="s">
        <v>843</v>
      </c>
      <c r="B83" s="9"/>
      <c r="C83" s="9"/>
      <c r="D83" s="9"/>
      <c r="E83" s="9"/>
      <c r="F83" s="9"/>
      <c r="I83" s="236"/>
      <c r="J83" s="237">
        <f t="shared" si="21"/>
        <v>0</v>
      </c>
      <c r="K83" s="25"/>
      <c r="L83" s="25"/>
      <c r="M83" s="25"/>
      <c r="N83" s="25"/>
      <c r="O83" s="25"/>
      <c r="S83" s="25" t="e">
        <f>S82+(S82/2)</f>
        <v>#REF!</v>
      </c>
      <c r="T83" s="25" t="e">
        <f>R83*Q83*#REF!</f>
        <v>#REF!</v>
      </c>
      <c r="U83" s="25" t="e">
        <f>Q83*#REF!*S83</f>
        <v>#REF!</v>
      </c>
      <c r="W83" s="18"/>
      <c r="X83" s="18"/>
      <c r="Y83" s="25"/>
      <c r="Z83" s="25" t="e">
        <f>Z82+(Z82/2)</f>
        <v>#REF!</v>
      </c>
      <c r="AA83" s="25">
        <f t="shared" si="22"/>
        <v>0</v>
      </c>
      <c r="AB83" s="390" t="e">
        <f t="shared" si="23"/>
        <v>#REF!</v>
      </c>
    </row>
    <row r="84" spans="1:28" x14ac:dyDescent="0.25">
      <c r="A84" s="4" t="s">
        <v>844</v>
      </c>
      <c r="B84" s="9"/>
      <c r="C84" s="9"/>
      <c r="D84" s="9"/>
      <c r="E84" s="9"/>
      <c r="F84" s="9"/>
      <c r="I84" s="236"/>
      <c r="J84" s="237">
        <f t="shared" si="21"/>
        <v>0</v>
      </c>
      <c r="K84" s="25"/>
      <c r="L84" s="25"/>
      <c r="M84" s="25"/>
      <c r="N84" s="25"/>
      <c r="O84" s="25"/>
      <c r="S84" s="25" t="e">
        <f>S82*2</f>
        <v>#REF!</v>
      </c>
      <c r="T84" s="25" t="e">
        <f>R84*Q84*#REF!</f>
        <v>#REF!</v>
      </c>
      <c r="U84" s="25" t="e">
        <f>Q84*#REF!*S84</f>
        <v>#REF!</v>
      </c>
      <c r="W84" s="18"/>
      <c r="X84" s="18"/>
      <c r="Y84" s="25"/>
      <c r="Z84" s="25" t="e">
        <f>Z82*2</f>
        <v>#REF!</v>
      </c>
      <c r="AA84" s="25">
        <f t="shared" si="22"/>
        <v>0</v>
      </c>
      <c r="AB84" s="390" t="e">
        <f t="shared" si="23"/>
        <v>#REF!</v>
      </c>
    </row>
    <row r="85" spans="1:28" x14ac:dyDescent="0.25">
      <c r="A85" s="4" t="s">
        <v>845</v>
      </c>
      <c r="B85" s="9"/>
      <c r="C85" s="9"/>
      <c r="D85" s="9"/>
      <c r="E85" s="9"/>
      <c r="F85" s="9"/>
      <c r="I85" s="236"/>
      <c r="J85" s="237">
        <f t="shared" si="21"/>
        <v>0</v>
      </c>
      <c r="K85" s="25"/>
      <c r="L85" s="25"/>
      <c r="M85" s="25"/>
      <c r="N85" s="25"/>
      <c r="O85" s="25"/>
      <c r="S85" s="25" t="e">
        <f>S84+(S82/2)</f>
        <v>#REF!</v>
      </c>
      <c r="T85" s="25" t="e">
        <f>R85*Q85*#REF!</f>
        <v>#REF!</v>
      </c>
      <c r="U85" s="25" t="e">
        <f>Q85*#REF!*S85</f>
        <v>#REF!</v>
      </c>
      <c r="W85" s="18"/>
      <c r="X85" s="18"/>
      <c r="Y85" s="25"/>
      <c r="Z85" s="25" t="e">
        <f>Z84+(Z82/2)</f>
        <v>#REF!</v>
      </c>
      <c r="AA85" s="25">
        <f t="shared" si="22"/>
        <v>0</v>
      </c>
      <c r="AB85" s="390" t="e">
        <f t="shared" si="23"/>
        <v>#REF!</v>
      </c>
    </row>
    <row r="86" spans="1:28" x14ac:dyDescent="0.25">
      <c r="A86" s="4" t="s">
        <v>846</v>
      </c>
      <c r="B86" s="9"/>
      <c r="C86" s="9"/>
      <c r="D86" s="9"/>
      <c r="E86" s="9"/>
      <c r="F86" s="9"/>
      <c r="I86" s="236"/>
      <c r="J86" s="237">
        <f t="shared" si="21"/>
        <v>0</v>
      </c>
      <c r="K86" s="25"/>
      <c r="L86" s="25"/>
      <c r="M86" s="25"/>
      <c r="N86" s="25"/>
      <c r="O86" s="25"/>
      <c r="S86" s="25" t="e">
        <f>S82*3</f>
        <v>#REF!</v>
      </c>
      <c r="T86" s="25" t="e">
        <f>R86*Q86*#REF!</f>
        <v>#REF!</v>
      </c>
      <c r="U86" s="25" t="e">
        <f>Q86*#REF!*S86</f>
        <v>#REF!</v>
      </c>
      <c r="W86" s="18"/>
      <c r="X86" s="18"/>
      <c r="Y86" s="25"/>
      <c r="Z86" s="25" t="e">
        <f>Z82*3</f>
        <v>#REF!</v>
      </c>
      <c r="AA86" s="25">
        <f t="shared" si="22"/>
        <v>0</v>
      </c>
      <c r="AB86" s="390" t="e">
        <f t="shared" si="23"/>
        <v>#REF!</v>
      </c>
    </row>
    <row r="87" spans="1:28" x14ac:dyDescent="0.25">
      <c r="A87" s="4" t="s">
        <v>847</v>
      </c>
      <c r="B87" s="9"/>
      <c r="C87" s="9"/>
      <c r="D87" s="9"/>
      <c r="E87" s="9"/>
      <c r="F87" s="9"/>
      <c r="I87" s="236"/>
      <c r="J87" s="237">
        <f t="shared" si="21"/>
        <v>0</v>
      </c>
      <c r="K87" s="25"/>
      <c r="L87" s="25"/>
      <c r="M87" s="25"/>
      <c r="N87" s="25"/>
      <c r="O87" s="25"/>
      <c r="S87" s="25" t="e">
        <f>S82*4</f>
        <v>#REF!</v>
      </c>
      <c r="T87" s="25" t="e">
        <f>R87*Q87*#REF!</f>
        <v>#REF!</v>
      </c>
      <c r="U87" s="25" t="e">
        <f>Q87*#REF!*S87</f>
        <v>#REF!</v>
      </c>
      <c r="W87" s="18"/>
      <c r="X87" s="18"/>
      <c r="Y87" s="25"/>
      <c r="Z87" s="25" t="e">
        <f>Z82*4</f>
        <v>#REF!</v>
      </c>
      <c r="AA87" s="25">
        <f t="shared" si="22"/>
        <v>0</v>
      </c>
      <c r="AB87" s="390" t="e">
        <f t="shared" si="23"/>
        <v>#REF!</v>
      </c>
    </row>
    <row r="88" spans="1:28" x14ac:dyDescent="0.25">
      <c r="A88" s="4" t="s">
        <v>848</v>
      </c>
      <c r="B88" s="9"/>
      <c r="C88" s="9"/>
      <c r="D88" s="9"/>
      <c r="E88" s="9"/>
      <c r="F88" s="9"/>
      <c r="I88" s="236"/>
      <c r="J88" s="237">
        <f t="shared" si="21"/>
        <v>0</v>
      </c>
      <c r="K88" s="25"/>
      <c r="L88" s="25"/>
      <c r="M88" s="25"/>
      <c r="N88" s="25"/>
      <c r="O88" s="25"/>
      <c r="S88" s="25" t="e">
        <f>S82*6</f>
        <v>#REF!</v>
      </c>
      <c r="T88" s="25" t="e">
        <f>R88*Q88*#REF!</f>
        <v>#REF!</v>
      </c>
      <c r="U88" s="25" t="e">
        <f>Q88*#REF!*S88</f>
        <v>#REF!</v>
      </c>
      <c r="W88" s="18"/>
      <c r="X88" s="18"/>
      <c r="Y88" s="25"/>
      <c r="Z88" s="25" t="e">
        <f>Z82*6</f>
        <v>#REF!</v>
      </c>
      <c r="AA88" s="25">
        <f t="shared" si="22"/>
        <v>0</v>
      </c>
      <c r="AB88" s="390" t="e">
        <f t="shared" si="23"/>
        <v>#REF!</v>
      </c>
    </row>
    <row r="89" spans="1:28" ht="15.75" thickBot="1" x14ac:dyDescent="0.3">
      <c r="A89" s="6" t="s">
        <v>849</v>
      </c>
      <c r="B89" s="394"/>
      <c r="C89" s="394"/>
      <c r="D89" s="394"/>
      <c r="E89" s="394"/>
      <c r="F89" s="394"/>
      <c r="G89" s="7"/>
      <c r="H89" s="7"/>
      <c r="I89" s="770"/>
      <c r="J89" s="395">
        <f t="shared" si="21"/>
        <v>0</v>
      </c>
      <c r="K89" s="26"/>
      <c r="L89" s="26"/>
      <c r="M89" s="26"/>
      <c r="N89" s="26"/>
      <c r="O89" s="26"/>
      <c r="P89" s="14"/>
      <c r="Q89" s="14"/>
      <c r="R89" s="26"/>
      <c r="S89" s="26" t="e">
        <f>S82*7</f>
        <v>#REF!</v>
      </c>
      <c r="T89" s="26" t="e">
        <f>R89*Q89*#REF!</f>
        <v>#REF!</v>
      </c>
      <c r="U89" s="26" t="e">
        <f>Q89*#REF!*S89</f>
        <v>#REF!</v>
      </c>
      <c r="W89" s="14"/>
      <c r="X89" s="14"/>
      <c r="Y89" s="26"/>
      <c r="Z89" s="26" t="e">
        <f>Z82*7</f>
        <v>#REF!</v>
      </c>
      <c r="AA89" s="26">
        <f t="shared" si="22"/>
        <v>0</v>
      </c>
      <c r="AB89" s="391" t="e">
        <f t="shared" si="23"/>
        <v>#REF!</v>
      </c>
    </row>
    <row r="90" spans="1:28" ht="15.75" thickTop="1" x14ac:dyDescent="0.25">
      <c r="A90" s="654" t="s">
        <v>145</v>
      </c>
      <c r="B90" s="9"/>
      <c r="C90" s="9"/>
      <c r="D90" s="9"/>
      <c r="E90" s="9"/>
      <c r="F90" s="9"/>
      <c r="I90" s="5"/>
      <c r="J90" s="237">
        <f>SUM(J79:J89)</f>
        <v>0</v>
      </c>
      <c r="K90" s="25"/>
      <c r="L90" s="25"/>
      <c r="M90" s="25"/>
      <c r="N90" s="25"/>
      <c r="O90" s="25"/>
      <c r="T90" s="25" t="e">
        <f>SUM(T79:T89)</f>
        <v>#REF!</v>
      </c>
      <c r="U90" s="25" t="e">
        <f>SUM(U79:U89)</f>
        <v>#REF!</v>
      </c>
      <c r="W90" s="18"/>
      <c r="X90" s="18"/>
      <c r="Y90" s="25"/>
      <c r="Z90" s="25"/>
      <c r="AA90" s="25">
        <f>SUM(AA79:AA89)</f>
        <v>0</v>
      </c>
      <c r="AB90" s="390" t="e">
        <f>SUM(AB79:AB89)</f>
        <v>#REF!</v>
      </c>
    </row>
    <row r="91" spans="1:28" x14ac:dyDescent="0.25">
      <c r="A91" s="4"/>
      <c r="I91" s="5"/>
      <c r="J91" s="87"/>
      <c r="W91" s="18"/>
      <c r="X91" s="18"/>
      <c r="Y91" s="25"/>
      <c r="Z91" s="25"/>
      <c r="AA91" s="25"/>
      <c r="AB91" s="390"/>
    </row>
    <row r="92" spans="1:28" x14ac:dyDescent="0.25">
      <c r="A92" s="4"/>
      <c r="I92" s="5"/>
      <c r="J92" s="87"/>
    </row>
    <row r="93" spans="1:28" x14ac:dyDescent="0.25">
      <c r="A93" s="658" t="s">
        <v>201</v>
      </c>
      <c r="B93" s="71"/>
      <c r="C93" s="71"/>
      <c r="D93" s="71"/>
      <c r="E93" s="71"/>
      <c r="F93" s="71"/>
      <c r="G93" s="71"/>
      <c r="H93" s="71"/>
      <c r="I93" s="73"/>
      <c r="J93" s="72"/>
      <c r="K93" s="772"/>
      <c r="L93" s="772"/>
      <c r="M93" s="772"/>
      <c r="N93" s="772"/>
      <c r="O93" s="772"/>
      <c r="P93" s="772"/>
      <c r="Q93" s="772"/>
      <c r="R93" s="773"/>
      <c r="S93" s="773"/>
      <c r="T93" s="773"/>
      <c r="U93" s="773"/>
      <c r="V93" s="782"/>
      <c r="W93" s="38"/>
      <c r="X93" s="38"/>
      <c r="Y93" s="82"/>
      <c r="Z93" s="82"/>
      <c r="AA93" s="82"/>
      <c r="AB93" s="389"/>
    </row>
    <row r="94" spans="1:28" x14ac:dyDescent="0.25">
      <c r="A94" s="654" t="s">
        <v>278</v>
      </c>
      <c r="B94" s="3"/>
      <c r="C94" s="3"/>
      <c r="D94" s="3"/>
      <c r="E94" s="3"/>
      <c r="F94" s="3"/>
      <c r="G94" s="3"/>
      <c r="H94" s="3"/>
      <c r="I94" s="109"/>
      <c r="J94" s="393"/>
      <c r="K94" s="21"/>
      <c r="L94" s="21"/>
      <c r="M94" s="21"/>
      <c r="N94" s="21"/>
      <c r="O94" s="21"/>
      <c r="P94" s="21"/>
      <c r="Q94" s="21"/>
      <c r="W94" s="18"/>
      <c r="X94" s="18"/>
      <c r="Y94" s="25"/>
      <c r="Z94" s="25"/>
      <c r="AA94" s="25"/>
      <c r="AB94" s="390"/>
    </row>
    <row r="95" spans="1:28" x14ac:dyDescent="0.25">
      <c r="A95" s="4" t="s">
        <v>839</v>
      </c>
      <c r="B95" s="9"/>
      <c r="C95" s="9"/>
      <c r="D95" s="9"/>
      <c r="E95" s="9"/>
      <c r="F95" s="9"/>
      <c r="I95" s="236"/>
      <c r="J95" s="237">
        <f t="shared" ref="J95:J105" si="24">G95*H95*I95</f>
        <v>0</v>
      </c>
      <c r="K95" s="25"/>
      <c r="L95" s="25"/>
      <c r="M95" s="25"/>
      <c r="N95" s="25"/>
      <c r="O95" s="25"/>
      <c r="S95" s="25" t="e">
        <f>A.1!#REF!</f>
        <v>#REF!</v>
      </c>
      <c r="T95" s="25" t="e">
        <f>R95*Q95*#REF!</f>
        <v>#REF!</v>
      </c>
      <c r="U95" s="25" t="e">
        <f>Q95*#REF!*S95</f>
        <v>#REF!</v>
      </c>
      <c r="W95" s="18"/>
      <c r="X95" s="18"/>
      <c r="Y95" s="25"/>
      <c r="Z95" s="25">
        <f>A.1!J$4</f>
        <v>0</v>
      </c>
      <c r="AA95" s="25">
        <f t="shared" ref="AA95:AA105" si="25">Y95*W95*X95</f>
        <v>0</v>
      </c>
      <c r="AB95" s="390">
        <f t="shared" ref="AB95:AB105" si="26">W95*X95*Z95</f>
        <v>0</v>
      </c>
    </row>
    <row r="96" spans="1:28" x14ac:dyDescent="0.25">
      <c r="A96" s="4" t="s">
        <v>840</v>
      </c>
      <c r="B96" s="9"/>
      <c r="C96" s="9"/>
      <c r="D96" s="9"/>
      <c r="E96" s="9"/>
      <c r="F96" s="9"/>
      <c r="I96" s="236"/>
      <c r="J96" s="237">
        <f t="shared" si="24"/>
        <v>0</v>
      </c>
      <c r="K96" s="25"/>
      <c r="L96" s="25"/>
      <c r="M96" s="25"/>
      <c r="N96" s="25"/>
      <c r="O96" s="25"/>
      <c r="S96" s="25" t="e">
        <f>S95*2</f>
        <v>#REF!</v>
      </c>
      <c r="T96" s="25" t="e">
        <f>R96*Q96*#REF!</f>
        <v>#REF!</v>
      </c>
      <c r="U96" s="25" t="e">
        <f>Q96*#REF!*S96</f>
        <v>#REF!</v>
      </c>
      <c r="W96" s="18"/>
      <c r="X96" s="18"/>
      <c r="Y96" s="25"/>
      <c r="Z96" s="25">
        <f>Z95*2</f>
        <v>0</v>
      </c>
      <c r="AA96" s="25">
        <f t="shared" si="25"/>
        <v>0</v>
      </c>
      <c r="AB96" s="390">
        <f t="shared" si="26"/>
        <v>0</v>
      </c>
    </row>
    <row r="97" spans="1:28" x14ac:dyDescent="0.25">
      <c r="A97" s="4" t="s">
        <v>841</v>
      </c>
      <c r="B97" s="9"/>
      <c r="C97" s="9"/>
      <c r="D97" s="9"/>
      <c r="E97" s="9"/>
      <c r="F97" s="9"/>
      <c r="I97" s="236"/>
      <c r="J97" s="237">
        <f t="shared" si="24"/>
        <v>0</v>
      </c>
      <c r="K97" s="25"/>
      <c r="L97" s="25"/>
      <c r="M97" s="25"/>
      <c r="N97" s="25"/>
      <c r="O97" s="25"/>
      <c r="S97" s="25" t="e">
        <f>S95*3</f>
        <v>#REF!</v>
      </c>
      <c r="T97" s="25" t="e">
        <f>R97*Q97*#REF!</f>
        <v>#REF!</v>
      </c>
      <c r="U97" s="25" t="e">
        <f>Q97*#REF!*S97</f>
        <v>#REF!</v>
      </c>
      <c r="W97" s="18"/>
      <c r="X97" s="18"/>
      <c r="Y97" s="25"/>
      <c r="Z97" s="25">
        <f>Z95*3</f>
        <v>0</v>
      </c>
      <c r="AA97" s="25">
        <f t="shared" si="25"/>
        <v>0</v>
      </c>
      <c r="AB97" s="390">
        <f t="shared" si="26"/>
        <v>0</v>
      </c>
    </row>
    <row r="98" spans="1:28" x14ac:dyDescent="0.25">
      <c r="A98" s="4" t="s">
        <v>842</v>
      </c>
      <c r="B98" s="9"/>
      <c r="C98" s="9"/>
      <c r="D98" s="9"/>
      <c r="E98" s="9"/>
      <c r="F98" s="9"/>
      <c r="I98" s="236"/>
      <c r="J98" s="237">
        <f t="shared" si="24"/>
        <v>0</v>
      </c>
      <c r="K98" s="25"/>
      <c r="L98" s="25"/>
      <c r="M98" s="25"/>
      <c r="N98" s="25"/>
      <c r="O98" s="25"/>
      <c r="S98" s="25" t="e">
        <f>A.1!#REF!</f>
        <v>#REF!</v>
      </c>
      <c r="T98" s="25" t="e">
        <f>R98*Q98*#REF!</f>
        <v>#REF!</v>
      </c>
      <c r="U98" s="25" t="e">
        <f>Q98*#REF!*S98</f>
        <v>#REF!</v>
      </c>
      <c r="W98" s="18"/>
      <c r="X98" s="18"/>
      <c r="Y98" s="25"/>
      <c r="Z98" s="25" t="e">
        <f>A.1!#REF!</f>
        <v>#REF!</v>
      </c>
      <c r="AA98" s="25">
        <f t="shared" si="25"/>
        <v>0</v>
      </c>
      <c r="AB98" s="390" t="e">
        <f t="shared" si="26"/>
        <v>#REF!</v>
      </c>
    </row>
    <row r="99" spans="1:28" x14ac:dyDescent="0.25">
      <c r="A99" s="4" t="s">
        <v>843</v>
      </c>
      <c r="B99" s="9"/>
      <c r="C99" s="9"/>
      <c r="D99" s="9"/>
      <c r="E99" s="9"/>
      <c r="F99" s="9"/>
      <c r="I99" s="236"/>
      <c r="J99" s="237">
        <f t="shared" si="24"/>
        <v>0</v>
      </c>
      <c r="K99" s="25"/>
      <c r="L99" s="25"/>
      <c r="M99" s="25"/>
      <c r="N99" s="25"/>
      <c r="O99" s="25"/>
      <c r="S99" s="25" t="e">
        <f>S98+(S98/2)</f>
        <v>#REF!</v>
      </c>
      <c r="T99" s="25" t="e">
        <f>R99*Q99*#REF!</f>
        <v>#REF!</v>
      </c>
      <c r="U99" s="25" t="e">
        <f>Q99*#REF!*S99</f>
        <v>#REF!</v>
      </c>
      <c r="W99" s="18"/>
      <c r="X99" s="18"/>
      <c r="Y99" s="25"/>
      <c r="Z99" s="25" t="e">
        <f>Z98+(Z98/2)</f>
        <v>#REF!</v>
      </c>
      <c r="AA99" s="25">
        <f t="shared" si="25"/>
        <v>0</v>
      </c>
      <c r="AB99" s="390" t="e">
        <f t="shared" si="26"/>
        <v>#REF!</v>
      </c>
    </row>
    <row r="100" spans="1:28" x14ac:dyDescent="0.25">
      <c r="A100" s="4" t="s">
        <v>844</v>
      </c>
      <c r="B100" s="9"/>
      <c r="C100" s="9"/>
      <c r="D100" s="9"/>
      <c r="E100" s="9"/>
      <c r="F100" s="9"/>
      <c r="I100" s="236"/>
      <c r="J100" s="237">
        <f t="shared" si="24"/>
        <v>0</v>
      </c>
      <c r="K100" s="25"/>
      <c r="L100" s="25"/>
      <c r="M100" s="25"/>
      <c r="N100" s="25"/>
      <c r="O100" s="25"/>
      <c r="S100" s="25" t="e">
        <f>S98*2</f>
        <v>#REF!</v>
      </c>
      <c r="T100" s="25" t="e">
        <f>R100*Q100*#REF!</f>
        <v>#REF!</v>
      </c>
      <c r="U100" s="25" t="e">
        <f>Q100*#REF!*S100</f>
        <v>#REF!</v>
      </c>
      <c r="W100" s="18"/>
      <c r="X100" s="18"/>
      <c r="Y100" s="25"/>
      <c r="Z100" s="25" t="e">
        <f>Z98*2</f>
        <v>#REF!</v>
      </c>
      <c r="AA100" s="25">
        <f t="shared" si="25"/>
        <v>0</v>
      </c>
      <c r="AB100" s="390" t="e">
        <f t="shared" si="26"/>
        <v>#REF!</v>
      </c>
    </row>
    <row r="101" spans="1:28" x14ac:dyDescent="0.25">
      <c r="A101" s="4" t="s">
        <v>845</v>
      </c>
      <c r="B101" s="9"/>
      <c r="C101" s="9"/>
      <c r="D101" s="9"/>
      <c r="E101" s="9"/>
      <c r="F101" s="9"/>
      <c r="I101" s="236"/>
      <c r="J101" s="237">
        <f t="shared" si="24"/>
        <v>0</v>
      </c>
      <c r="K101" s="25"/>
      <c r="L101" s="25"/>
      <c r="M101" s="25"/>
      <c r="N101" s="25"/>
      <c r="O101" s="25"/>
      <c r="S101" s="25" t="e">
        <f>S100+(S98/2)</f>
        <v>#REF!</v>
      </c>
      <c r="T101" s="25" t="e">
        <f>R101*Q101*#REF!</f>
        <v>#REF!</v>
      </c>
      <c r="U101" s="25" t="e">
        <f>Q101*#REF!*S101</f>
        <v>#REF!</v>
      </c>
      <c r="W101" s="18"/>
      <c r="X101" s="18"/>
      <c r="Y101" s="25"/>
      <c r="Z101" s="25" t="e">
        <f>Z100+(Z98/2)</f>
        <v>#REF!</v>
      </c>
      <c r="AA101" s="25">
        <f t="shared" si="25"/>
        <v>0</v>
      </c>
      <c r="AB101" s="390" t="e">
        <f t="shared" si="26"/>
        <v>#REF!</v>
      </c>
    </row>
    <row r="102" spans="1:28" x14ac:dyDescent="0.25">
      <c r="A102" s="4" t="s">
        <v>846</v>
      </c>
      <c r="B102" s="9"/>
      <c r="C102" s="9"/>
      <c r="D102" s="9"/>
      <c r="E102" s="9"/>
      <c r="F102" s="9"/>
      <c r="I102" s="236"/>
      <c r="J102" s="237">
        <f t="shared" si="24"/>
        <v>0</v>
      </c>
      <c r="K102" s="25"/>
      <c r="L102" s="25"/>
      <c r="M102" s="25"/>
      <c r="N102" s="25"/>
      <c r="O102" s="25"/>
      <c r="S102" s="25" t="e">
        <f>S98*3</f>
        <v>#REF!</v>
      </c>
      <c r="T102" s="25" t="e">
        <f>R102*Q102*#REF!</f>
        <v>#REF!</v>
      </c>
      <c r="U102" s="25" t="e">
        <f>Q102*#REF!*S102</f>
        <v>#REF!</v>
      </c>
      <c r="W102" s="18"/>
      <c r="X102" s="18"/>
      <c r="Y102" s="25"/>
      <c r="Z102" s="25" t="e">
        <f>Z98*3</f>
        <v>#REF!</v>
      </c>
      <c r="AA102" s="25">
        <f t="shared" si="25"/>
        <v>0</v>
      </c>
      <c r="AB102" s="390" t="e">
        <f t="shared" si="26"/>
        <v>#REF!</v>
      </c>
    </row>
    <row r="103" spans="1:28" x14ac:dyDescent="0.25">
      <c r="A103" s="4" t="s">
        <v>847</v>
      </c>
      <c r="B103" s="9"/>
      <c r="C103" s="9"/>
      <c r="D103" s="9"/>
      <c r="E103" s="9"/>
      <c r="F103" s="9"/>
      <c r="I103" s="236"/>
      <c r="J103" s="237">
        <f t="shared" si="24"/>
        <v>0</v>
      </c>
      <c r="K103" s="25"/>
      <c r="L103" s="25"/>
      <c r="M103" s="25"/>
      <c r="N103" s="25"/>
      <c r="O103" s="25"/>
      <c r="S103" s="25" t="e">
        <f>S98*4</f>
        <v>#REF!</v>
      </c>
      <c r="T103" s="25" t="e">
        <f>R103*Q103*#REF!</f>
        <v>#REF!</v>
      </c>
      <c r="U103" s="25" t="e">
        <f>Q103*#REF!*S103</f>
        <v>#REF!</v>
      </c>
      <c r="W103" s="18"/>
      <c r="X103" s="18"/>
      <c r="Y103" s="25"/>
      <c r="Z103" s="25" t="e">
        <f>Z98*4</f>
        <v>#REF!</v>
      </c>
      <c r="AA103" s="25">
        <f t="shared" si="25"/>
        <v>0</v>
      </c>
      <c r="AB103" s="390" t="e">
        <f t="shared" si="26"/>
        <v>#REF!</v>
      </c>
    </row>
    <row r="104" spans="1:28" x14ac:dyDescent="0.25">
      <c r="A104" s="4" t="s">
        <v>848</v>
      </c>
      <c r="B104" s="9"/>
      <c r="C104" s="9"/>
      <c r="D104" s="9"/>
      <c r="E104" s="9"/>
      <c r="F104" s="9"/>
      <c r="I104" s="236"/>
      <c r="J104" s="237">
        <f t="shared" si="24"/>
        <v>0</v>
      </c>
      <c r="K104" s="25"/>
      <c r="L104" s="25"/>
      <c r="M104" s="25"/>
      <c r="N104" s="25"/>
      <c r="O104" s="25"/>
      <c r="S104" s="25" t="e">
        <f>S98*6</f>
        <v>#REF!</v>
      </c>
      <c r="T104" s="25" t="e">
        <f>R104*Q104*#REF!</f>
        <v>#REF!</v>
      </c>
      <c r="U104" s="25" t="e">
        <f>Q104*#REF!*S104</f>
        <v>#REF!</v>
      </c>
      <c r="W104" s="18"/>
      <c r="X104" s="18"/>
      <c r="Y104" s="25"/>
      <c r="Z104" s="25" t="e">
        <f>Z98*6</f>
        <v>#REF!</v>
      </c>
      <c r="AA104" s="25">
        <f t="shared" si="25"/>
        <v>0</v>
      </c>
      <c r="AB104" s="390" t="e">
        <f t="shared" si="26"/>
        <v>#REF!</v>
      </c>
    </row>
    <row r="105" spans="1:28" ht="15.75" thickBot="1" x14ac:dyDescent="0.3">
      <c r="A105" s="6" t="s">
        <v>849</v>
      </c>
      <c r="B105" s="394"/>
      <c r="C105" s="394"/>
      <c r="D105" s="394"/>
      <c r="E105" s="394"/>
      <c r="F105" s="394"/>
      <c r="G105" s="7"/>
      <c r="H105" s="7"/>
      <c r="I105" s="770"/>
      <c r="J105" s="395">
        <f t="shared" si="24"/>
        <v>0</v>
      </c>
      <c r="K105" s="26"/>
      <c r="L105" s="26"/>
      <c r="M105" s="26"/>
      <c r="N105" s="26"/>
      <c r="O105" s="26"/>
      <c r="P105" s="14"/>
      <c r="Q105" s="14"/>
      <c r="R105" s="26"/>
      <c r="S105" s="26" t="e">
        <f>S98*7</f>
        <v>#REF!</v>
      </c>
      <c r="T105" s="26" t="e">
        <f>R105*Q105*#REF!</f>
        <v>#REF!</v>
      </c>
      <c r="U105" s="26" t="e">
        <f>Q105*#REF!*S105</f>
        <v>#REF!</v>
      </c>
      <c r="W105" s="14"/>
      <c r="X105" s="14"/>
      <c r="Y105" s="26"/>
      <c r="Z105" s="26" t="e">
        <f>Z98*7</f>
        <v>#REF!</v>
      </c>
      <c r="AA105" s="26">
        <f t="shared" si="25"/>
        <v>0</v>
      </c>
      <c r="AB105" s="391" t="e">
        <f t="shared" si="26"/>
        <v>#REF!</v>
      </c>
    </row>
    <row r="106" spans="1:28" ht="15.75" thickTop="1" x14ac:dyDescent="0.25">
      <c r="A106" s="654" t="s">
        <v>145</v>
      </c>
      <c r="B106" s="9"/>
      <c r="C106" s="9"/>
      <c r="D106" s="9"/>
      <c r="E106" s="9"/>
      <c r="F106" s="9"/>
      <c r="I106" s="5"/>
      <c r="J106" s="237">
        <f>SUM(J95:J105)</f>
        <v>0</v>
      </c>
      <c r="K106" s="25"/>
      <c r="L106" s="25"/>
      <c r="M106" s="25"/>
      <c r="N106" s="25"/>
      <c r="O106" s="25"/>
      <c r="T106" s="25" t="e">
        <f>SUM(T95:T105)</f>
        <v>#REF!</v>
      </c>
      <c r="U106" s="25" t="e">
        <f>SUM(U95:U105)</f>
        <v>#REF!</v>
      </c>
      <c r="W106" s="18"/>
      <c r="X106" s="18"/>
      <c r="Y106" s="25"/>
      <c r="Z106" s="25"/>
      <c r="AA106" s="25">
        <f>SUM(AA95:AA105)</f>
        <v>0</v>
      </c>
      <c r="AB106" s="390" t="e">
        <f>SUM(AB95:AB105)</f>
        <v>#REF!</v>
      </c>
    </row>
    <row r="107" spans="1:28" x14ac:dyDescent="0.25">
      <c r="A107" s="4"/>
      <c r="I107" s="5"/>
      <c r="J107" s="87"/>
      <c r="U107" s="780"/>
      <c r="V107" s="79"/>
      <c r="W107" s="18"/>
      <c r="X107" s="18"/>
      <c r="Y107" s="25"/>
      <c r="Z107" s="25"/>
      <c r="AA107" s="25"/>
      <c r="AB107" s="392"/>
    </row>
    <row r="108" spans="1:28" x14ac:dyDescent="0.25">
      <c r="A108" s="654" t="s">
        <v>153</v>
      </c>
      <c r="B108" s="3"/>
      <c r="C108" s="3"/>
      <c r="D108" s="3"/>
      <c r="E108" s="3"/>
      <c r="F108" s="3"/>
      <c r="G108" s="3"/>
      <c r="H108" s="3"/>
      <c r="I108" s="109"/>
      <c r="J108" s="393"/>
      <c r="K108" s="21"/>
      <c r="L108" s="21"/>
      <c r="M108" s="21"/>
      <c r="N108" s="21"/>
      <c r="O108" s="21"/>
      <c r="P108" s="21"/>
      <c r="Q108" s="21"/>
      <c r="W108" s="18"/>
      <c r="X108" s="18"/>
      <c r="Y108" s="25"/>
      <c r="Z108" s="25"/>
      <c r="AA108" s="25"/>
      <c r="AB108" s="390"/>
    </row>
    <row r="109" spans="1:28" x14ac:dyDescent="0.25">
      <c r="A109" s="4" t="s">
        <v>839</v>
      </c>
      <c r="B109" s="9"/>
      <c r="C109" s="9"/>
      <c r="D109" s="9"/>
      <c r="E109" s="9"/>
      <c r="F109" s="9"/>
      <c r="I109" s="236"/>
      <c r="J109" s="237">
        <f t="shared" ref="J109:J119" si="27">G109*H109*I109</f>
        <v>0</v>
      </c>
      <c r="K109" s="25"/>
      <c r="L109" s="25"/>
      <c r="M109" s="25"/>
      <c r="N109" s="25"/>
      <c r="O109" s="25"/>
      <c r="S109" s="25" t="e">
        <f>A.1!#REF!</f>
        <v>#REF!</v>
      </c>
      <c r="T109" s="25" t="e">
        <f>R109*Q109*#REF!</f>
        <v>#REF!</v>
      </c>
      <c r="U109" s="25" t="e">
        <f>Q109*#REF!*S109</f>
        <v>#REF!</v>
      </c>
      <c r="W109" s="18"/>
      <c r="X109" s="18"/>
      <c r="Y109" s="25"/>
      <c r="Z109" s="25">
        <f>A.1!J$4</f>
        <v>0</v>
      </c>
      <c r="AA109" s="25">
        <f t="shared" ref="AA109:AA119" si="28">Y109*W109*X109</f>
        <v>0</v>
      </c>
      <c r="AB109" s="390">
        <f t="shared" ref="AB109:AB119" si="29">W109*X109*Z109</f>
        <v>0</v>
      </c>
    </row>
    <row r="110" spans="1:28" x14ac:dyDescent="0.25">
      <c r="A110" s="4" t="s">
        <v>840</v>
      </c>
      <c r="B110" s="9"/>
      <c r="C110" s="9"/>
      <c r="D110" s="9"/>
      <c r="E110" s="9"/>
      <c r="F110" s="9"/>
      <c r="I110" s="236"/>
      <c r="J110" s="237">
        <f t="shared" si="27"/>
        <v>0</v>
      </c>
      <c r="K110" s="25"/>
      <c r="L110" s="25"/>
      <c r="M110" s="25"/>
      <c r="N110" s="25"/>
      <c r="O110" s="25"/>
      <c r="S110" s="25" t="e">
        <f>S109*2</f>
        <v>#REF!</v>
      </c>
      <c r="T110" s="25" t="e">
        <f>R110*Q110*#REF!</f>
        <v>#REF!</v>
      </c>
      <c r="U110" s="25" t="e">
        <f>Q110*#REF!*S110</f>
        <v>#REF!</v>
      </c>
      <c r="W110" s="18"/>
      <c r="X110" s="18"/>
      <c r="Y110" s="25"/>
      <c r="Z110" s="25">
        <f>Z109*2</f>
        <v>0</v>
      </c>
      <c r="AA110" s="25">
        <f t="shared" si="28"/>
        <v>0</v>
      </c>
      <c r="AB110" s="390">
        <f t="shared" si="29"/>
        <v>0</v>
      </c>
    </row>
    <row r="111" spans="1:28" x14ac:dyDescent="0.25">
      <c r="A111" s="4" t="s">
        <v>841</v>
      </c>
      <c r="B111" s="9"/>
      <c r="C111" s="9"/>
      <c r="D111" s="9"/>
      <c r="E111" s="9"/>
      <c r="F111" s="9"/>
      <c r="I111" s="236"/>
      <c r="J111" s="237">
        <f t="shared" si="27"/>
        <v>0</v>
      </c>
      <c r="K111" s="25"/>
      <c r="L111" s="25"/>
      <c r="M111" s="25"/>
      <c r="N111" s="25"/>
      <c r="O111" s="25"/>
      <c r="S111" s="25" t="e">
        <f>S109*3</f>
        <v>#REF!</v>
      </c>
      <c r="T111" s="25" t="e">
        <f>R111*Q111*#REF!</f>
        <v>#REF!</v>
      </c>
      <c r="U111" s="25" t="e">
        <f>Q111*#REF!*S111</f>
        <v>#REF!</v>
      </c>
      <c r="W111" s="18"/>
      <c r="X111" s="18"/>
      <c r="Y111" s="25"/>
      <c r="Z111" s="25">
        <f>Z109*3</f>
        <v>0</v>
      </c>
      <c r="AA111" s="25">
        <f t="shared" si="28"/>
        <v>0</v>
      </c>
      <c r="AB111" s="390">
        <f t="shared" si="29"/>
        <v>0</v>
      </c>
    </row>
    <row r="112" spans="1:28" x14ac:dyDescent="0.25">
      <c r="A112" s="4" t="s">
        <v>842</v>
      </c>
      <c r="B112" s="9"/>
      <c r="C112" s="9"/>
      <c r="D112" s="9"/>
      <c r="E112" s="9"/>
      <c r="F112" s="9"/>
      <c r="I112" s="236"/>
      <c r="J112" s="237">
        <f t="shared" si="27"/>
        <v>0</v>
      </c>
      <c r="K112" s="25"/>
      <c r="L112" s="25"/>
      <c r="M112" s="25"/>
      <c r="N112" s="25"/>
      <c r="O112" s="25"/>
      <c r="S112" s="25" t="e">
        <f>A.1!#REF!</f>
        <v>#REF!</v>
      </c>
      <c r="T112" s="25" t="e">
        <f>R112*Q112*#REF!</f>
        <v>#REF!</v>
      </c>
      <c r="U112" s="25" t="e">
        <f>Q112*#REF!*S112</f>
        <v>#REF!</v>
      </c>
      <c r="W112" s="18"/>
      <c r="X112" s="18"/>
      <c r="Y112" s="25"/>
      <c r="Z112" s="25" t="e">
        <f>A.1!#REF!</f>
        <v>#REF!</v>
      </c>
      <c r="AA112" s="25">
        <f t="shared" si="28"/>
        <v>0</v>
      </c>
      <c r="AB112" s="390" t="e">
        <f t="shared" si="29"/>
        <v>#REF!</v>
      </c>
    </row>
    <row r="113" spans="1:28" x14ac:dyDescent="0.25">
      <c r="A113" s="4" t="s">
        <v>843</v>
      </c>
      <c r="B113" s="9"/>
      <c r="C113" s="9"/>
      <c r="D113" s="9"/>
      <c r="E113" s="9"/>
      <c r="F113" s="9"/>
      <c r="I113" s="236"/>
      <c r="J113" s="237">
        <f t="shared" si="27"/>
        <v>0</v>
      </c>
      <c r="K113" s="25"/>
      <c r="L113" s="25"/>
      <c r="M113" s="25"/>
      <c r="N113" s="25"/>
      <c r="O113" s="25"/>
      <c r="S113" s="25" t="e">
        <f>S112+(S112/2)</f>
        <v>#REF!</v>
      </c>
      <c r="T113" s="25" t="e">
        <f>R113*Q113*#REF!</f>
        <v>#REF!</v>
      </c>
      <c r="U113" s="25" t="e">
        <f>Q113*#REF!*S113</f>
        <v>#REF!</v>
      </c>
      <c r="W113" s="18"/>
      <c r="X113" s="18"/>
      <c r="Y113" s="25"/>
      <c r="Z113" s="25" t="e">
        <f>Z112+(Z112/2)</f>
        <v>#REF!</v>
      </c>
      <c r="AA113" s="25">
        <f t="shared" si="28"/>
        <v>0</v>
      </c>
      <c r="AB113" s="390" t="e">
        <f t="shared" si="29"/>
        <v>#REF!</v>
      </c>
    </row>
    <row r="114" spans="1:28" x14ac:dyDescent="0.25">
      <c r="A114" s="4" t="s">
        <v>844</v>
      </c>
      <c r="B114" s="9"/>
      <c r="C114" s="9"/>
      <c r="D114" s="9"/>
      <c r="E114" s="9"/>
      <c r="F114" s="9"/>
      <c r="I114" s="236"/>
      <c r="J114" s="237">
        <f t="shared" si="27"/>
        <v>0</v>
      </c>
      <c r="K114" s="25"/>
      <c r="L114" s="25"/>
      <c r="M114" s="25"/>
      <c r="N114" s="25"/>
      <c r="O114" s="25"/>
      <c r="S114" s="25" t="e">
        <f>S112*2</f>
        <v>#REF!</v>
      </c>
      <c r="T114" s="25" t="e">
        <f>R114*Q114*#REF!</f>
        <v>#REF!</v>
      </c>
      <c r="U114" s="25" t="e">
        <f>Q114*#REF!*S114</f>
        <v>#REF!</v>
      </c>
      <c r="W114" s="18"/>
      <c r="X114" s="18"/>
      <c r="Y114" s="25"/>
      <c r="Z114" s="25" t="e">
        <f>Z112*2</f>
        <v>#REF!</v>
      </c>
      <c r="AA114" s="25">
        <f t="shared" si="28"/>
        <v>0</v>
      </c>
      <c r="AB114" s="390" t="e">
        <f t="shared" si="29"/>
        <v>#REF!</v>
      </c>
    </row>
    <row r="115" spans="1:28" x14ac:dyDescent="0.25">
      <c r="A115" s="4" t="s">
        <v>845</v>
      </c>
      <c r="B115" s="9"/>
      <c r="C115" s="9"/>
      <c r="D115" s="9"/>
      <c r="E115" s="9"/>
      <c r="F115" s="9"/>
      <c r="I115" s="236"/>
      <c r="J115" s="237">
        <f t="shared" si="27"/>
        <v>0</v>
      </c>
      <c r="K115" s="25"/>
      <c r="L115" s="25"/>
      <c r="M115" s="25"/>
      <c r="N115" s="25"/>
      <c r="O115" s="25"/>
      <c r="S115" s="25" t="e">
        <f>S114+(S112/2)</f>
        <v>#REF!</v>
      </c>
      <c r="T115" s="25" t="e">
        <f>R115*Q115*#REF!</f>
        <v>#REF!</v>
      </c>
      <c r="U115" s="25" t="e">
        <f>Q115*#REF!*S115</f>
        <v>#REF!</v>
      </c>
      <c r="W115" s="18"/>
      <c r="X115" s="18"/>
      <c r="Y115" s="25"/>
      <c r="Z115" s="25" t="e">
        <f>Z114+(Z112/2)</f>
        <v>#REF!</v>
      </c>
      <c r="AA115" s="25">
        <f t="shared" si="28"/>
        <v>0</v>
      </c>
      <c r="AB115" s="390" t="e">
        <f t="shared" si="29"/>
        <v>#REF!</v>
      </c>
    </row>
    <row r="116" spans="1:28" x14ac:dyDescent="0.25">
      <c r="A116" s="4" t="s">
        <v>846</v>
      </c>
      <c r="B116" s="9"/>
      <c r="C116" s="9"/>
      <c r="D116" s="9"/>
      <c r="E116" s="9"/>
      <c r="F116" s="9"/>
      <c r="I116" s="236"/>
      <c r="J116" s="237">
        <f t="shared" si="27"/>
        <v>0</v>
      </c>
      <c r="K116" s="25"/>
      <c r="L116" s="25"/>
      <c r="M116" s="25"/>
      <c r="N116" s="25"/>
      <c r="O116" s="25"/>
      <c r="S116" s="25" t="e">
        <f>S112*3</f>
        <v>#REF!</v>
      </c>
      <c r="T116" s="25" t="e">
        <f>R116*Q116*#REF!</f>
        <v>#REF!</v>
      </c>
      <c r="U116" s="25" t="e">
        <f>Q116*#REF!*S116</f>
        <v>#REF!</v>
      </c>
      <c r="W116" s="18"/>
      <c r="X116" s="18"/>
      <c r="Y116" s="25"/>
      <c r="Z116" s="25" t="e">
        <f>Z112*3</f>
        <v>#REF!</v>
      </c>
      <c r="AA116" s="25">
        <f t="shared" si="28"/>
        <v>0</v>
      </c>
      <c r="AB116" s="390" t="e">
        <f t="shared" si="29"/>
        <v>#REF!</v>
      </c>
    </row>
    <row r="117" spans="1:28" x14ac:dyDescent="0.25">
      <c r="A117" s="4" t="s">
        <v>847</v>
      </c>
      <c r="B117" s="9"/>
      <c r="C117" s="9"/>
      <c r="D117" s="9"/>
      <c r="E117" s="9"/>
      <c r="F117" s="9"/>
      <c r="I117" s="236"/>
      <c r="J117" s="237">
        <f t="shared" si="27"/>
        <v>0</v>
      </c>
      <c r="K117" s="25"/>
      <c r="L117" s="25"/>
      <c r="M117" s="25"/>
      <c r="N117" s="25"/>
      <c r="O117" s="25"/>
      <c r="S117" s="25" t="e">
        <f>S112*4</f>
        <v>#REF!</v>
      </c>
      <c r="T117" s="25" t="e">
        <f>R117*Q117*#REF!</f>
        <v>#REF!</v>
      </c>
      <c r="U117" s="25" t="e">
        <f>Q117*#REF!*S117</f>
        <v>#REF!</v>
      </c>
      <c r="W117" s="18"/>
      <c r="X117" s="18"/>
      <c r="Y117" s="25"/>
      <c r="Z117" s="25" t="e">
        <f>Z112*4</f>
        <v>#REF!</v>
      </c>
      <c r="AA117" s="25">
        <f t="shared" si="28"/>
        <v>0</v>
      </c>
      <c r="AB117" s="390" t="e">
        <f t="shared" si="29"/>
        <v>#REF!</v>
      </c>
    </row>
    <row r="118" spans="1:28" x14ac:dyDescent="0.25">
      <c r="A118" s="4" t="s">
        <v>848</v>
      </c>
      <c r="B118" s="9"/>
      <c r="C118" s="9"/>
      <c r="D118" s="9"/>
      <c r="E118" s="9"/>
      <c r="F118" s="9"/>
      <c r="I118" s="236"/>
      <c r="J118" s="237">
        <f t="shared" si="27"/>
        <v>0</v>
      </c>
      <c r="K118" s="25"/>
      <c r="L118" s="25"/>
      <c r="M118" s="25"/>
      <c r="N118" s="25"/>
      <c r="O118" s="25"/>
      <c r="S118" s="25" t="e">
        <f>S112*6</f>
        <v>#REF!</v>
      </c>
      <c r="T118" s="25" t="e">
        <f>R118*Q118*#REF!</f>
        <v>#REF!</v>
      </c>
      <c r="U118" s="25" t="e">
        <f>Q118*#REF!*S118</f>
        <v>#REF!</v>
      </c>
      <c r="W118" s="18"/>
      <c r="X118" s="18"/>
      <c r="Y118" s="25"/>
      <c r="Z118" s="25" t="e">
        <f>Z112*6</f>
        <v>#REF!</v>
      </c>
      <c r="AA118" s="25">
        <f t="shared" si="28"/>
        <v>0</v>
      </c>
      <c r="AB118" s="390" t="e">
        <f t="shared" si="29"/>
        <v>#REF!</v>
      </c>
    </row>
    <row r="119" spans="1:28" ht="15.75" thickBot="1" x14ac:dyDescent="0.3">
      <c r="A119" s="6" t="s">
        <v>849</v>
      </c>
      <c r="B119" s="394"/>
      <c r="C119" s="394"/>
      <c r="D119" s="394"/>
      <c r="E119" s="394"/>
      <c r="F119" s="394"/>
      <c r="G119" s="7"/>
      <c r="H119" s="7"/>
      <c r="I119" s="770"/>
      <c r="J119" s="395">
        <f t="shared" si="27"/>
        <v>0</v>
      </c>
      <c r="K119" s="26"/>
      <c r="L119" s="26"/>
      <c r="M119" s="26"/>
      <c r="N119" s="26"/>
      <c r="O119" s="26"/>
      <c r="P119" s="14"/>
      <c r="Q119" s="14"/>
      <c r="R119" s="26"/>
      <c r="S119" s="26" t="e">
        <f>S112*7</f>
        <v>#REF!</v>
      </c>
      <c r="T119" s="26" t="e">
        <f>R119*Q119*#REF!</f>
        <v>#REF!</v>
      </c>
      <c r="U119" s="26" t="e">
        <f>Q119*#REF!*S119</f>
        <v>#REF!</v>
      </c>
      <c r="W119" s="14"/>
      <c r="X119" s="14"/>
      <c r="Y119" s="26"/>
      <c r="Z119" s="26" t="e">
        <f>Z112*7</f>
        <v>#REF!</v>
      </c>
      <c r="AA119" s="26">
        <f t="shared" si="28"/>
        <v>0</v>
      </c>
      <c r="AB119" s="391" t="e">
        <f t="shared" si="29"/>
        <v>#REF!</v>
      </c>
    </row>
    <row r="120" spans="1:28" ht="15.75" thickTop="1" x14ac:dyDescent="0.25">
      <c r="A120" s="654" t="s">
        <v>145</v>
      </c>
      <c r="B120" s="9"/>
      <c r="C120" s="9"/>
      <c r="D120" s="9"/>
      <c r="E120" s="9"/>
      <c r="F120" s="9"/>
      <c r="I120" s="5"/>
      <c r="J120" s="237">
        <f>SUM(J109:J119)</f>
        <v>0</v>
      </c>
      <c r="K120" s="25"/>
      <c r="L120" s="25"/>
      <c r="M120" s="25"/>
      <c r="N120" s="25"/>
      <c r="O120" s="25"/>
      <c r="T120" s="25" t="e">
        <f>SUM(T109:T119)</f>
        <v>#REF!</v>
      </c>
      <c r="U120" s="25" t="e">
        <f>SUM(U109:U119)</f>
        <v>#REF!</v>
      </c>
      <c r="W120" s="18"/>
      <c r="X120" s="18"/>
      <c r="Y120" s="25"/>
      <c r="Z120" s="25"/>
      <c r="AA120" s="25">
        <f>SUM(AA109:AA119)</f>
        <v>0</v>
      </c>
      <c r="AB120" s="390" t="e">
        <f>SUM(AB109:AB119)</f>
        <v>#REF!</v>
      </c>
    </row>
    <row r="121" spans="1:28" x14ac:dyDescent="0.25">
      <c r="A121" s="4"/>
      <c r="I121" s="5"/>
      <c r="J121" s="87"/>
      <c r="W121" s="18"/>
      <c r="X121" s="18"/>
      <c r="Y121" s="25"/>
      <c r="Z121" s="25"/>
      <c r="AA121" s="25"/>
      <c r="AB121" s="390"/>
    </row>
    <row r="122" spans="1:28" x14ac:dyDescent="0.25">
      <c r="A122" s="654" t="s">
        <v>850</v>
      </c>
      <c r="B122" s="3"/>
      <c r="C122" s="3"/>
      <c r="D122" s="3"/>
      <c r="E122" s="3"/>
      <c r="F122" s="3"/>
      <c r="G122" s="3"/>
      <c r="H122" s="3"/>
      <c r="I122" s="109"/>
      <c r="J122" s="393"/>
      <c r="K122" s="21"/>
      <c r="L122" s="21"/>
      <c r="M122" s="21"/>
      <c r="N122" s="21"/>
      <c r="O122" s="21"/>
      <c r="P122" s="21"/>
      <c r="Q122" s="21"/>
      <c r="W122" s="18"/>
      <c r="X122" s="18"/>
      <c r="Y122" s="25"/>
      <c r="Z122" s="25"/>
      <c r="AA122" s="25"/>
      <c r="AB122" s="390"/>
    </row>
    <row r="123" spans="1:28" x14ac:dyDescent="0.25">
      <c r="A123" s="4" t="s">
        <v>839</v>
      </c>
      <c r="B123" s="9"/>
      <c r="C123" s="9"/>
      <c r="D123" s="9"/>
      <c r="E123" s="9"/>
      <c r="F123" s="9"/>
      <c r="I123" s="236"/>
      <c r="J123" s="237">
        <f t="shared" ref="J123:J133" si="30">G123*H123*I123</f>
        <v>0</v>
      </c>
      <c r="K123" s="25"/>
      <c r="L123" s="25"/>
      <c r="M123" s="25"/>
      <c r="N123" s="25"/>
      <c r="O123" s="25"/>
      <c r="S123" s="25" t="e">
        <f>A.1!#REF!</f>
        <v>#REF!</v>
      </c>
      <c r="T123" s="25" t="e">
        <f>R123*Q123*#REF!</f>
        <v>#REF!</v>
      </c>
      <c r="U123" s="25" t="e">
        <f>Q123*#REF!*S123</f>
        <v>#REF!</v>
      </c>
      <c r="W123" s="18"/>
      <c r="X123" s="18"/>
      <c r="Y123" s="25"/>
      <c r="Z123" s="25">
        <f>A.1!J$4</f>
        <v>0</v>
      </c>
      <c r="AA123" s="25">
        <f t="shared" ref="AA123:AA133" si="31">Y123*W123*X123</f>
        <v>0</v>
      </c>
      <c r="AB123" s="390">
        <f t="shared" ref="AB123:AB133" si="32">W123*X123*Z123</f>
        <v>0</v>
      </c>
    </row>
    <row r="124" spans="1:28" x14ac:dyDescent="0.25">
      <c r="A124" s="4" t="s">
        <v>840</v>
      </c>
      <c r="B124" s="9"/>
      <c r="C124" s="9"/>
      <c r="D124" s="9"/>
      <c r="E124" s="9"/>
      <c r="F124" s="9"/>
      <c r="I124" s="236"/>
      <c r="J124" s="237">
        <f t="shared" si="30"/>
        <v>0</v>
      </c>
      <c r="K124" s="25"/>
      <c r="L124" s="25"/>
      <c r="M124" s="25"/>
      <c r="N124" s="25"/>
      <c r="O124" s="25"/>
      <c r="S124" s="25" t="e">
        <f>S123*2</f>
        <v>#REF!</v>
      </c>
      <c r="T124" s="25" t="e">
        <f>R124*Q124*#REF!</f>
        <v>#REF!</v>
      </c>
      <c r="U124" s="25" t="e">
        <f>Q124*#REF!*S124</f>
        <v>#REF!</v>
      </c>
      <c r="W124" s="18"/>
      <c r="X124" s="18"/>
      <c r="Y124" s="25"/>
      <c r="Z124" s="25">
        <f>Z123*2</f>
        <v>0</v>
      </c>
      <c r="AA124" s="25">
        <f t="shared" si="31"/>
        <v>0</v>
      </c>
      <c r="AB124" s="390">
        <f t="shared" si="32"/>
        <v>0</v>
      </c>
    </row>
    <row r="125" spans="1:28" x14ac:dyDescent="0.25">
      <c r="A125" s="4" t="s">
        <v>841</v>
      </c>
      <c r="B125" s="9"/>
      <c r="C125" s="9"/>
      <c r="D125" s="9"/>
      <c r="E125" s="9"/>
      <c r="F125" s="9"/>
      <c r="I125" s="236"/>
      <c r="J125" s="237">
        <f t="shared" si="30"/>
        <v>0</v>
      </c>
      <c r="K125" s="25"/>
      <c r="L125" s="25"/>
      <c r="M125" s="25"/>
      <c r="N125" s="25"/>
      <c r="O125" s="25"/>
      <c r="S125" s="25" t="e">
        <f>S123*3</f>
        <v>#REF!</v>
      </c>
      <c r="T125" s="25" t="e">
        <f>R125*Q125*#REF!</f>
        <v>#REF!</v>
      </c>
      <c r="U125" s="25" t="e">
        <f>Q125*#REF!*S125</f>
        <v>#REF!</v>
      </c>
      <c r="W125" s="18"/>
      <c r="X125" s="18"/>
      <c r="Y125" s="25"/>
      <c r="Z125" s="25">
        <f>Z123*3</f>
        <v>0</v>
      </c>
      <c r="AA125" s="25">
        <f t="shared" si="31"/>
        <v>0</v>
      </c>
      <c r="AB125" s="390">
        <f t="shared" si="32"/>
        <v>0</v>
      </c>
    </row>
    <row r="126" spans="1:28" x14ac:dyDescent="0.25">
      <c r="A126" s="4" t="s">
        <v>842</v>
      </c>
      <c r="B126" s="9"/>
      <c r="C126" s="9"/>
      <c r="D126" s="9"/>
      <c r="E126" s="9"/>
      <c r="F126" s="9"/>
      <c r="I126" s="236"/>
      <c r="J126" s="237">
        <f t="shared" si="30"/>
        <v>0</v>
      </c>
      <c r="K126" s="25"/>
      <c r="L126" s="25"/>
      <c r="M126" s="25"/>
      <c r="N126" s="25"/>
      <c r="O126" s="25"/>
      <c r="S126" s="25" t="e">
        <f>A.1!#REF!</f>
        <v>#REF!</v>
      </c>
      <c r="T126" s="25" t="e">
        <f>R126*Q126*#REF!</f>
        <v>#REF!</v>
      </c>
      <c r="U126" s="25" t="e">
        <f>Q126*#REF!*S126</f>
        <v>#REF!</v>
      </c>
      <c r="W126" s="18"/>
      <c r="X126" s="18"/>
      <c r="Y126" s="25"/>
      <c r="Z126" s="25" t="e">
        <f>A.1!#REF!</f>
        <v>#REF!</v>
      </c>
      <c r="AA126" s="25">
        <f t="shared" si="31"/>
        <v>0</v>
      </c>
      <c r="AB126" s="390" t="e">
        <f t="shared" si="32"/>
        <v>#REF!</v>
      </c>
    </row>
    <row r="127" spans="1:28" x14ac:dyDescent="0.25">
      <c r="A127" s="4" t="s">
        <v>843</v>
      </c>
      <c r="B127" s="9"/>
      <c r="C127" s="9"/>
      <c r="D127" s="9"/>
      <c r="E127" s="9"/>
      <c r="F127" s="9"/>
      <c r="I127" s="236"/>
      <c r="J127" s="237">
        <f t="shared" si="30"/>
        <v>0</v>
      </c>
      <c r="K127" s="25"/>
      <c r="L127" s="25"/>
      <c r="M127" s="25"/>
      <c r="N127" s="25"/>
      <c r="O127" s="25"/>
      <c r="S127" s="25" t="e">
        <f>S126+(S126/2)</f>
        <v>#REF!</v>
      </c>
      <c r="T127" s="25" t="e">
        <f>R127*Q127*#REF!</f>
        <v>#REF!</v>
      </c>
      <c r="U127" s="25" t="e">
        <f>Q127*#REF!*S127</f>
        <v>#REF!</v>
      </c>
      <c r="W127" s="18"/>
      <c r="X127" s="18"/>
      <c r="Y127" s="25"/>
      <c r="Z127" s="25" t="e">
        <f>Z126+(Z126/2)</f>
        <v>#REF!</v>
      </c>
      <c r="AA127" s="25">
        <f t="shared" si="31"/>
        <v>0</v>
      </c>
      <c r="AB127" s="390" t="e">
        <f t="shared" si="32"/>
        <v>#REF!</v>
      </c>
    </row>
    <row r="128" spans="1:28" x14ac:dyDescent="0.25">
      <c r="A128" s="4" t="s">
        <v>844</v>
      </c>
      <c r="B128" s="9"/>
      <c r="C128" s="9"/>
      <c r="D128" s="9"/>
      <c r="E128" s="9"/>
      <c r="F128" s="9"/>
      <c r="I128" s="236"/>
      <c r="J128" s="237">
        <f t="shared" si="30"/>
        <v>0</v>
      </c>
      <c r="K128" s="25"/>
      <c r="L128" s="25"/>
      <c r="M128" s="25"/>
      <c r="N128" s="25"/>
      <c r="O128" s="25"/>
      <c r="S128" s="25" t="e">
        <f>S126*2</f>
        <v>#REF!</v>
      </c>
      <c r="T128" s="25" t="e">
        <f>R128*Q128*#REF!</f>
        <v>#REF!</v>
      </c>
      <c r="U128" s="25" t="e">
        <f>Q128*#REF!*S128</f>
        <v>#REF!</v>
      </c>
      <c r="W128" s="18"/>
      <c r="X128" s="18"/>
      <c r="Y128" s="25"/>
      <c r="Z128" s="25" t="e">
        <f>Z126*2</f>
        <v>#REF!</v>
      </c>
      <c r="AA128" s="25">
        <f t="shared" si="31"/>
        <v>0</v>
      </c>
      <c r="AB128" s="390" t="e">
        <f t="shared" si="32"/>
        <v>#REF!</v>
      </c>
    </row>
    <row r="129" spans="1:28" x14ac:dyDescent="0.25">
      <c r="A129" s="4" t="s">
        <v>845</v>
      </c>
      <c r="B129" s="9"/>
      <c r="C129" s="9"/>
      <c r="D129" s="9"/>
      <c r="E129" s="9"/>
      <c r="F129" s="9"/>
      <c r="I129" s="236"/>
      <c r="J129" s="237">
        <f t="shared" si="30"/>
        <v>0</v>
      </c>
      <c r="K129" s="25"/>
      <c r="L129" s="25"/>
      <c r="M129" s="25"/>
      <c r="N129" s="25"/>
      <c r="O129" s="25"/>
      <c r="S129" s="25" t="e">
        <f>S128+(S126/2)</f>
        <v>#REF!</v>
      </c>
      <c r="T129" s="25" t="e">
        <f>R129*Q129*#REF!</f>
        <v>#REF!</v>
      </c>
      <c r="U129" s="25" t="e">
        <f>Q129*#REF!*S129</f>
        <v>#REF!</v>
      </c>
      <c r="W129" s="18"/>
      <c r="X129" s="18"/>
      <c r="Y129" s="25"/>
      <c r="Z129" s="25" t="e">
        <f>Z128+(Z126/2)</f>
        <v>#REF!</v>
      </c>
      <c r="AA129" s="25">
        <f t="shared" si="31"/>
        <v>0</v>
      </c>
      <c r="AB129" s="390" t="e">
        <f t="shared" si="32"/>
        <v>#REF!</v>
      </c>
    </row>
    <row r="130" spans="1:28" x14ac:dyDescent="0.25">
      <c r="A130" s="4" t="s">
        <v>846</v>
      </c>
      <c r="B130" s="9"/>
      <c r="C130" s="9"/>
      <c r="D130" s="9"/>
      <c r="E130" s="9"/>
      <c r="F130" s="9"/>
      <c r="I130" s="236"/>
      <c r="J130" s="237">
        <f t="shared" si="30"/>
        <v>0</v>
      </c>
      <c r="K130" s="25"/>
      <c r="L130" s="25"/>
      <c r="M130" s="25"/>
      <c r="N130" s="25"/>
      <c r="O130" s="25"/>
      <c r="S130" s="25" t="e">
        <f>S126*3</f>
        <v>#REF!</v>
      </c>
      <c r="T130" s="25" t="e">
        <f>R130*Q130*#REF!</f>
        <v>#REF!</v>
      </c>
      <c r="U130" s="25" t="e">
        <f>Q130*#REF!*S130</f>
        <v>#REF!</v>
      </c>
      <c r="W130" s="18"/>
      <c r="X130" s="18"/>
      <c r="Y130" s="25"/>
      <c r="Z130" s="25" t="e">
        <f>Z126*3</f>
        <v>#REF!</v>
      </c>
      <c r="AA130" s="25">
        <f t="shared" si="31"/>
        <v>0</v>
      </c>
      <c r="AB130" s="390" t="e">
        <f t="shared" si="32"/>
        <v>#REF!</v>
      </c>
    </row>
    <row r="131" spans="1:28" x14ac:dyDescent="0.25">
      <c r="A131" s="4" t="s">
        <v>847</v>
      </c>
      <c r="B131" s="9"/>
      <c r="C131" s="9"/>
      <c r="D131" s="9"/>
      <c r="E131" s="9"/>
      <c r="F131" s="9"/>
      <c r="I131" s="236"/>
      <c r="J131" s="237">
        <f t="shared" si="30"/>
        <v>0</v>
      </c>
      <c r="K131" s="25"/>
      <c r="L131" s="25"/>
      <c r="M131" s="25"/>
      <c r="N131" s="25"/>
      <c r="O131" s="25"/>
      <c r="S131" s="25" t="e">
        <f>S126*4</f>
        <v>#REF!</v>
      </c>
      <c r="T131" s="25" t="e">
        <f>R131*Q131*#REF!</f>
        <v>#REF!</v>
      </c>
      <c r="U131" s="25" t="e">
        <f>Q131*#REF!*S131</f>
        <v>#REF!</v>
      </c>
      <c r="W131" s="18"/>
      <c r="X131" s="18"/>
      <c r="Y131" s="25"/>
      <c r="Z131" s="25" t="e">
        <f>Z126*4</f>
        <v>#REF!</v>
      </c>
      <c r="AA131" s="25">
        <f t="shared" si="31"/>
        <v>0</v>
      </c>
      <c r="AB131" s="390" t="e">
        <f t="shared" si="32"/>
        <v>#REF!</v>
      </c>
    </row>
    <row r="132" spans="1:28" x14ac:dyDescent="0.25">
      <c r="A132" s="4" t="s">
        <v>848</v>
      </c>
      <c r="B132" s="9"/>
      <c r="C132" s="9"/>
      <c r="D132" s="9"/>
      <c r="E132" s="9"/>
      <c r="F132" s="9"/>
      <c r="I132" s="236"/>
      <c r="J132" s="237">
        <f t="shared" si="30"/>
        <v>0</v>
      </c>
      <c r="K132" s="25"/>
      <c r="L132" s="25"/>
      <c r="M132" s="25"/>
      <c r="N132" s="25"/>
      <c r="O132" s="25"/>
      <c r="S132" s="25" t="e">
        <f>S126*6</f>
        <v>#REF!</v>
      </c>
      <c r="T132" s="25" t="e">
        <f>R132*Q132*#REF!</f>
        <v>#REF!</v>
      </c>
      <c r="U132" s="25" t="e">
        <f>Q132*#REF!*S132</f>
        <v>#REF!</v>
      </c>
      <c r="W132" s="18"/>
      <c r="X132" s="18"/>
      <c r="Y132" s="25"/>
      <c r="Z132" s="25" t="e">
        <f>Z126*6</f>
        <v>#REF!</v>
      </c>
      <c r="AA132" s="25">
        <f t="shared" si="31"/>
        <v>0</v>
      </c>
      <c r="AB132" s="390" t="e">
        <f t="shared" si="32"/>
        <v>#REF!</v>
      </c>
    </row>
    <row r="133" spans="1:28" ht="15.75" thickBot="1" x14ac:dyDescent="0.3">
      <c r="A133" s="6" t="s">
        <v>849</v>
      </c>
      <c r="B133" s="394"/>
      <c r="C133" s="394"/>
      <c r="D133" s="394"/>
      <c r="E133" s="394"/>
      <c r="F133" s="394"/>
      <c r="G133" s="7"/>
      <c r="H133" s="7"/>
      <c r="I133" s="770"/>
      <c r="J133" s="395">
        <f t="shared" si="30"/>
        <v>0</v>
      </c>
      <c r="K133" s="26"/>
      <c r="L133" s="26"/>
      <c r="M133" s="26"/>
      <c r="N133" s="26"/>
      <c r="O133" s="26"/>
      <c r="P133" s="14"/>
      <c r="Q133" s="14"/>
      <c r="R133" s="26"/>
      <c r="S133" s="26" t="e">
        <f>S126*7</f>
        <v>#REF!</v>
      </c>
      <c r="T133" s="26" t="e">
        <f>R133*Q133*#REF!</f>
        <v>#REF!</v>
      </c>
      <c r="U133" s="26" t="e">
        <f>Q133*#REF!*S133</f>
        <v>#REF!</v>
      </c>
      <c r="W133" s="14"/>
      <c r="X133" s="14"/>
      <c r="Y133" s="26"/>
      <c r="Z133" s="26" t="e">
        <f>Z126*7</f>
        <v>#REF!</v>
      </c>
      <c r="AA133" s="26">
        <f t="shared" si="31"/>
        <v>0</v>
      </c>
      <c r="AB133" s="391" t="e">
        <f t="shared" si="32"/>
        <v>#REF!</v>
      </c>
    </row>
    <row r="134" spans="1:28" ht="15.75" thickTop="1" x14ac:dyDescent="0.25">
      <c r="A134" s="654" t="s">
        <v>145</v>
      </c>
      <c r="B134" s="9"/>
      <c r="C134" s="9"/>
      <c r="D134" s="9"/>
      <c r="E134" s="9"/>
      <c r="F134" s="9"/>
      <c r="I134" s="5"/>
      <c r="J134" s="237">
        <f>SUM(J123:J133)</f>
        <v>0</v>
      </c>
      <c r="K134" s="25"/>
      <c r="L134" s="25"/>
      <c r="M134" s="25"/>
      <c r="N134" s="25"/>
      <c r="O134" s="25"/>
      <c r="T134" s="25" t="e">
        <f>SUM(T123:T133)</f>
        <v>#REF!</v>
      </c>
      <c r="U134" s="25" t="e">
        <f>SUM(U123:U133)</f>
        <v>#REF!</v>
      </c>
      <c r="W134" s="18"/>
      <c r="X134" s="18"/>
      <c r="Y134" s="25"/>
      <c r="Z134" s="25"/>
      <c r="AA134" s="25">
        <f>SUM(AA123:AA133)</f>
        <v>0</v>
      </c>
      <c r="AB134" s="390" t="e">
        <f>SUM(AB123:AB133)</f>
        <v>#REF!</v>
      </c>
    </row>
    <row r="135" spans="1:28" x14ac:dyDescent="0.25">
      <c r="A135" s="4"/>
      <c r="I135" s="5"/>
      <c r="J135" s="87"/>
      <c r="W135" s="18"/>
      <c r="X135" s="18"/>
      <c r="Y135" s="25"/>
      <c r="Z135" s="25"/>
      <c r="AA135" s="25"/>
      <c r="AB135" s="390"/>
    </row>
    <row r="136" spans="1:28" x14ac:dyDescent="0.25">
      <c r="A136" s="4"/>
      <c r="I136" s="5"/>
      <c r="J136" s="87"/>
    </row>
    <row r="137" spans="1:28" x14ac:dyDescent="0.25">
      <c r="A137" s="658" t="s">
        <v>215</v>
      </c>
      <c r="B137" s="71"/>
      <c r="C137" s="71"/>
      <c r="D137" s="71"/>
      <c r="E137" s="71"/>
      <c r="F137" s="71"/>
      <c r="G137" s="71"/>
      <c r="H137" s="71"/>
      <c r="I137" s="73"/>
      <c r="J137" s="72"/>
      <c r="K137" s="772"/>
      <c r="L137" s="772"/>
      <c r="M137" s="772"/>
      <c r="N137" s="772"/>
      <c r="O137" s="772"/>
      <c r="P137" s="772"/>
      <c r="Q137" s="772"/>
      <c r="R137" s="773"/>
      <c r="S137" s="773"/>
      <c r="T137" s="773"/>
      <c r="U137" s="773"/>
      <c r="V137" s="782"/>
      <c r="W137" s="38"/>
      <c r="X137" s="38"/>
      <c r="Y137" s="82"/>
      <c r="Z137" s="82"/>
      <c r="AA137" s="82"/>
      <c r="AB137" s="389"/>
    </row>
    <row r="138" spans="1:28" x14ac:dyDescent="0.25">
      <c r="A138" s="654" t="s">
        <v>278</v>
      </c>
      <c r="B138" s="3"/>
      <c r="C138" s="3"/>
      <c r="D138" s="3"/>
      <c r="E138" s="3"/>
      <c r="F138" s="3"/>
      <c r="G138" s="3"/>
      <c r="H138" s="3"/>
      <c r="I138" s="109"/>
      <c r="J138" s="393"/>
      <c r="K138" s="21"/>
      <c r="L138" s="21"/>
      <c r="M138" s="21"/>
      <c r="N138" s="21"/>
      <c r="O138" s="21"/>
      <c r="P138" s="21"/>
      <c r="Q138" s="21"/>
      <c r="W138" s="18"/>
      <c r="X138" s="18"/>
      <c r="Y138" s="25"/>
      <c r="Z138" s="25"/>
      <c r="AA138" s="25"/>
      <c r="AB138" s="390"/>
    </row>
    <row r="139" spans="1:28" x14ac:dyDescent="0.25">
      <c r="A139" s="4" t="s">
        <v>839</v>
      </c>
      <c r="B139" s="9"/>
      <c r="C139" s="9"/>
      <c r="D139" s="9"/>
      <c r="E139" s="9"/>
      <c r="F139" s="9"/>
      <c r="I139" s="236"/>
      <c r="J139" s="237">
        <f t="shared" ref="J139:J149" si="33">G139*H139*I139</f>
        <v>0</v>
      </c>
      <c r="K139" s="25"/>
      <c r="L139" s="25"/>
      <c r="M139" s="25"/>
      <c r="N139" s="25"/>
      <c r="O139" s="25"/>
      <c r="S139" s="25" t="e">
        <f>A.1!#REF!</f>
        <v>#REF!</v>
      </c>
      <c r="T139" s="25" t="e">
        <f>R139*Q139*#REF!</f>
        <v>#REF!</v>
      </c>
      <c r="U139" s="25" t="e">
        <f>Q139*#REF!*S139</f>
        <v>#REF!</v>
      </c>
      <c r="W139" s="18"/>
      <c r="X139" s="18"/>
      <c r="Y139" s="25"/>
      <c r="Z139" s="25">
        <f>A.1!J$4</f>
        <v>0</v>
      </c>
      <c r="AA139" s="25">
        <f t="shared" ref="AA139:AA149" si="34">Y139*W139*X139</f>
        <v>0</v>
      </c>
      <c r="AB139" s="390">
        <f t="shared" ref="AB139:AB149" si="35">W139*X139*Z139</f>
        <v>0</v>
      </c>
    </row>
    <row r="140" spans="1:28" x14ac:dyDescent="0.25">
      <c r="A140" s="4" t="s">
        <v>840</v>
      </c>
      <c r="B140" s="9"/>
      <c r="C140" s="9"/>
      <c r="D140" s="9"/>
      <c r="E140" s="9"/>
      <c r="F140" s="9"/>
      <c r="I140" s="236"/>
      <c r="J140" s="237">
        <f t="shared" si="33"/>
        <v>0</v>
      </c>
      <c r="K140" s="25"/>
      <c r="L140" s="25"/>
      <c r="M140" s="25"/>
      <c r="N140" s="25"/>
      <c r="O140" s="25"/>
      <c r="S140" s="25" t="e">
        <f>S139*2</f>
        <v>#REF!</v>
      </c>
      <c r="T140" s="25" t="e">
        <f>R140*Q140*#REF!</f>
        <v>#REF!</v>
      </c>
      <c r="U140" s="25" t="e">
        <f>Q140*#REF!*S140</f>
        <v>#REF!</v>
      </c>
      <c r="W140" s="18"/>
      <c r="X140" s="18"/>
      <c r="Y140" s="25"/>
      <c r="Z140" s="25">
        <f>Z139*2</f>
        <v>0</v>
      </c>
      <c r="AA140" s="25">
        <f t="shared" si="34"/>
        <v>0</v>
      </c>
      <c r="AB140" s="390">
        <f t="shared" si="35"/>
        <v>0</v>
      </c>
    </row>
    <row r="141" spans="1:28" x14ac:dyDescent="0.25">
      <c r="A141" s="4" t="s">
        <v>841</v>
      </c>
      <c r="B141" s="9"/>
      <c r="C141" s="9"/>
      <c r="D141" s="9"/>
      <c r="E141" s="9"/>
      <c r="F141" s="9"/>
      <c r="I141" s="236"/>
      <c r="J141" s="237">
        <f t="shared" si="33"/>
        <v>0</v>
      </c>
      <c r="K141" s="25"/>
      <c r="L141" s="25"/>
      <c r="M141" s="25"/>
      <c r="N141" s="25"/>
      <c r="O141" s="25"/>
      <c r="S141" s="25" t="e">
        <f>S139*3</f>
        <v>#REF!</v>
      </c>
      <c r="T141" s="25" t="e">
        <f>R141*Q141*#REF!</f>
        <v>#REF!</v>
      </c>
      <c r="U141" s="25" t="e">
        <f>Q141*#REF!*S141</f>
        <v>#REF!</v>
      </c>
      <c r="W141" s="18"/>
      <c r="X141" s="18"/>
      <c r="Y141" s="25"/>
      <c r="Z141" s="25">
        <f>Z139*3</f>
        <v>0</v>
      </c>
      <c r="AA141" s="25">
        <f t="shared" si="34"/>
        <v>0</v>
      </c>
      <c r="AB141" s="390">
        <f t="shared" si="35"/>
        <v>0</v>
      </c>
    </row>
    <row r="142" spans="1:28" x14ac:dyDescent="0.25">
      <c r="A142" s="4" t="s">
        <v>842</v>
      </c>
      <c r="B142" s="9"/>
      <c r="C142" s="9"/>
      <c r="D142" s="9"/>
      <c r="E142" s="9"/>
      <c r="F142" s="9"/>
      <c r="I142" s="236"/>
      <c r="J142" s="237">
        <f t="shared" si="33"/>
        <v>0</v>
      </c>
      <c r="K142" s="25"/>
      <c r="L142" s="25"/>
      <c r="M142" s="25"/>
      <c r="N142" s="25"/>
      <c r="O142" s="25"/>
      <c r="S142" s="25" t="e">
        <f>A.1!#REF!</f>
        <v>#REF!</v>
      </c>
      <c r="T142" s="25" t="e">
        <f>R142*Q142*#REF!</f>
        <v>#REF!</v>
      </c>
      <c r="U142" s="25" t="e">
        <f>Q142*#REF!*S142</f>
        <v>#REF!</v>
      </c>
      <c r="W142" s="18"/>
      <c r="X142" s="18"/>
      <c r="Y142" s="25"/>
      <c r="Z142" s="25" t="e">
        <f>A.1!#REF!</f>
        <v>#REF!</v>
      </c>
      <c r="AA142" s="25">
        <f t="shared" si="34"/>
        <v>0</v>
      </c>
      <c r="AB142" s="390" t="e">
        <f t="shared" si="35"/>
        <v>#REF!</v>
      </c>
    </row>
    <row r="143" spans="1:28" x14ac:dyDescent="0.25">
      <c r="A143" s="4" t="s">
        <v>843</v>
      </c>
      <c r="B143" s="9"/>
      <c r="C143" s="9"/>
      <c r="D143" s="9"/>
      <c r="E143" s="9"/>
      <c r="F143" s="9"/>
      <c r="I143" s="236"/>
      <c r="J143" s="237">
        <f t="shared" si="33"/>
        <v>0</v>
      </c>
      <c r="K143" s="25"/>
      <c r="L143" s="25"/>
      <c r="M143" s="25"/>
      <c r="N143" s="25"/>
      <c r="O143" s="25"/>
      <c r="S143" s="25" t="e">
        <f>S142+(S142/2)</f>
        <v>#REF!</v>
      </c>
      <c r="T143" s="25" t="e">
        <f>R143*Q143*#REF!</f>
        <v>#REF!</v>
      </c>
      <c r="U143" s="25" t="e">
        <f>Q143*#REF!*S143</f>
        <v>#REF!</v>
      </c>
      <c r="W143" s="18"/>
      <c r="X143" s="18"/>
      <c r="Y143" s="25"/>
      <c r="Z143" s="25" t="e">
        <f>Z142+(Z142/2)</f>
        <v>#REF!</v>
      </c>
      <c r="AA143" s="25">
        <f t="shared" si="34"/>
        <v>0</v>
      </c>
      <c r="AB143" s="390" t="e">
        <f t="shared" si="35"/>
        <v>#REF!</v>
      </c>
    </row>
    <row r="144" spans="1:28" x14ac:dyDescent="0.25">
      <c r="A144" s="4" t="s">
        <v>844</v>
      </c>
      <c r="B144" s="9"/>
      <c r="C144" s="9"/>
      <c r="D144" s="9"/>
      <c r="E144" s="9"/>
      <c r="F144" s="9"/>
      <c r="I144" s="236"/>
      <c r="J144" s="237">
        <f t="shared" si="33"/>
        <v>0</v>
      </c>
      <c r="K144" s="25"/>
      <c r="L144" s="25"/>
      <c r="M144" s="25"/>
      <c r="N144" s="25"/>
      <c r="O144" s="25"/>
      <c r="S144" s="25" t="e">
        <f>S142*2</f>
        <v>#REF!</v>
      </c>
      <c r="T144" s="25" t="e">
        <f>R144*Q144*#REF!</f>
        <v>#REF!</v>
      </c>
      <c r="U144" s="25" t="e">
        <f>Q144*#REF!*S144</f>
        <v>#REF!</v>
      </c>
      <c r="W144" s="18"/>
      <c r="X144" s="18"/>
      <c r="Y144" s="25"/>
      <c r="Z144" s="25" t="e">
        <f>Z142*2</f>
        <v>#REF!</v>
      </c>
      <c r="AA144" s="25">
        <f t="shared" si="34"/>
        <v>0</v>
      </c>
      <c r="AB144" s="390" t="e">
        <f t="shared" si="35"/>
        <v>#REF!</v>
      </c>
    </row>
    <row r="145" spans="1:28" x14ac:dyDescent="0.25">
      <c r="A145" s="4" t="s">
        <v>845</v>
      </c>
      <c r="B145" s="9"/>
      <c r="C145" s="9"/>
      <c r="D145" s="9"/>
      <c r="E145" s="9"/>
      <c r="F145" s="9"/>
      <c r="I145" s="236"/>
      <c r="J145" s="237">
        <f t="shared" si="33"/>
        <v>0</v>
      </c>
      <c r="K145" s="25"/>
      <c r="L145" s="25"/>
      <c r="M145" s="25"/>
      <c r="N145" s="25"/>
      <c r="O145" s="25"/>
      <c r="S145" s="25" t="e">
        <f>S144+(S142/2)</f>
        <v>#REF!</v>
      </c>
      <c r="T145" s="25" t="e">
        <f>R145*Q145*#REF!</f>
        <v>#REF!</v>
      </c>
      <c r="U145" s="25" t="e">
        <f>Q145*#REF!*S145</f>
        <v>#REF!</v>
      </c>
      <c r="W145" s="18"/>
      <c r="X145" s="18"/>
      <c r="Y145" s="25"/>
      <c r="Z145" s="25" t="e">
        <f>Z144+(Z142/2)</f>
        <v>#REF!</v>
      </c>
      <c r="AA145" s="25">
        <f t="shared" si="34"/>
        <v>0</v>
      </c>
      <c r="AB145" s="390" t="e">
        <f t="shared" si="35"/>
        <v>#REF!</v>
      </c>
    </row>
    <row r="146" spans="1:28" x14ac:dyDescent="0.25">
      <c r="A146" s="4" t="s">
        <v>846</v>
      </c>
      <c r="B146" s="9"/>
      <c r="C146" s="9"/>
      <c r="D146" s="9"/>
      <c r="E146" s="9"/>
      <c r="F146" s="9"/>
      <c r="I146" s="236"/>
      <c r="J146" s="237">
        <f t="shared" si="33"/>
        <v>0</v>
      </c>
      <c r="K146" s="25"/>
      <c r="L146" s="25"/>
      <c r="M146" s="25"/>
      <c r="N146" s="25"/>
      <c r="O146" s="25"/>
      <c r="S146" s="25" t="e">
        <f>S142*3</f>
        <v>#REF!</v>
      </c>
      <c r="T146" s="25" t="e">
        <f>R146*Q146*#REF!</f>
        <v>#REF!</v>
      </c>
      <c r="U146" s="25" t="e">
        <f>Q146*#REF!*S146</f>
        <v>#REF!</v>
      </c>
      <c r="W146" s="18"/>
      <c r="X146" s="18"/>
      <c r="Y146" s="25"/>
      <c r="Z146" s="25" t="e">
        <f>Z142*3</f>
        <v>#REF!</v>
      </c>
      <c r="AA146" s="25">
        <f t="shared" si="34"/>
        <v>0</v>
      </c>
      <c r="AB146" s="390" t="e">
        <f t="shared" si="35"/>
        <v>#REF!</v>
      </c>
    </row>
    <row r="147" spans="1:28" x14ac:dyDescent="0.25">
      <c r="A147" s="4" t="s">
        <v>847</v>
      </c>
      <c r="B147" s="9"/>
      <c r="C147" s="9"/>
      <c r="D147" s="9"/>
      <c r="E147" s="9"/>
      <c r="F147" s="9"/>
      <c r="I147" s="236"/>
      <c r="J147" s="237">
        <f t="shared" si="33"/>
        <v>0</v>
      </c>
      <c r="K147" s="25"/>
      <c r="L147" s="25"/>
      <c r="M147" s="25"/>
      <c r="N147" s="25"/>
      <c r="O147" s="25"/>
      <c r="S147" s="25" t="e">
        <f>S142*4</f>
        <v>#REF!</v>
      </c>
      <c r="T147" s="25" t="e">
        <f>R147*Q147*#REF!</f>
        <v>#REF!</v>
      </c>
      <c r="U147" s="25" t="e">
        <f>Q147*#REF!*S147</f>
        <v>#REF!</v>
      </c>
      <c r="W147" s="18"/>
      <c r="X147" s="18"/>
      <c r="Y147" s="25"/>
      <c r="Z147" s="25" t="e">
        <f>Z142*4</f>
        <v>#REF!</v>
      </c>
      <c r="AA147" s="25">
        <f t="shared" si="34"/>
        <v>0</v>
      </c>
      <c r="AB147" s="390" t="e">
        <f t="shared" si="35"/>
        <v>#REF!</v>
      </c>
    </row>
    <row r="148" spans="1:28" x14ac:dyDescent="0.25">
      <c r="A148" s="4" t="s">
        <v>848</v>
      </c>
      <c r="B148" s="9"/>
      <c r="C148" s="9"/>
      <c r="D148" s="9"/>
      <c r="E148" s="9"/>
      <c r="F148" s="9"/>
      <c r="I148" s="236"/>
      <c r="J148" s="237">
        <f t="shared" si="33"/>
        <v>0</v>
      </c>
      <c r="K148" s="25"/>
      <c r="L148" s="25"/>
      <c r="M148" s="25"/>
      <c r="N148" s="25"/>
      <c r="O148" s="25"/>
      <c r="S148" s="25" t="e">
        <f>S142*6</f>
        <v>#REF!</v>
      </c>
      <c r="T148" s="25" t="e">
        <f>R148*Q148*#REF!</f>
        <v>#REF!</v>
      </c>
      <c r="U148" s="25" t="e">
        <f>Q148*#REF!*S148</f>
        <v>#REF!</v>
      </c>
      <c r="W148" s="18"/>
      <c r="X148" s="18"/>
      <c r="Y148" s="25"/>
      <c r="Z148" s="25" t="e">
        <f>Z142*6</f>
        <v>#REF!</v>
      </c>
      <c r="AA148" s="25">
        <f t="shared" si="34"/>
        <v>0</v>
      </c>
      <c r="AB148" s="390" t="e">
        <f t="shared" si="35"/>
        <v>#REF!</v>
      </c>
    </row>
    <row r="149" spans="1:28" ht="15.75" thickBot="1" x14ac:dyDescent="0.3">
      <c r="A149" s="6" t="s">
        <v>849</v>
      </c>
      <c r="B149" s="394"/>
      <c r="C149" s="394"/>
      <c r="D149" s="394"/>
      <c r="E149" s="394"/>
      <c r="F149" s="394"/>
      <c r="G149" s="7"/>
      <c r="H149" s="7"/>
      <c r="I149" s="770"/>
      <c r="J149" s="395">
        <f t="shared" si="33"/>
        <v>0</v>
      </c>
      <c r="K149" s="26"/>
      <c r="L149" s="26"/>
      <c r="M149" s="26"/>
      <c r="N149" s="26"/>
      <c r="O149" s="26"/>
      <c r="P149" s="14"/>
      <c r="Q149" s="14"/>
      <c r="R149" s="26"/>
      <c r="S149" s="26" t="e">
        <f>S142*7</f>
        <v>#REF!</v>
      </c>
      <c r="T149" s="26" t="e">
        <f>R149*Q149*#REF!</f>
        <v>#REF!</v>
      </c>
      <c r="U149" s="26" t="e">
        <f>Q149*#REF!*S149</f>
        <v>#REF!</v>
      </c>
      <c r="W149" s="14"/>
      <c r="X149" s="14"/>
      <c r="Y149" s="26"/>
      <c r="Z149" s="26" t="e">
        <f>Z142*7</f>
        <v>#REF!</v>
      </c>
      <c r="AA149" s="26">
        <f t="shared" si="34"/>
        <v>0</v>
      </c>
      <c r="AB149" s="391" t="e">
        <f t="shared" si="35"/>
        <v>#REF!</v>
      </c>
    </row>
    <row r="150" spans="1:28" ht="15.75" thickTop="1" x14ac:dyDescent="0.25">
      <c r="A150" s="654" t="s">
        <v>145</v>
      </c>
      <c r="B150" s="9"/>
      <c r="C150" s="9"/>
      <c r="D150" s="9"/>
      <c r="E150" s="9"/>
      <c r="F150" s="9"/>
      <c r="I150" s="5"/>
      <c r="J150" s="237">
        <f>SUM(J139:J149)</f>
        <v>0</v>
      </c>
      <c r="K150" s="25"/>
      <c r="L150" s="25"/>
      <c r="M150" s="25"/>
      <c r="N150" s="25"/>
      <c r="O150" s="25"/>
      <c r="T150" s="25" t="e">
        <f>SUM(T139:T149)</f>
        <v>#REF!</v>
      </c>
      <c r="U150" s="25" t="e">
        <f>SUM(U139:U149)</f>
        <v>#REF!</v>
      </c>
      <c r="W150" s="18"/>
      <c r="X150" s="18"/>
      <c r="Y150" s="25"/>
      <c r="Z150" s="25"/>
      <c r="AA150" s="25">
        <f>SUM(AA139:AA149)</f>
        <v>0</v>
      </c>
      <c r="AB150" s="390" t="e">
        <f>SUM(AB139:AB149)</f>
        <v>#REF!</v>
      </c>
    </row>
    <row r="151" spans="1:28" x14ac:dyDescent="0.25">
      <c r="A151" s="4"/>
      <c r="I151" s="5"/>
      <c r="J151" s="87"/>
      <c r="U151" s="780"/>
      <c r="V151" s="79"/>
      <c r="W151" s="18"/>
      <c r="X151" s="18"/>
      <c r="Y151" s="25"/>
      <c r="Z151" s="25"/>
      <c r="AA151" s="25"/>
      <c r="AB151" s="392"/>
    </row>
    <row r="152" spans="1:28" x14ac:dyDescent="0.25">
      <c r="A152" s="654" t="s">
        <v>153</v>
      </c>
      <c r="B152" s="3"/>
      <c r="C152" s="3"/>
      <c r="D152" s="3"/>
      <c r="E152" s="3"/>
      <c r="F152" s="3"/>
      <c r="G152" s="3"/>
      <c r="H152" s="3"/>
      <c r="I152" s="109"/>
      <c r="J152" s="393"/>
      <c r="K152" s="21"/>
      <c r="L152" s="21"/>
      <c r="M152" s="21"/>
      <c r="N152" s="21"/>
      <c r="O152" s="21"/>
      <c r="P152" s="21"/>
      <c r="Q152" s="21"/>
      <c r="W152" s="18"/>
      <c r="X152" s="18"/>
      <c r="Y152" s="25"/>
      <c r="Z152" s="25"/>
      <c r="AA152" s="25"/>
      <c r="AB152" s="390"/>
    </row>
    <row r="153" spans="1:28" x14ac:dyDescent="0.25">
      <c r="A153" s="4" t="s">
        <v>839</v>
      </c>
      <c r="B153" s="9"/>
      <c r="C153" s="9"/>
      <c r="D153" s="9"/>
      <c r="E153" s="9"/>
      <c r="F153" s="9"/>
      <c r="I153" s="236"/>
      <c r="J153" s="237">
        <f t="shared" ref="J153:J163" si="36">G153*H153*I153</f>
        <v>0</v>
      </c>
      <c r="K153" s="25"/>
      <c r="L153" s="25"/>
      <c r="M153" s="25"/>
      <c r="N153" s="25"/>
      <c r="O153" s="25"/>
      <c r="S153" s="25" t="e">
        <f>A.1!#REF!</f>
        <v>#REF!</v>
      </c>
      <c r="T153" s="25" t="e">
        <f>R153*Q153*#REF!</f>
        <v>#REF!</v>
      </c>
      <c r="U153" s="25" t="e">
        <f>Q153*#REF!*S153</f>
        <v>#REF!</v>
      </c>
      <c r="W153" s="18"/>
      <c r="X153" s="18"/>
      <c r="Y153" s="25"/>
      <c r="Z153" s="25">
        <f>A.1!J$4</f>
        <v>0</v>
      </c>
      <c r="AA153" s="25">
        <f t="shared" ref="AA153:AA163" si="37">Y153*W153*X153</f>
        <v>0</v>
      </c>
      <c r="AB153" s="390">
        <f t="shared" ref="AB153:AB163" si="38">W153*X153*Z153</f>
        <v>0</v>
      </c>
    </row>
    <row r="154" spans="1:28" x14ac:dyDescent="0.25">
      <c r="A154" s="4" t="s">
        <v>840</v>
      </c>
      <c r="B154" s="9"/>
      <c r="C154" s="9"/>
      <c r="D154" s="9"/>
      <c r="E154" s="9"/>
      <c r="F154" s="9"/>
      <c r="I154" s="236"/>
      <c r="J154" s="237">
        <f t="shared" si="36"/>
        <v>0</v>
      </c>
      <c r="K154" s="25"/>
      <c r="L154" s="25"/>
      <c r="M154" s="25"/>
      <c r="N154" s="25"/>
      <c r="O154" s="25"/>
      <c r="S154" s="25" t="e">
        <f>S153*2</f>
        <v>#REF!</v>
      </c>
      <c r="T154" s="25" t="e">
        <f>R154*Q154*#REF!</f>
        <v>#REF!</v>
      </c>
      <c r="U154" s="25" t="e">
        <f>Q154*#REF!*S154</f>
        <v>#REF!</v>
      </c>
      <c r="W154" s="18"/>
      <c r="X154" s="18"/>
      <c r="Y154" s="25"/>
      <c r="Z154" s="25">
        <f>Z153*2</f>
        <v>0</v>
      </c>
      <c r="AA154" s="25">
        <f t="shared" si="37"/>
        <v>0</v>
      </c>
      <c r="AB154" s="390">
        <f t="shared" si="38"/>
        <v>0</v>
      </c>
    </row>
    <row r="155" spans="1:28" x14ac:dyDescent="0.25">
      <c r="A155" s="4" t="s">
        <v>841</v>
      </c>
      <c r="B155" s="9"/>
      <c r="C155" s="9"/>
      <c r="D155" s="9"/>
      <c r="E155" s="9"/>
      <c r="F155" s="9"/>
      <c r="I155" s="236"/>
      <c r="J155" s="237">
        <f t="shared" si="36"/>
        <v>0</v>
      </c>
      <c r="K155" s="25"/>
      <c r="L155" s="25"/>
      <c r="M155" s="25"/>
      <c r="N155" s="25"/>
      <c r="O155" s="25"/>
      <c r="S155" s="25" t="e">
        <f>S153*3</f>
        <v>#REF!</v>
      </c>
      <c r="T155" s="25" t="e">
        <f>R155*Q155*#REF!</f>
        <v>#REF!</v>
      </c>
      <c r="U155" s="25" t="e">
        <f>Q155*#REF!*S155</f>
        <v>#REF!</v>
      </c>
      <c r="W155" s="18"/>
      <c r="X155" s="18"/>
      <c r="Y155" s="25"/>
      <c r="Z155" s="25">
        <f>Z153*3</f>
        <v>0</v>
      </c>
      <c r="AA155" s="25">
        <f t="shared" si="37"/>
        <v>0</v>
      </c>
      <c r="AB155" s="390">
        <f t="shared" si="38"/>
        <v>0</v>
      </c>
    </row>
    <row r="156" spans="1:28" x14ac:dyDescent="0.25">
      <c r="A156" s="4" t="s">
        <v>842</v>
      </c>
      <c r="B156" s="9"/>
      <c r="C156" s="9"/>
      <c r="D156" s="9"/>
      <c r="E156" s="9"/>
      <c r="F156" s="9"/>
      <c r="I156" s="236"/>
      <c r="J156" s="237">
        <f t="shared" si="36"/>
        <v>0</v>
      </c>
      <c r="K156" s="25"/>
      <c r="L156" s="25"/>
      <c r="M156" s="25"/>
      <c r="N156" s="25"/>
      <c r="O156" s="25"/>
      <c r="S156" s="25" t="e">
        <f>A.1!#REF!</f>
        <v>#REF!</v>
      </c>
      <c r="T156" s="25" t="e">
        <f>R156*Q156*#REF!</f>
        <v>#REF!</v>
      </c>
      <c r="U156" s="25" t="e">
        <f>Q156*#REF!*S156</f>
        <v>#REF!</v>
      </c>
      <c r="W156" s="18"/>
      <c r="X156" s="18"/>
      <c r="Y156" s="25"/>
      <c r="Z156" s="25" t="e">
        <f>A.1!#REF!</f>
        <v>#REF!</v>
      </c>
      <c r="AA156" s="25">
        <f t="shared" si="37"/>
        <v>0</v>
      </c>
      <c r="AB156" s="390" t="e">
        <f t="shared" si="38"/>
        <v>#REF!</v>
      </c>
    </row>
    <row r="157" spans="1:28" x14ac:dyDescent="0.25">
      <c r="A157" s="4" t="s">
        <v>843</v>
      </c>
      <c r="B157" s="9"/>
      <c r="C157" s="9"/>
      <c r="D157" s="9"/>
      <c r="E157" s="9"/>
      <c r="F157" s="9"/>
      <c r="I157" s="236"/>
      <c r="J157" s="237">
        <f t="shared" si="36"/>
        <v>0</v>
      </c>
      <c r="K157" s="25"/>
      <c r="L157" s="25"/>
      <c r="M157" s="25"/>
      <c r="N157" s="25"/>
      <c r="O157" s="25"/>
      <c r="S157" s="25" t="e">
        <f>S156+(S156/2)</f>
        <v>#REF!</v>
      </c>
      <c r="T157" s="25" t="e">
        <f>R157*Q157*#REF!</f>
        <v>#REF!</v>
      </c>
      <c r="U157" s="25" t="e">
        <f>Q157*#REF!*S157</f>
        <v>#REF!</v>
      </c>
      <c r="W157" s="18"/>
      <c r="X157" s="18"/>
      <c r="Y157" s="25"/>
      <c r="Z157" s="25" t="e">
        <f>Z156+(Z156/2)</f>
        <v>#REF!</v>
      </c>
      <c r="AA157" s="25">
        <f t="shared" si="37"/>
        <v>0</v>
      </c>
      <c r="AB157" s="390" t="e">
        <f t="shared" si="38"/>
        <v>#REF!</v>
      </c>
    </row>
    <row r="158" spans="1:28" x14ac:dyDescent="0.25">
      <c r="A158" s="4" t="s">
        <v>844</v>
      </c>
      <c r="B158" s="9"/>
      <c r="C158" s="9"/>
      <c r="D158" s="9"/>
      <c r="E158" s="9"/>
      <c r="F158" s="9"/>
      <c r="I158" s="236"/>
      <c r="J158" s="237">
        <f t="shared" si="36"/>
        <v>0</v>
      </c>
      <c r="K158" s="25"/>
      <c r="L158" s="25"/>
      <c r="M158" s="25"/>
      <c r="N158" s="25"/>
      <c r="O158" s="25"/>
      <c r="S158" s="25" t="e">
        <f>S156*2</f>
        <v>#REF!</v>
      </c>
      <c r="T158" s="25" t="e">
        <f>R158*Q158*#REF!</f>
        <v>#REF!</v>
      </c>
      <c r="U158" s="25" t="e">
        <f>Q158*#REF!*S158</f>
        <v>#REF!</v>
      </c>
      <c r="W158" s="18"/>
      <c r="X158" s="18"/>
      <c r="Y158" s="25"/>
      <c r="Z158" s="25" t="e">
        <f>Z156*2</f>
        <v>#REF!</v>
      </c>
      <c r="AA158" s="25">
        <f t="shared" si="37"/>
        <v>0</v>
      </c>
      <c r="AB158" s="390" t="e">
        <f t="shared" si="38"/>
        <v>#REF!</v>
      </c>
    </row>
    <row r="159" spans="1:28" x14ac:dyDescent="0.25">
      <c r="A159" s="4" t="s">
        <v>845</v>
      </c>
      <c r="B159" s="9"/>
      <c r="C159" s="9"/>
      <c r="D159" s="9"/>
      <c r="E159" s="9"/>
      <c r="F159" s="9"/>
      <c r="I159" s="236"/>
      <c r="J159" s="237">
        <f t="shared" si="36"/>
        <v>0</v>
      </c>
      <c r="K159" s="25"/>
      <c r="L159" s="25"/>
      <c r="M159" s="25"/>
      <c r="N159" s="25"/>
      <c r="O159" s="25"/>
      <c r="S159" s="25" t="e">
        <f>S158+(S156/2)</f>
        <v>#REF!</v>
      </c>
      <c r="T159" s="25" t="e">
        <f>R159*Q159*#REF!</f>
        <v>#REF!</v>
      </c>
      <c r="U159" s="25" t="e">
        <f>Q159*#REF!*S159</f>
        <v>#REF!</v>
      </c>
      <c r="W159" s="18"/>
      <c r="X159" s="18"/>
      <c r="Y159" s="25"/>
      <c r="Z159" s="25" t="e">
        <f>Z158+(Z156/2)</f>
        <v>#REF!</v>
      </c>
      <c r="AA159" s="25">
        <f t="shared" si="37"/>
        <v>0</v>
      </c>
      <c r="AB159" s="390" t="e">
        <f t="shared" si="38"/>
        <v>#REF!</v>
      </c>
    </row>
    <row r="160" spans="1:28" x14ac:dyDescent="0.25">
      <c r="A160" s="4" t="s">
        <v>846</v>
      </c>
      <c r="B160" s="9"/>
      <c r="C160" s="9"/>
      <c r="D160" s="9"/>
      <c r="E160" s="9"/>
      <c r="F160" s="9"/>
      <c r="I160" s="236"/>
      <c r="J160" s="237">
        <f t="shared" si="36"/>
        <v>0</v>
      </c>
      <c r="K160" s="25"/>
      <c r="L160" s="25"/>
      <c r="M160" s="25"/>
      <c r="N160" s="25"/>
      <c r="O160" s="25"/>
      <c r="S160" s="25" t="e">
        <f>S156*3</f>
        <v>#REF!</v>
      </c>
      <c r="T160" s="25" t="e">
        <f>R160*Q160*#REF!</f>
        <v>#REF!</v>
      </c>
      <c r="U160" s="25" t="e">
        <f>Q160*#REF!*S160</f>
        <v>#REF!</v>
      </c>
      <c r="W160" s="18"/>
      <c r="X160" s="18"/>
      <c r="Y160" s="25"/>
      <c r="Z160" s="25" t="e">
        <f>Z156*3</f>
        <v>#REF!</v>
      </c>
      <c r="AA160" s="25">
        <f t="shared" si="37"/>
        <v>0</v>
      </c>
      <c r="AB160" s="390" t="e">
        <f t="shared" si="38"/>
        <v>#REF!</v>
      </c>
    </row>
    <row r="161" spans="1:28" x14ac:dyDescent="0.25">
      <c r="A161" s="4" t="s">
        <v>847</v>
      </c>
      <c r="B161" s="9"/>
      <c r="C161" s="9"/>
      <c r="D161" s="9"/>
      <c r="E161" s="9"/>
      <c r="F161" s="9"/>
      <c r="I161" s="236"/>
      <c r="J161" s="237">
        <f t="shared" si="36"/>
        <v>0</v>
      </c>
      <c r="K161" s="25"/>
      <c r="L161" s="25"/>
      <c r="M161" s="25"/>
      <c r="N161" s="25"/>
      <c r="O161" s="25"/>
      <c r="S161" s="25" t="e">
        <f>S156*4</f>
        <v>#REF!</v>
      </c>
      <c r="T161" s="25" t="e">
        <f>R161*Q161*#REF!</f>
        <v>#REF!</v>
      </c>
      <c r="U161" s="25" t="e">
        <f>Q161*#REF!*S161</f>
        <v>#REF!</v>
      </c>
      <c r="W161" s="18"/>
      <c r="X161" s="18"/>
      <c r="Y161" s="25"/>
      <c r="Z161" s="25" t="e">
        <f>Z156*4</f>
        <v>#REF!</v>
      </c>
      <c r="AA161" s="25">
        <f t="shared" si="37"/>
        <v>0</v>
      </c>
      <c r="AB161" s="390" t="e">
        <f t="shared" si="38"/>
        <v>#REF!</v>
      </c>
    </row>
    <row r="162" spans="1:28" x14ac:dyDescent="0.25">
      <c r="A162" s="4" t="s">
        <v>848</v>
      </c>
      <c r="B162" s="9"/>
      <c r="C162" s="9"/>
      <c r="D162" s="9"/>
      <c r="E162" s="9"/>
      <c r="F162" s="9"/>
      <c r="I162" s="236"/>
      <c r="J162" s="237">
        <f t="shared" si="36"/>
        <v>0</v>
      </c>
      <c r="K162" s="25"/>
      <c r="L162" s="25"/>
      <c r="M162" s="25"/>
      <c r="N162" s="25"/>
      <c r="O162" s="25"/>
      <c r="S162" s="25" t="e">
        <f>S156*6</f>
        <v>#REF!</v>
      </c>
      <c r="T162" s="25" t="e">
        <f>R162*Q162*#REF!</f>
        <v>#REF!</v>
      </c>
      <c r="U162" s="25" t="e">
        <f>Q162*#REF!*S162</f>
        <v>#REF!</v>
      </c>
      <c r="W162" s="18"/>
      <c r="X162" s="18"/>
      <c r="Y162" s="25"/>
      <c r="Z162" s="25" t="e">
        <f>Z156*6</f>
        <v>#REF!</v>
      </c>
      <c r="AA162" s="25">
        <f t="shared" si="37"/>
        <v>0</v>
      </c>
      <c r="AB162" s="390" t="e">
        <f t="shared" si="38"/>
        <v>#REF!</v>
      </c>
    </row>
    <row r="163" spans="1:28" ht="15.75" thickBot="1" x14ac:dyDescent="0.3">
      <c r="A163" s="6" t="s">
        <v>849</v>
      </c>
      <c r="B163" s="394"/>
      <c r="C163" s="394"/>
      <c r="D163" s="394"/>
      <c r="E163" s="394"/>
      <c r="F163" s="394"/>
      <c r="G163" s="7"/>
      <c r="H163" s="7"/>
      <c r="I163" s="770"/>
      <c r="J163" s="395">
        <f t="shared" si="36"/>
        <v>0</v>
      </c>
      <c r="K163" s="26"/>
      <c r="L163" s="26"/>
      <c r="M163" s="26"/>
      <c r="N163" s="26"/>
      <c r="O163" s="26"/>
      <c r="P163" s="14"/>
      <c r="Q163" s="14"/>
      <c r="R163" s="26"/>
      <c r="S163" s="26" t="e">
        <f>S156*7</f>
        <v>#REF!</v>
      </c>
      <c r="T163" s="26" t="e">
        <f>R163*Q163*#REF!</f>
        <v>#REF!</v>
      </c>
      <c r="U163" s="26" t="e">
        <f>Q163*#REF!*S163</f>
        <v>#REF!</v>
      </c>
      <c r="W163" s="14"/>
      <c r="X163" s="14"/>
      <c r="Y163" s="26"/>
      <c r="Z163" s="26" t="e">
        <f>Z156*7</f>
        <v>#REF!</v>
      </c>
      <c r="AA163" s="26">
        <f t="shared" si="37"/>
        <v>0</v>
      </c>
      <c r="AB163" s="391" t="e">
        <f t="shared" si="38"/>
        <v>#REF!</v>
      </c>
    </row>
    <row r="164" spans="1:28" ht="15.75" thickTop="1" x14ac:dyDescent="0.25">
      <c r="A164" s="654" t="s">
        <v>145</v>
      </c>
      <c r="B164" s="9"/>
      <c r="C164" s="9"/>
      <c r="D164" s="9"/>
      <c r="E164" s="9"/>
      <c r="F164" s="9"/>
      <c r="I164" s="5"/>
      <c r="J164" s="237">
        <f>SUM(J153:J163)</f>
        <v>0</v>
      </c>
      <c r="K164" s="25"/>
      <c r="L164" s="25"/>
      <c r="M164" s="25"/>
      <c r="N164" s="25"/>
      <c r="O164" s="25"/>
      <c r="T164" s="25" t="e">
        <f>SUM(T153:T163)</f>
        <v>#REF!</v>
      </c>
      <c r="U164" s="25" t="e">
        <f>SUM(U153:U163)</f>
        <v>#REF!</v>
      </c>
      <c r="W164" s="18"/>
      <c r="X164" s="18"/>
      <c r="Y164" s="25"/>
      <c r="Z164" s="25"/>
      <c r="AA164" s="25">
        <f>SUM(AA153:AA163)</f>
        <v>0</v>
      </c>
      <c r="AB164" s="390" t="e">
        <f>SUM(AB153:AB163)</f>
        <v>#REF!</v>
      </c>
    </row>
    <row r="165" spans="1:28" x14ac:dyDescent="0.25">
      <c r="A165" s="4"/>
      <c r="I165" s="5"/>
      <c r="J165" s="87"/>
      <c r="W165" s="18"/>
      <c r="X165" s="18"/>
      <c r="Y165" s="25"/>
      <c r="Z165" s="25"/>
      <c r="AA165" s="25"/>
      <c r="AB165" s="390"/>
    </row>
    <row r="166" spans="1:28" x14ac:dyDescent="0.25">
      <c r="A166" s="654" t="s">
        <v>850</v>
      </c>
      <c r="B166" s="3"/>
      <c r="C166" s="3"/>
      <c r="D166" s="3"/>
      <c r="E166" s="3"/>
      <c r="F166" s="3"/>
      <c r="G166" s="3"/>
      <c r="H166" s="3"/>
      <c r="I166" s="109"/>
      <c r="J166" s="393"/>
      <c r="K166" s="21"/>
      <c r="L166" s="21"/>
      <c r="M166" s="21"/>
      <c r="N166" s="21"/>
      <c r="O166" s="21"/>
      <c r="P166" s="21"/>
      <c r="Q166" s="21"/>
      <c r="W166" s="18"/>
      <c r="X166" s="18"/>
      <c r="Y166" s="25"/>
      <c r="Z166" s="25"/>
      <c r="AA166" s="25"/>
      <c r="AB166" s="390"/>
    </row>
    <row r="167" spans="1:28" x14ac:dyDescent="0.25">
      <c r="A167" s="4" t="s">
        <v>839</v>
      </c>
      <c r="B167" s="9"/>
      <c r="C167" s="9"/>
      <c r="D167" s="9"/>
      <c r="E167" s="9"/>
      <c r="F167" s="9"/>
      <c r="I167" s="236"/>
      <c r="J167" s="237">
        <f t="shared" ref="J167:J177" si="39">G167*H167*I167</f>
        <v>0</v>
      </c>
      <c r="K167" s="25"/>
      <c r="L167" s="25"/>
      <c r="M167" s="25"/>
      <c r="N167" s="25"/>
      <c r="O167" s="25"/>
      <c r="S167" s="25" t="e">
        <f>A.1!#REF!</f>
        <v>#REF!</v>
      </c>
      <c r="T167" s="25" t="e">
        <f>R167*Q167*#REF!</f>
        <v>#REF!</v>
      </c>
      <c r="U167" s="25" t="e">
        <f>Q167*#REF!*S167</f>
        <v>#REF!</v>
      </c>
      <c r="W167" s="18"/>
      <c r="X167" s="18"/>
      <c r="Y167" s="25"/>
      <c r="Z167" s="25">
        <f>A.1!J$4</f>
        <v>0</v>
      </c>
      <c r="AA167" s="25">
        <f t="shared" ref="AA167:AA177" si="40">Y167*W167*X167</f>
        <v>0</v>
      </c>
      <c r="AB167" s="390">
        <f t="shared" ref="AB167:AB177" si="41">W167*X167*Z167</f>
        <v>0</v>
      </c>
    </row>
    <row r="168" spans="1:28" x14ac:dyDescent="0.25">
      <c r="A168" s="4" t="s">
        <v>840</v>
      </c>
      <c r="B168" s="9"/>
      <c r="C168" s="9"/>
      <c r="D168" s="9"/>
      <c r="E168" s="9"/>
      <c r="F168" s="9"/>
      <c r="I168" s="236"/>
      <c r="J168" s="237">
        <f t="shared" si="39"/>
        <v>0</v>
      </c>
      <c r="K168" s="25"/>
      <c r="L168" s="25"/>
      <c r="M168" s="25"/>
      <c r="N168" s="25"/>
      <c r="O168" s="25"/>
      <c r="S168" s="25" t="e">
        <f>S167*2</f>
        <v>#REF!</v>
      </c>
      <c r="T168" s="25" t="e">
        <f>R168*Q168*#REF!</f>
        <v>#REF!</v>
      </c>
      <c r="U168" s="25" t="e">
        <f>Q168*#REF!*S168</f>
        <v>#REF!</v>
      </c>
      <c r="W168" s="18"/>
      <c r="X168" s="18"/>
      <c r="Y168" s="25"/>
      <c r="Z168" s="25">
        <f>Z167*2</f>
        <v>0</v>
      </c>
      <c r="AA168" s="25">
        <f t="shared" si="40"/>
        <v>0</v>
      </c>
      <c r="AB168" s="390">
        <f t="shared" si="41"/>
        <v>0</v>
      </c>
    </row>
    <row r="169" spans="1:28" x14ac:dyDescent="0.25">
      <c r="A169" s="4" t="s">
        <v>841</v>
      </c>
      <c r="B169" s="9"/>
      <c r="C169" s="9"/>
      <c r="D169" s="9"/>
      <c r="E169" s="9"/>
      <c r="F169" s="9"/>
      <c r="I169" s="236"/>
      <c r="J169" s="237">
        <f t="shared" si="39"/>
        <v>0</v>
      </c>
      <c r="K169" s="25"/>
      <c r="L169" s="25"/>
      <c r="M169" s="25"/>
      <c r="N169" s="25"/>
      <c r="O169" s="25"/>
      <c r="S169" s="25" t="e">
        <f>S167*3</f>
        <v>#REF!</v>
      </c>
      <c r="T169" s="25" t="e">
        <f>R169*Q169*#REF!</f>
        <v>#REF!</v>
      </c>
      <c r="U169" s="25" t="e">
        <f>Q169*#REF!*S169</f>
        <v>#REF!</v>
      </c>
      <c r="W169" s="18"/>
      <c r="X169" s="18"/>
      <c r="Y169" s="25"/>
      <c r="Z169" s="25">
        <f>Z167*3</f>
        <v>0</v>
      </c>
      <c r="AA169" s="25">
        <f t="shared" si="40"/>
        <v>0</v>
      </c>
      <c r="AB169" s="390">
        <f t="shared" si="41"/>
        <v>0</v>
      </c>
    </row>
    <row r="170" spans="1:28" x14ac:dyDescent="0.25">
      <c r="A170" s="4" t="s">
        <v>842</v>
      </c>
      <c r="B170" s="9"/>
      <c r="C170" s="9"/>
      <c r="D170" s="9"/>
      <c r="E170" s="9"/>
      <c r="F170" s="9"/>
      <c r="I170" s="236"/>
      <c r="J170" s="237">
        <f t="shared" si="39"/>
        <v>0</v>
      </c>
      <c r="K170" s="25"/>
      <c r="L170" s="25"/>
      <c r="M170" s="25"/>
      <c r="N170" s="25"/>
      <c r="O170" s="25"/>
      <c r="S170" s="25" t="e">
        <f>A.1!#REF!</f>
        <v>#REF!</v>
      </c>
      <c r="T170" s="25" t="e">
        <f>R170*Q170*#REF!</f>
        <v>#REF!</v>
      </c>
      <c r="U170" s="25" t="e">
        <f>Q170*#REF!*S170</f>
        <v>#REF!</v>
      </c>
      <c r="W170" s="18"/>
      <c r="X170" s="18"/>
      <c r="Y170" s="25"/>
      <c r="Z170" s="25" t="e">
        <f>A.1!#REF!</f>
        <v>#REF!</v>
      </c>
      <c r="AA170" s="25">
        <f t="shared" si="40"/>
        <v>0</v>
      </c>
      <c r="AB170" s="390" t="e">
        <f t="shared" si="41"/>
        <v>#REF!</v>
      </c>
    </row>
    <row r="171" spans="1:28" x14ac:dyDescent="0.25">
      <c r="A171" s="4" t="s">
        <v>843</v>
      </c>
      <c r="B171" s="9"/>
      <c r="C171" s="9"/>
      <c r="D171" s="9"/>
      <c r="E171" s="9"/>
      <c r="F171" s="9"/>
      <c r="I171" s="236"/>
      <c r="J171" s="237">
        <f t="shared" si="39"/>
        <v>0</v>
      </c>
      <c r="K171" s="25"/>
      <c r="L171" s="25"/>
      <c r="M171" s="25"/>
      <c r="N171" s="25"/>
      <c r="O171" s="25"/>
      <c r="S171" s="25" t="e">
        <f>S170+(S170/2)</f>
        <v>#REF!</v>
      </c>
      <c r="T171" s="25" t="e">
        <f>R171*Q171*#REF!</f>
        <v>#REF!</v>
      </c>
      <c r="U171" s="25" t="e">
        <f>Q171*#REF!*S171</f>
        <v>#REF!</v>
      </c>
      <c r="W171" s="18"/>
      <c r="X171" s="18"/>
      <c r="Y171" s="25"/>
      <c r="Z171" s="25" t="e">
        <f>Z170+(Z170/2)</f>
        <v>#REF!</v>
      </c>
      <c r="AA171" s="25">
        <f t="shared" si="40"/>
        <v>0</v>
      </c>
      <c r="AB171" s="390" t="e">
        <f t="shared" si="41"/>
        <v>#REF!</v>
      </c>
    </row>
    <row r="172" spans="1:28" x14ac:dyDescent="0.25">
      <c r="A172" s="4" t="s">
        <v>844</v>
      </c>
      <c r="B172" s="9"/>
      <c r="C172" s="9"/>
      <c r="D172" s="9"/>
      <c r="E172" s="9"/>
      <c r="F172" s="9"/>
      <c r="I172" s="236"/>
      <c r="J172" s="237">
        <f t="shared" si="39"/>
        <v>0</v>
      </c>
      <c r="K172" s="25"/>
      <c r="L172" s="25"/>
      <c r="M172" s="25"/>
      <c r="N172" s="25"/>
      <c r="O172" s="25"/>
      <c r="S172" s="25" t="e">
        <f>S170*2</f>
        <v>#REF!</v>
      </c>
      <c r="T172" s="25" t="e">
        <f>R172*Q172*#REF!</f>
        <v>#REF!</v>
      </c>
      <c r="U172" s="25" t="e">
        <f>Q172*#REF!*S172</f>
        <v>#REF!</v>
      </c>
      <c r="W172" s="18"/>
      <c r="X172" s="18"/>
      <c r="Y172" s="25"/>
      <c r="Z172" s="25" t="e">
        <f>Z170*2</f>
        <v>#REF!</v>
      </c>
      <c r="AA172" s="25">
        <f t="shared" si="40"/>
        <v>0</v>
      </c>
      <c r="AB172" s="390" t="e">
        <f t="shared" si="41"/>
        <v>#REF!</v>
      </c>
    </row>
    <row r="173" spans="1:28" x14ac:dyDescent="0.25">
      <c r="A173" s="4" t="s">
        <v>845</v>
      </c>
      <c r="B173" s="9"/>
      <c r="C173" s="9"/>
      <c r="D173" s="9"/>
      <c r="E173" s="9"/>
      <c r="F173" s="9"/>
      <c r="I173" s="236"/>
      <c r="J173" s="237">
        <f t="shared" si="39"/>
        <v>0</v>
      </c>
      <c r="K173" s="25"/>
      <c r="L173" s="25"/>
      <c r="M173" s="25"/>
      <c r="N173" s="25"/>
      <c r="O173" s="25"/>
      <c r="S173" s="25" t="e">
        <f>S172+(S170/2)</f>
        <v>#REF!</v>
      </c>
      <c r="T173" s="25" t="e">
        <f>R173*Q173*#REF!</f>
        <v>#REF!</v>
      </c>
      <c r="U173" s="25" t="e">
        <f>Q173*#REF!*S173</f>
        <v>#REF!</v>
      </c>
      <c r="W173" s="18"/>
      <c r="X173" s="18"/>
      <c r="Y173" s="25"/>
      <c r="Z173" s="25" t="e">
        <f>Z172+(Z170/2)</f>
        <v>#REF!</v>
      </c>
      <c r="AA173" s="25">
        <f t="shared" si="40"/>
        <v>0</v>
      </c>
      <c r="AB173" s="390" t="e">
        <f t="shared" si="41"/>
        <v>#REF!</v>
      </c>
    </row>
    <row r="174" spans="1:28" x14ac:dyDescent="0.25">
      <c r="A174" s="4" t="s">
        <v>846</v>
      </c>
      <c r="B174" s="9"/>
      <c r="C174" s="9"/>
      <c r="D174" s="9"/>
      <c r="E174" s="9"/>
      <c r="F174" s="9"/>
      <c r="I174" s="236"/>
      <c r="J174" s="237">
        <f t="shared" si="39"/>
        <v>0</v>
      </c>
      <c r="K174" s="25"/>
      <c r="L174" s="25"/>
      <c r="M174" s="25"/>
      <c r="N174" s="25"/>
      <c r="O174" s="25"/>
      <c r="S174" s="25" t="e">
        <f>S170*3</f>
        <v>#REF!</v>
      </c>
      <c r="T174" s="25" t="e">
        <f>R174*Q174*#REF!</f>
        <v>#REF!</v>
      </c>
      <c r="U174" s="25" t="e">
        <f>Q174*#REF!*S174</f>
        <v>#REF!</v>
      </c>
      <c r="W174" s="18"/>
      <c r="X174" s="18"/>
      <c r="Y174" s="25"/>
      <c r="Z174" s="25" t="e">
        <f>Z170*3</f>
        <v>#REF!</v>
      </c>
      <c r="AA174" s="25">
        <f t="shared" si="40"/>
        <v>0</v>
      </c>
      <c r="AB174" s="390" t="e">
        <f t="shared" si="41"/>
        <v>#REF!</v>
      </c>
    </row>
    <row r="175" spans="1:28" x14ac:dyDescent="0.25">
      <c r="A175" s="4" t="s">
        <v>847</v>
      </c>
      <c r="B175" s="9"/>
      <c r="C175" s="9"/>
      <c r="D175" s="9"/>
      <c r="E175" s="9"/>
      <c r="F175" s="9"/>
      <c r="I175" s="236"/>
      <c r="J175" s="237">
        <f t="shared" si="39"/>
        <v>0</v>
      </c>
      <c r="K175" s="25"/>
      <c r="L175" s="25"/>
      <c r="M175" s="25"/>
      <c r="N175" s="25"/>
      <c r="O175" s="25"/>
      <c r="S175" s="25" t="e">
        <f>S170*4</f>
        <v>#REF!</v>
      </c>
      <c r="T175" s="25" t="e">
        <f>R175*Q175*#REF!</f>
        <v>#REF!</v>
      </c>
      <c r="U175" s="25" t="e">
        <f>Q175*#REF!*S175</f>
        <v>#REF!</v>
      </c>
      <c r="W175" s="18"/>
      <c r="X175" s="18"/>
      <c r="Y175" s="25"/>
      <c r="Z175" s="25" t="e">
        <f>Z170*4</f>
        <v>#REF!</v>
      </c>
      <c r="AA175" s="25">
        <f t="shared" si="40"/>
        <v>0</v>
      </c>
      <c r="AB175" s="390" t="e">
        <f t="shared" si="41"/>
        <v>#REF!</v>
      </c>
    </row>
    <row r="176" spans="1:28" x14ac:dyDescent="0.25">
      <c r="A176" s="4" t="s">
        <v>848</v>
      </c>
      <c r="B176" s="9"/>
      <c r="C176" s="9"/>
      <c r="D176" s="9"/>
      <c r="E176" s="9"/>
      <c r="F176" s="9"/>
      <c r="I176" s="236"/>
      <c r="J176" s="237">
        <f t="shared" si="39"/>
        <v>0</v>
      </c>
      <c r="K176" s="25"/>
      <c r="L176" s="25"/>
      <c r="M176" s="25"/>
      <c r="N176" s="25"/>
      <c r="O176" s="25"/>
      <c r="S176" s="25" t="e">
        <f>S170*6</f>
        <v>#REF!</v>
      </c>
      <c r="T176" s="25" t="e">
        <f>R176*Q176*#REF!</f>
        <v>#REF!</v>
      </c>
      <c r="U176" s="25" t="e">
        <f>Q176*#REF!*S176</f>
        <v>#REF!</v>
      </c>
      <c r="W176" s="18"/>
      <c r="X176" s="18"/>
      <c r="Y176" s="25"/>
      <c r="Z176" s="25" t="e">
        <f>Z170*6</f>
        <v>#REF!</v>
      </c>
      <c r="AA176" s="25">
        <f t="shared" si="40"/>
        <v>0</v>
      </c>
      <c r="AB176" s="390" t="e">
        <f t="shared" si="41"/>
        <v>#REF!</v>
      </c>
    </row>
    <row r="177" spans="1:28" ht="15.75" thickBot="1" x14ac:dyDescent="0.3">
      <c r="A177" s="6" t="s">
        <v>849</v>
      </c>
      <c r="B177" s="394"/>
      <c r="C177" s="394"/>
      <c r="D177" s="394"/>
      <c r="E177" s="394"/>
      <c r="F177" s="394"/>
      <c r="G177" s="7"/>
      <c r="H177" s="7"/>
      <c r="I177" s="770"/>
      <c r="J177" s="395">
        <f t="shared" si="39"/>
        <v>0</v>
      </c>
      <c r="K177" s="26"/>
      <c r="L177" s="26"/>
      <c r="M177" s="26"/>
      <c r="N177" s="26"/>
      <c r="O177" s="26"/>
      <c r="P177" s="14"/>
      <c r="Q177" s="14"/>
      <c r="R177" s="26"/>
      <c r="S177" s="26" t="e">
        <f>S170*7</f>
        <v>#REF!</v>
      </c>
      <c r="T177" s="26" t="e">
        <f>R177*Q177*#REF!</f>
        <v>#REF!</v>
      </c>
      <c r="U177" s="26" t="e">
        <f>Q177*#REF!*S177</f>
        <v>#REF!</v>
      </c>
      <c r="W177" s="14"/>
      <c r="X177" s="14"/>
      <c r="Y177" s="26"/>
      <c r="Z177" s="26" t="e">
        <f>Z170*7</f>
        <v>#REF!</v>
      </c>
      <c r="AA177" s="26">
        <f t="shared" si="40"/>
        <v>0</v>
      </c>
      <c r="AB177" s="391" t="e">
        <f t="shared" si="41"/>
        <v>#REF!</v>
      </c>
    </row>
    <row r="178" spans="1:28" ht="15.75" thickTop="1" x14ac:dyDescent="0.25">
      <c r="A178" s="654" t="s">
        <v>145</v>
      </c>
      <c r="B178" s="9"/>
      <c r="C178" s="9"/>
      <c r="D178" s="9"/>
      <c r="E178" s="9"/>
      <c r="F178" s="9"/>
      <c r="I178" s="5"/>
      <c r="J178" s="237">
        <f>SUM(J167:J177)</f>
        <v>0</v>
      </c>
      <c r="K178" s="25"/>
      <c r="L178" s="25"/>
      <c r="M178" s="25"/>
      <c r="N178" s="25"/>
      <c r="O178" s="25"/>
      <c r="T178" s="25" t="e">
        <f>SUM(T167:T177)</f>
        <v>#REF!</v>
      </c>
      <c r="U178" s="25" t="e">
        <f>SUM(U167:U177)</f>
        <v>#REF!</v>
      </c>
      <c r="W178" s="18"/>
      <c r="X178" s="18"/>
      <c r="Y178" s="25"/>
      <c r="Z178" s="25"/>
      <c r="AA178" s="25">
        <f>SUM(AA167:AA177)</f>
        <v>0</v>
      </c>
      <c r="AB178" s="390" t="e">
        <f>SUM(AB167:AB177)</f>
        <v>#REF!</v>
      </c>
    </row>
    <row r="179" spans="1:28" x14ac:dyDescent="0.25">
      <c r="A179" s="4"/>
      <c r="I179" s="5"/>
      <c r="J179" s="87"/>
      <c r="W179" s="18"/>
      <c r="X179" s="18"/>
      <c r="Y179" s="25"/>
      <c r="Z179" s="25"/>
      <c r="AA179" s="25"/>
      <c r="AB179" s="390"/>
    </row>
    <row r="180" spans="1:28" x14ac:dyDescent="0.25">
      <c r="A180" s="4"/>
      <c r="I180" s="5"/>
      <c r="J180" s="87"/>
    </row>
    <row r="181" spans="1:28" x14ac:dyDescent="0.25">
      <c r="A181" s="658" t="s">
        <v>217</v>
      </c>
      <c r="B181" s="71"/>
      <c r="C181" s="71"/>
      <c r="D181" s="71"/>
      <c r="E181" s="71"/>
      <c r="F181" s="71"/>
      <c r="G181" s="71"/>
      <c r="H181" s="71"/>
      <c r="I181" s="73"/>
      <c r="J181" s="72"/>
      <c r="K181" s="772"/>
      <c r="L181" s="772"/>
      <c r="M181" s="772"/>
      <c r="N181" s="772"/>
      <c r="O181" s="772"/>
      <c r="P181" s="772"/>
      <c r="Q181" s="772"/>
      <c r="R181" s="773"/>
      <c r="S181" s="773"/>
      <c r="T181" s="773"/>
      <c r="U181" s="773"/>
      <c r="V181" s="782"/>
      <c r="W181" s="38"/>
      <c r="X181" s="38"/>
      <c r="Y181" s="82"/>
      <c r="Z181" s="82"/>
      <c r="AA181" s="82"/>
      <c r="AB181" s="389"/>
    </row>
    <row r="182" spans="1:28" x14ac:dyDescent="0.25">
      <c r="A182" s="654" t="s">
        <v>278</v>
      </c>
      <c r="B182" s="3"/>
      <c r="C182" s="3"/>
      <c r="D182" s="3"/>
      <c r="E182" s="3"/>
      <c r="F182" s="3"/>
      <c r="G182" s="3"/>
      <c r="H182" s="3"/>
      <c r="I182" s="109"/>
      <c r="J182" s="393"/>
      <c r="K182" s="21"/>
      <c r="L182" s="21"/>
      <c r="M182" s="21"/>
      <c r="N182" s="21"/>
      <c r="O182" s="21"/>
      <c r="P182" s="21"/>
      <c r="Q182" s="21"/>
      <c r="W182" s="18"/>
      <c r="X182" s="18"/>
      <c r="Y182" s="25"/>
      <c r="Z182" s="25"/>
      <c r="AA182" s="25"/>
      <c r="AB182" s="390"/>
    </row>
    <row r="183" spans="1:28" x14ac:dyDescent="0.25">
      <c r="A183" s="4" t="s">
        <v>839</v>
      </c>
      <c r="B183" s="9"/>
      <c r="C183" s="9"/>
      <c r="D183" s="9"/>
      <c r="E183" s="9"/>
      <c r="F183" s="9"/>
      <c r="I183" s="236"/>
      <c r="J183" s="237">
        <f t="shared" ref="J183:J193" si="42">G183*H183*I183</f>
        <v>0</v>
      </c>
      <c r="K183" s="25"/>
      <c r="L183" s="25"/>
      <c r="M183" s="25"/>
      <c r="N183" s="25"/>
      <c r="O183" s="25"/>
      <c r="S183" s="25" t="e">
        <f>A.1!#REF!</f>
        <v>#REF!</v>
      </c>
      <c r="T183" s="25" t="e">
        <f>R183*Q183*#REF!</f>
        <v>#REF!</v>
      </c>
      <c r="U183" s="25" t="e">
        <f>Q183*#REF!*S183</f>
        <v>#REF!</v>
      </c>
      <c r="W183" s="18"/>
      <c r="X183" s="18"/>
      <c r="Y183" s="25"/>
      <c r="Z183" s="25">
        <f>A.1!J$4</f>
        <v>0</v>
      </c>
      <c r="AA183" s="25">
        <f t="shared" ref="AA183:AA193" si="43">Y183*W183*X183</f>
        <v>0</v>
      </c>
      <c r="AB183" s="390">
        <f t="shared" ref="AB183:AB193" si="44">W183*X183*Z183</f>
        <v>0</v>
      </c>
    </row>
    <row r="184" spans="1:28" x14ac:dyDescent="0.25">
      <c r="A184" s="4" t="s">
        <v>840</v>
      </c>
      <c r="B184" s="9"/>
      <c r="C184" s="9"/>
      <c r="D184" s="9"/>
      <c r="E184" s="9"/>
      <c r="F184" s="9"/>
      <c r="I184" s="236"/>
      <c r="J184" s="237">
        <f t="shared" si="42"/>
        <v>0</v>
      </c>
      <c r="K184" s="25"/>
      <c r="L184" s="25"/>
      <c r="M184" s="25"/>
      <c r="N184" s="25"/>
      <c r="O184" s="25"/>
      <c r="S184" s="25" t="e">
        <f>S183*2</f>
        <v>#REF!</v>
      </c>
      <c r="T184" s="25" t="e">
        <f>R184*Q184*#REF!</f>
        <v>#REF!</v>
      </c>
      <c r="U184" s="25" t="e">
        <f>Q184*#REF!*S184</f>
        <v>#REF!</v>
      </c>
      <c r="W184" s="18"/>
      <c r="X184" s="18"/>
      <c r="Y184" s="25"/>
      <c r="Z184" s="25">
        <f>Z183*2</f>
        <v>0</v>
      </c>
      <c r="AA184" s="25">
        <f t="shared" si="43"/>
        <v>0</v>
      </c>
      <c r="AB184" s="390">
        <f t="shared" si="44"/>
        <v>0</v>
      </c>
    </row>
    <row r="185" spans="1:28" x14ac:dyDescent="0.25">
      <c r="A185" s="4" t="s">
        <v>841</v>
      </c>
      <c r="B185" s="9"/>
      <c r="C185" s="9"/>
      <c r="D185" s="9"/>
      <c r="E185" s="9"/>
      <c r="F185" s="9"/>
      <c r="I185" s="236"/>
      <c r="J185" s="237">
        <f t="shared" si="42"/>
        <v>0</v>
      </c>
      <c r="K185" s="25"/>
      <c r="L185" s="25"/>
      <c r="M185" s="25"/>
      <c r="N185" s="25"/>
      <c r="O185" s="25"/>
      <c r="S185" s="25" t="e">
        <f>S183*3</f>
        <v>#REF!</v>
      </c>
      <c r="T185" s="25" t="e">
        <f>R185*Q185*#REF!</f>
        <v>#REF!</v>
      </c>
      <c r="U185" s="25" t="e">
        <f>Q185*#REF!*S185</f>
        <v>#REF!</v>
      </c>
      <c r="W185" s="18"/>
      <c r="X185" s="18"/>
      <c r="Y185" s="25"/>
      <c r="Z185" s="25">
        <f>Z183*3</f>
        <v>0</v>
      </c>
      <c r="AA185" s="25">
        <f t="shared" si="43"/>
        <v>0</v>
      </c>
      <c r="AB185" s="390">
        <f t="shared" si="44"/>
        <v>0</v>
      </c>
    </row>
    <row r="186" spans="1:28" x14ac:dyDescent="0.25">
      <c r="A186" s="4" t="s">
        <v>842</v>
      </c>
      <c r="B186" s="9"/>
      <c r="C186" s="9"/>
      <c r="D186" s="9"/>
      <c r="E186" s="9"/>
      <c r="F186" s="9"/>
      <c r="I186" s="236"/>
      <c r="J186" s="237">
        <f t="shared" si="42"/>
        <v>0</v>
      </c>
      <c r="K186" s="25"/>
      <c r="L186" s="25"/>
      <c r="M186" s="25"/>
      <c r="N186" s="25"/>
      <c r="O186" s="25"/>
      <c r="S186" s="25" t="e">
        <f>A.1!#REF!</f>
        <v>#REF!</v>
      </c>
      <c r="T186" s="25" t="e">
        <f>R186*Q186*#REF!</f>
        <v>#REF!</v>
      </c>
      <c r="U186" s="25" t="e">
        <f>Q186*#REF!*S186</f>
        <v>#REF!</v>
      </c>
      <c r="W186" s="18"/>
      <c r="X186" s="18"/>
      <c r="Y186" s="25"/>
      <c r="Z186" s="25" t="e">
        <f>A.1!#REF!</f>
        <v>#REF!</v>
      </c>
      <c r="AA186" s="25">
        <f t="shared" si="43"/>
        <v>0</v>
      </c>
      <c r="AB186" s="390" t="e">
        <f t="shared" si="44"/>
        <v>#REF!</v>
      </c>
    </row>
    <row r="187" spans="1:28" x14ac:dyDescent="0.25">
      <c r="A187" s="4" t="s">
        <v>843</v>
      </c>
      <c r="B187" s="9"/>
      <c r="C187" s="9"/>
      <c r="D187" s="9"/>
      <c r="E187" s="9"/>
      <c r="F187" s="9"/>
      <c r="I187" s="236"/>
      <c r="J187" s="237">
        <f t="shared" si="42"/>
        <v>0</v>
      </c>
      <c r="K187" s="25"/>
      <c r="L187" s="25"/>
      <c r="M187" s="25"/>
      <c r="N187" s="25"/>
      <c r="O187" s="25"/>
      <c r="S187" s="25" t="e">
        <f>S186+(S186/2)</f>
        <v>#REF!</v>
      </c>
      <c r="T187" s="25" t="e">
        <f>R187*Q187*#REF!</f>
        <v>#REF!</v>
      </c>
      <c r="U187" s="25" t="e">
        <f>Q187*#REF!*S187</f>
        <v>#REF!</v>
      </c>
      <c r="W187" s="18"/>
      <c r="X187" s="18"/>
      <c r="Y187" s="25"/>
      <c r="Z187" s="25" t="e">
        <f>Z186+(Z186/2)</f>
        <v>#REF!</v>
      </c>
      <c r="AA187" s="25">
        <f t="shared" si="43"/>
        <v>0</v>
      </c>
      <c r="AB187" s="390" t="e">
        <f t="shared" si="44"/>
        <v>#REF!</v>
      </c>
    </row>
    <row r="188" spans="1:28" x14ac:dyDescent="0.25">
      <c r="A188" s="4" t="s">
        <v>844</v>
      </c>
      <c r="B188" s="9"/>
      <c r="C188" s="9"/>
      <c r="D188" s="9"/>
      <c r="E188" s="9"/>
      <c r="F188" s="9"/>
      <c r="I188" s="236"/>
      <c r="J188" s="237">
        <f t="shared" si="42"/>
        <v>0</v>
      </c>
      <c r="K188" s="25"/>
      <c r="L188" s="25"/>
      <c r="M188" s="25"/>
      <c r="N188" s="25"/>
      <c r="O188" s="25"/>
      <c r="S188" s="25" t="e">
        <f>S186*2</f>
        <v>#REF!</v>
      </c>
      <c r="T188" s="25" t="e">
        <f>R188*Q188*#REF!</f>
        <v>#REF!</v>
      </c>
      <c r="U188" s="25" t="e">
        <f>Q188*#REF!*S188</f>
        <v>#REF!</v>
      </c>
      <c r="W188" s="18"/>
      <c r="X188" s="18"/>
      <c r="Y188" s="25"/>
      <c r="Z188" s="25" t="e">
        <f>Z186*2</f>
        <v>#REF!</v>
      </c>
      <c r="AA188" s="25">
        <f t="shared" si="43"/>
        <v>0</v>
      </c>
      <c r="AB188" s="390" t="e">
        <f t="shared" si="44"/>
        <v>#REF!</v>
      </c>
    </row>
    <row r="189" spans="1:28" x14ac:dyDescent="0.25">
      <c r="A189" s="4" t="s">
        <v>845</v>
      </c>
      <c r="B189" s="9"/>
      <c r="C189" s="9"/>
      <c r="D189" s="9"/>
      <c r="E189" s="9"/>
      <c r="F189" s="9"/>
      <c r="I189" s="236"/>
      <c r="J189" s="237">
        <f t="shared" si="42"/>
        <v>0</v>
      </c>
      <c r="K189" s="25"/>
      <c r="L189" s="25"/>
      <c r="M189" s="25"/>
      <c r="N189" s="25"/>
      <c r="O189" s="25"/>
      <c r="S189" s="25" t="e">
        <f>S188+(S186/2)</f>
        <v>#REF!</v>
      </c>
      <c r="T189" s="25" t="e">
        <f>R189*Q189*#REF!</f>
        <v>#REF!</v>
      </c>
      <c r="U189" s="25" t="e">
        <f>Q189*#REF!*S189</f>
        <v>#REF!</v>
      </c>
      <c r="W189" s="18"/>
      <c r="X189" s="18"/>
      <c r="Y189" s="25"/>
      <c r="Z189" s="25" t="e">
        <f>Z188+(Z186/2)</f>
        <v>#REF!</v>
      </c>
      <c r="AA189" s="25">
        <f t="shared" si="43"/>
        <v>0</v>
      </c>
      <c r="AB189" s="390" t="e">
        <f t="shared" si="44"/>
        <v>#REF!</v>
      </c>
    </row>
    <row r="190" spans="1:28" x14ac:dyDescent="0.25">
      <c r="A190" s="4" t="s">
        <v>846</v>
      </c>
      <c r="B190" s="9"/>
      <c r="C190" s="9"/>
      <c r="D190" s="9"/>
      <c r="E190" s="9"/>
      <c r="F190" s="9"/>
      <c r="I190" s="236"/>
      <c r="J190" s="237">
        <f t="shared" si="42"/>
        <v>0</v>
      </c>
      <c r="K190" s="25"/>
      <c r="L190" s="25"/>
      <c r="M190" s="25"/>
      <c r="N190" s="25"/>
      <c r="O190" s="25"/>
      <c r="S190" s="25" t="e">
        <f>S186*3</f>
        <v>#REF!</v>
      </c>
      <c r="T190" s="25" t="e">
        <f>R190*Q190*#REF!</f>
        <v>#REF!</v>
      </c>
      <c r="U190" s="25" t="e">
        <f>Q190*#REF!*S190</f>
        <v>#REF!</v>
      </c>
      <c r="W190" s="18"/>
      <c r="X190" s="18"/>
      <c r="Y190" s="25"/>
      <c r="Z190" s="25" t="e">
        <f>Z186*3</f>
        <v>#REF!</v>
      </c>
      <c r="AA190" s="25">
        <f t="shared" si="43"/>
        <v>0</v>
      </c>
      <c r="AB190" s="390" t="e">
        <f t="shared" si="44"/>
        <v>#REF!</v>
      </c>
    </row>
    <row r="191" spans="1:28" x14ac:dyDescent="0.25">
      <c r="A191" s="4" t="s">
        <v>847</v>
      </c>
      <c r="B191" s="9"/>
      <c r="C191" s="9"/>
      <c r="D191" s="9"/>
      <c r="E191" s="9"/>
      <c r="F191" s="9"/>
      <c r="I191" s="236"/>
      <c r="J191" s="237">
        <f t="shared" si="42"/>
        <v>0</v>
      </c>
      <c r="K191" s="25"/>
      <c r="L191" s="25"/>
      <c r="M191" s="25"/>
      <c r="N191" s="25"/>
      <c r="O191" s="25"/>
      <c r="S191" s="25" t="e">
        <f>S186*4</f>
        <v>#REF!</v>
      </c>
      <c r="T191" s="25" t="e">
        <f>R191*Q191*#REF!</f>
        <v>#REF!</v>
      </c>
      <c r="U191" s="25" t="e">
        <f>Q191*#REF!*S191</f>
        <v>#REF!</v>
      </c>
      <c r="W191" s="18"/>
      <c r="X191" s="18"/>
      <c r="Y191" s="25"/>
      <c r="Z191" s="25" t="e">
        <f>Z186*4</f>
        <v>#REF!</v>
      </c>
      <c r="AA191" s="25">
        <f t="shared" si="43"/>
        <v>0</v>
      </c>
      <c r="AB191" s="390" t="e">
        <f t="shared" si="44"/>
        <v>#REF!</v>
      </c>
    </row>
    <row r="192" spans="1:28" x14ac:dyDescent="0.25">
      <c r="A192" s="4" t="s">
        <v>848</v>
      </c>
      <c r="B192" s="9"/>
      <c r="C192" s="9"/>
      <c r="D192" s="9"/>
      <c r="E192" s="9"/>
      <c r="F192" s="9"/>
      <c r="I192" s="236"/>
      <c r="J192" s="237">
        <f t="shared" si="42"/>
        <v>0</v>
      </c>
      <c r="K192" s="25"/>
      <c r="L192" s="25"/>
      <c r="M192" s="25"/>
      <c r="N192" s="25"/>
      <c r="O192" s="25"/>
      <c r="S192" s="25" t="e">
        <f>S186*6</f>
        <v>#REF!</v>
      </c>
      <c r="T192" s="25" t="e">
        <f>R192*Q192*#REF!</f>
        <v>#REF!</v>
      </c>
      <c r="U192" s="25" t="e">
        <f>Q192*#REF!*S192</f>
        <v>#REF!</v>
      </c>
      <c r="W192" s="18"/>
      <c r="X192" s="18"/>
      <c r="Y192" s="25"/>
      <c r="Z192" s="25" t="e">
        <f>Z186*6</f>
        <v>#REF!</v>
      </c>
      <c r="AA192" s="25">
        <f t="shared" si="43"/>
        <v>0</v>
      </c>
      <c r="AB192" s="390" t="e">
        <f t="shared" si="44"/>
        <v>#REF!</v>
      </c>
    </row>
    <row r="193" spans="1:28" ht="15.75" thickBot="1" x14ac:dyDescent="0.3">
      <c r="A193" s="6" t="s">
        <v>849</v>
      </c>
      <c r="B193" s="394"/>
      <c r="C193" s="394"/>
      <c r="D193" s="394"/>
      <c r="E193" s="394"/>
      <c r="F193" s="394"/>
      <c r="G193" s="7"/>
      <c r="H193" s="7"/>
      <c r="I193" s="770"/>
      <c r="J193" s="395">
        <f t="shared" si="42"/>
        <v>0</v>
      </c>
      <c r="K193" s="26"/>
      <c r="L193" s="26"/>
      <c r="M193" s="26"/>
      <c r="N193" s="26"/>
      <c r="O193" s="26"/>
      <c r="P193" s="14"/>
      <c r="Q193" s="14"/>
      <c r="R193" s="26"/>
      <c r="S193" s="26" t="e">
        <f>S186*7</f>
        <v>#REF!</v>
      </c>
      <c r="T193" s="26" t="e">
        <f>R193*Q193*#REF!</f>
        <v>#REF!</v>
      </c>
      <c r="U193" s="26" t="e">
        <f>Q193*#REF!*S193</f>
        <v>#REF!</v>
      </c>
      <c r="W193" s="14"/>
      <c r="X193" s="14"/>
      <c r="Y193" s="26"/>
      <c r="Z193" s="26" t="e">
        <f>Z186*7</f>
        <v>#REF!</v>
      </c>
      <c r="AA193" s="26">
        <f t="shared" si="43"/>
        <v>0</v>
      </c>
      <c r="AB193" s="391" t="e">
        <f t="shared" si="44"/>
        <v>#REF!</v>
      </c>
    </row>
    <row r="194" spans="1:28" ht="15.75" thickTop="1" x14ac:dyDescent="0.25">
      <c r="A194" s="654" t="s">
        <v>145</v>
      </c>
      <c r="B194" s="9"/>
      <c r="C194" s="9"/>
      <c r="D194" s="9"/>
      <c r="E194" s="9"/>
      <c r="F194" s="9"/>
      <c r="I194" s="5"/>
      <c r="J194" s="237">
        <f>SUM(J183:J193)</f>
        <v>0</v>
      </c>
      <c r="K194" s="25"/>
      <c r="L194" s="25"/>
      <c r="M194" s="25"/>
      <c r="N194" s="25"/>
      <c r="O194" s="25"/>
      <c r="T194" s="25" t="e">
        <f>SUM(T183:T193)</f>
        <v>#REF!</v>
      </c>
      <c r="U194" s="25" t="e">
        <f>SUM(U183:U193)</f>
        <v>#REF!</v>
      </c>
      <c r="W194" s="18"/>
      <c r="X194" s="18"/>
      <c r="Y194" s="25"/>
      <c r="Z194" s="25"/>
      <c r="AA194" s="25">
        <f>SUM(AA183:AA193)</f>
        <v>0</v>
      </c>
      <c r="AB194" s="390" t="e">
        <f>SUM(AB183:AB193)</f>
        <v>#REF!</v>
      </c>
    </row>
    <row r="195" spans="1:28" x14ac:dyDescent="0.25">
      <c r="A195" s="4"/>
      <c r="I195" s="5"/>
      <c r="J195" s="87"/>
      <c r="U195" s="780"/>
      <c r="V195" s="79"/>
      <c r="W195" s="18"/>
      <c r="X195" s="18"/>
      <c r="Y195" s="25"/>
      <c r="Z195" s="25"/>
      <c r="AA195" s="25"/>
      <c r="AB195" s="392"/>
    </row>
    <row r="196" spans="1:28" x14ac:dyDescent="0.25">
      <c r="A196" s="654" t="s">
        <v>153</v>
      </c>
      <c r="B196" s="3"/>
      <c r="C196" s="3"/>
      <c r="D196" s="3"/>
      <c r="E196" s="3"/>
      <c r="F196" s="3"/>
      <c r="G196" s="3"/>
      <c r="H196" s="3"/>
      <c r="I196" s="109"/>
      <c r="J196" s="393"/>
      <c r="K196" s="21"/>
      <c r="L196" s="21"/>
      <c r="M196" s="21"/>
      <c r="N196" s="21"/>
      <c r="O196" s="21"/>
      <c r="P196" s="21"/>
      <c r="Q196" s="21"/>
      <c r="W196" s="18"/>
      <c r="X196" s="18"/>
      <c r="Y196" s="25"/>
      <c r="Z196" s="25"/>
      <c r="AA196" s="25"/>
      <c r="AB196" s="390"/>
    </row>
    <row r="197" spans="1:28" x14ac:dyDescent="0.25">
      <c r="A197" s="4" t="s">
        <v>839</v>
      </c>
      <c r="B197" s="9"/>
      <c r="C197" s="9"/>
      <c r="D197" s="9"/>
      <c r="E197" s="9"/>
      <c r="F197" s="9"/>
      <c r="I197" s="236"/>
      <c r="J197" s="237">
        <f t="shared" ref="J197:J207" si="45">G197*H197*I197</f>
        <v>0</v>
      </c>
      <c r="K197" s="25"/>
      <c r="L197" s="25"/>
      <c r="M197" s="25"/>
      <c r="N197" s="25"/>
      <c r="O197" s="25"/>
      <c r="S197" s="25" t="e">
        <f>A.1!#REF!</f>
        <v>#REF!</v>
      </c>
      <c r="T197" s="25" t="e">
        <f>R197*Q197*#REF!</f>
        <v>#REF!</v>
      </c>
      <c r="U197" s="25" t="e">
        <f>Q197*#REF!*S197</f>
        <v>#REF!</v>
      </c>
      <c r="W197" s="18"/>
      <c r="X197" s="18"/>
      <c r="Y197" s="25"/>
      <c r="Z197" s="25">
        <f>A.1!J$4</f>
        <v>0</v>
      </c>
      <c r="AA197" s="25">
        <f t="shared" ref="AA197:AA207" si="46">Y197*W197*X197</f>
        <v>0</v>
      </c>
      <c r="AB197" s="390">
        <f t="shared" ref="AB197:AB207" si="47">W197*X197*Z197</f>
        <v>0</v>
      </c>
    </row>
    <row r="198" spans="1:28" x14ac:dyDescent="0.25">
      <c r="A198" s="4" t="s">
        <v>840</v>
      </c>
      <c r="B198" s="9"/>
      <c r="C198" s="9"/>
      <c r="D198" s="9"/>
      <c r="E198" s="9"/>
      <c r="F198" s="9"/>
      <c r="I198" s="236"/>
      <c r="J198" s="237">
        <f t="shared" si="45"/>
        <v>0</v>
      </c>
      <c r="K198" s="25"/>
      <c r="L198" s="25"/>
      <c r="M198" s="25"/>
      <c r="N198" s="25"/>
      <c r="O198" s="25"/>
      <c r="S198" s="25" t="e">
        <f>S197*2</f>
        <v>#REF!</v>
      </c>
      <c r="T198" s="25" t="e">
        <f>R198*Q198*#REF!</f>
        <v>#REF!</v>
      </c>
      <c r="U198" s="25" t="e">
        <f>Q198*#REF!*S198</f>
        <v>#REF!</v>
      </c>
      <c r="W198" s="18"/>
      <c r="X198" s="18"/>
      <c r="Y198" s="25"/>
      <c r="Z198" s="25">
        <f>Z197*2</f>
        <v>0</v>
      </c>
      <c r="AA198" s="25">
        <f t="shared" si="46"/>
        <v>0</v>
      </c>
      <c r="AB198" s="390">
        <f t="shared" si="47"/>
        <v>0</v>
      </c>
    </row>
    <row r="199" spans="1:28" x14ac:dyDescent="0.25">
      <c r="A199" s="4" t="s">
        <v>841</v>
      </c>
      <c r="B199" s="9"/>
      <c r="C199" s="9"/>
      <c r="D199" s="9"/>
      <c r="E199" s="9"/>
      <c r="F199" s="9"/>
      <c r="I199" s="236"/>
      <c r="J199" s="237">
        <f t="shared" si="45"/>
        <v>0</v>
      </c>
      <c r="K199" s="25"/>
      <c r="L199" s="25"/>
      <c r="M199" s="25"/>
      <c r="N199" s="25"/>
      <c r="O199" s="25"/>
      <c r="S199" s="25" t="e">
        <f>S197*3</f>
        <v>#REF!</v>
      </c>
      <c r="T199" s="25" t="e">
        <f>R199*Q199*#REF!</f>
        <v>#REF!</v>
      </c>
      <c r="U199" s="25" t="e">
        <f>Q199*#REF!*S199</f>
        <v>#REF!</v>
      </c>
      <c r="W199" s="18"/>
      <c r="X199" s="18"/>
      <c r="Y199" s="25"/>
      <c r="Z199" s="25">
        <f>Z197*3</f>
        <v>0</v>
      </c>
      <c r="AA199" s="25">
        <f t="shared" si="46"/>
        <v>0</v>
      </c>
      <c r="AB199" s="390">
        <f t="shared" si="47"/>
        <v>0</v>
      </c>
    </row>
    <row r="200" spans="1:28" x14ac:dyDescent="0.25">
      <c r="A200" s="4" t="s">
        <v>842</v>
      </c>
      <c r="B200" s="9"/>
      <c r="C200" s="9"/>
      <c r="D200" s="9"/>
      <c r="E200" s="9"/>
      <c r="F200" s="9"/>
      <c r="I200" s="236"/>
      <c r="J200" s="237">
        <f t="shared" si="45"/>
        <v>0</v>
      </c>
      <c r="K200" s="25"/>
      <c r="L200" s="25"/>
      <c r="M200" s="25"/>
      <c r="N200" s="25"/>
      <c r="O200" s="25"/>
      <c r="S200" s="25" t="e">
        <f>A.1!#REF!</f>
        <v>#REF!</v>
      </c>
      <c r="T200" s="25" t="e">
        <f>R200*Q200*#REF!</f>
        <v>#REF!</v>
      </c>
      <c r="U200" s="25" t="e">
        <f>Q200*#REF!*S200</f>
        <v>#REF!</v>
      </c>
      <c r="W200" s="18"/>
      <c r="X200" s="18"/>
      <c r="Y200" s="25"/>
      <c r="Z200" s="25" t="e">
        <f>A.1!#REF!</f>
        <v>#REF!</v>
      </c>
      <c r="AA200" s="25">
        <f t="shared" si="46"/>
        <v>0</v>
      </c>
      <c r="AB200" s="390" t="e">
        <f t="shared" si="47"/>
        <v>#REF!</v>
      </c>
    </row>
    <row r="201" spans="1:28" x14ac:dyDescent="0.25">
      <c r="A201" s="4" t="s">
        <v>843</v>
      </c>
      <c r="B201" s="9"/>
      <c r="C201" s="9"/>
      <c r="D201" s="9"/>
      <c r="E201" s="9"/>
      <c r="F201" s="9"/>
      <c r="I201" s="236"/>
      <c r="J201" s="237">
        <f t="shared" si="45"/>
        <v>0</v>
      </c>
      <c r="K201" s="25"/>
      <c r="L201" s="25"/>
      <c r="M201" s="25"/>
      <c r="N201" s="25"/>
      <c r="O201" s="25"/>
      <c r="S201" s="25" t="e">
        <f>S200+(S200/2)</f>
        <v>#REF!</v>
      </c>
      <c r="T201" s="25" t="e">
        <f>R201*Q201*#REF!</f>
        <v>#REF!</v>
      </c>
      <c r="U201" s="25" t="e">
        <f>Q201*#REF!*S201</f>
        <v>#REF!</v>
      </c>
      <c r="W201" s="18"/>
      <c r="X201" s="18"/>
      <c r="Y201" s="25"/>
      <c r="Z201" s="25" t="e">
        <f>Z200+(Z200/2)</f>
        <v>#REF!</v>
      </c>
      <c r="AA201" s="25">
        <f t="shared" si="46"/>
        <v>0</v>
      </c>
      <c r="AB201" s="390" t="e">
        <f t="shared" si="47"/>
        <v>#REF!</v>
      </c>
    </row>
    <row r="202" spans="1:28" x14ac:dyDescent="0.25">
      <c r="A202" s="4" t="s">
        <v>844</v>
      </c>
      <c r="B202" s="9"/>
      <c r="C202" s="9"/>
      <c r="D202" s="9"/>
      <c r="E202" s="9"/>
      <c r="F202" s="9"/>
      <c r="I202" s="236"/>
      <c r="J202" s="237">
        <f t="shared" si="45"/>
        <v>0</v>
      </c>
      <c r="K202" s="25"/>
      <c r="L202" s="25"/>
      <c r="M202" s="25"/>
      <c r="N202" s="25"/>
      <c r="O202" s="25"/>
      <c r="S202" s="25" t="e">
        <f>S200*2</f>
        <v>#REF!</v>
      </c>
      <c r="T202" s="25" t="e">
        <f>R202*Q202*#REF!</f>
        <v>#REF!</v>
      </c>
      <c r="U202" s="25" t="e">
        <f>Q202*#REF!*S202</f>
        <v>#REF!</v>
      </c>
      <c r="W202" s="18"/>
      <c r="X202" s="18"/>
      <c r="Y202" s="25"/>
      <c r="Z202" s="25" t="e">
        <f>Z200*2</f>
        <v>#REF!</v>
      </c>
      <c r="AA202" s="25">
        <f t="shared" si="46"/>
        <v>0</v>
      </c>
      <c r="AB202" s="390" t="e">
        <f t="shared" si="47"/>
        <v>#REF!</v>
      </c>
    </row>
    <row r="203" spans="1:28" x14ac:dyDescent="0.25">
      <c r="A203" s="4" t="s">
        <v>845</v>
      </c>
      <c r="B203" s="9"/>
      <c r="C203" s="9"/>
      <c r="D203" s="9"/>
      <c r="E203" s="9"/>
      <c r="F203" s="9"/>
      <c r="I203" s="236"/>
      <c r="J203" s="237">
        <f t="shared" si="45"/>
        <v>0</v>
      </c>
      <c r="K203" s="25"/>
      <c r="L203" s="25"/>
      <c r="M203" s="25"/>
      <c r="N203" s="25"/>
      <c r="O203" s="25"/>
      <c r="S203" s="25" t="e">
        <f>S202+(S200/2)</f>
        <v>#REF!</v>
      </c>
      <c r="T203" s="25" t="e">
        <f>R203*Q203*#REF!</f>
        <v>#REF!</v>
      </c>
      <c r="U203" s="25" t="e">
        <f>Q203*#REF!*S203</f>
        <v>#REF!</v>
      </c>
      <c r="W203" s="18"/>
      <c r="X203" s="18"/>
      <c r="Y203" s="25"/>
      <c r="Z203" s="25" t="e">
        <f>Z202+(Z200/2)</f>
        <v>#REF!</v>
      </c>
      <c r="AA203" s="25">
        <f t="shared" si="46"/>
        <v>0</v>
      </c>
      <c r="AB203" s="390" t="e">
        <f t="shared" si="47"/>
        <v>#REF!</v>
      </c>
    </row>
    <row r="204" spans="1:28" x14ac:dyDescent="0.25">
      <c r="A204" s="4" t="s">
        <v>846</v>
      </c>
      <c r="B204" s="9"/>
      <c r="C204" s="9"/>
      <c r="D204" s="9"/>
      <c r="E204" s="9"/>
      <c r="F204" s="9"/>
      <c r="I204" s="236"/>
      <c r="J204" s="237">
        <f t="shared" si="45"/>
        <v>0</v>
      </c>
      <c r="K204" s="25"/>
      <c r="L204" s="25"/>
      <c r="M204" s="25"/>
      <c r="N204" s="25"/>
      <c r="O204" s="25"/>
      <c r="S204" s="25" t="e">
        <f>S200*3</f>
        <v>#REF!</v>
      </c>
      <c r="T204" s="25" t="e">
        <f>R204*Q204*#REF!</f>
        <v>#REF!</v>
      </c>
      <c r="U204" s="25" t="e">
        <f>Q204*#REF!*S204</f>
        <v>#REF!</v>
      </c>
      <c r="W204" s="18"/>
      <c r="X204" s="18"/>
      <c r="Y204" s="25"/>
      <c r="Z204" s="25" t="e">
        <f>Z200*3</f>
        <v>#REF!</v>
      </c>
      <c r="AA204" s="25">
        <f t="shared" si="46"/>
        <v>0</v>
      </c>
      <c r="AB204" s="390" t="e">
        <f t="shared" si="47"/>
        <v>#REF!</v>
      </c>
    </row>
    <row r="205" spans="1:28" x14ac:dyDescent="0.25">
      <c r="A205" s="4" t="s">
        <v>847</v>
      </c>
      <c r="B205" s="9"/>
      <c r="C205" s="9"/>
      <c r="D205" s="9"/>
      <c r="E205" s="9"/>
      <c r="F205" s="9"/>
      <c r="I205" s="236"/>
      <c r="J205" s="237">
        <f t="shared" si="45"/>
        <v>0</v>
      </c>
      <c r="K205" s="25"/>
      <c r="L205" s="25"/>
      <c r="M205" s="25"/>
      <c r="N205" s="25"/>
      <c r="O205" s="25"/>
      <c r="S205" s="25" t="e">
        <f>S200*4</f>
        <v>#REF!</v>
      </c>
      <c r="T205" s="25" t="e">
        <f>R205*Q205*#REF!</f>
        <v>#REF!</v>
      </c>
      <c r="U205" s="25" t="e">
        <f>Q205*#REF!*S205</f>
        <v>#REF!</v>
      </c>
      <c r="W205" s="18"/>
      <c r="X205" s="18"/>
      <c r="Y205" s="25"/>
      <c r="Z205" s="25" t="e">
        <f>Z200*4</f>
        <v>#REF!</v>
      </c>
      <c r="AA205" s="25">
        <f t="shared" si="46"/>
        <v>0</v>
      </c>
      <c r="AB205" s="390" t="e">
        <f t="shared" si="47"/>
        <v>#REF!</v>
      </c>
    </row>
    <row r="206" spans="1:28" x14ac:dyDescent="0.25">
      <c r="A206" s="4" t="s">
        <v>848</v>
      </c>
      <c r="B206" s="9"/>
      <c r="C206" s="9"/>
      <c r="D206" s="9"/>
      <c r="E206" s="9"/>
      <c r="F206" s="9"/>
      <c r="I206" s="236"/>
      <c r="J206" s="237">
        <f t="shared" si="45"/>
        <v>0</v>
      </c>
      <c r="K206" s="25"/>
      <c r="L206" s="25"/>
      <c r="M206" s="25"/>
      <c r="N206" s="25"/>
      <c r="O206" s="25"/>
      <c r="S206" s="25" t="e">
        <f>S200*6</f>
        <v>#REF!</v>
      </c>
      <c r="T206" s="25" t="e">
        <f>R206*Q206*#REF!</f>
        <v>#REF!</v>
      </c>
      <c r="U206" s="25" t="e">
        <f>Q206*#REF!*S206</f>
        <v>#REF!</v>
      </c>
      <c r="W206" s="18"/>
      <c r="X206" s="18"/>
      <c r="Y206" s="25"/>
      <c r="Z206" s="25" t="e">
        <f>Z200*6</f>
        <v>#REF!</v>
      </c>
      <c r="AA206" s="25">
        <f t="shared" si="46"/>
        <v>0</v>
      </c>
      <c r="AB206" s="390" t="e">
        <f t="shared" si="47"/>
        <v>#REF!</v>
      </c>
    </row>
    <row r="207" spans="1:28" ht="15.75" thickBot="1" x14ac:dyDescent="0.3">
      <c r="A207" s="6" t="s">
        <v>849</v>
      </c>
      <c r="B207" s="394"/>
      <c r="C207" s="394"/>
      <c r="D207" s="394"/>
      <c r="E207" s="394"/>
      <c r="F207" s="394"/>
      <c r="G207" s="7"/>
      <c r="H207" s="7"/>
      <c r="I207" s="770"/>
      <c r="J207" s="395">
        <f t="shared" si="45"/>
        <v>0</v>
      </c>
      <c r="K207" s="26"/>
      <c r="L207" s="26"/>
      <c r="M207" s="26"/>
      <c r="N207" s="26"/>
      <c r="O207" s="26"/>
      <c r="P207" s="14"/>
      <c r="Q207" s="14"/>
      <c r="R207" s="26"/>
      <c r="S207" s="26" t="e">
        <f>S200*7</f>
        <v>#REF!</v>
      </c>
      <c r="T207" s="26" t="e">
        <f>R207*Q207*#REF!</f>
        <v>#REF!</v>
      </c>
      <c r="U207" s="26" t="e">
        <f>Q207*#REF!*S207</f>
        <v>#REF!</v>
      </c>
      <c r="W207" s="14"/>
      <c r="X207" s="14"/>
      <c r="Y207" s="26"/>
      <c r="Z207" s="26" t="e">
        <f>Z200*7</f>
        <v>#REF!</v>
      </c>
      <c r="AA207" s="26">
        <f t="shared" si="46"/>
        <v>0</v>
      </c>
      <c r="AB207" s="391" t="e">
        <f t="shared" si="47"/>
        <v>#REF!</v>
      </c>
    </row>
    <row r="208" spans="1:28" ht="15.75" thickTop="1" x14ac:dyDescent="0.25">
      <c r="A208" s="654" t="s">
        <v>145</v>
      </c>
      <c r="B208" s="9"/>
      <c r="C208" s="9"/>
      <c r="D208" s="9"/>
      <c r="E208" s="9"/>
      <c r="F208" s="9"/>
      <c r="I208" s="5"/>
      <c r="J208" s="237">
        <f>SUM(J197:J207)</f>
        <v>0</v>
      </c>
      <c r="K208" s="25"/>
      <c r="L208" s="25"/>
      <c r="M208" s="25"/>
      <c r="N208" s="25"/>
      <c r="O208" s="25"/>
      <c r="T208" s="25" t="e">
        <f>SUM(T197:T207)</f>
        <v>#REF!</v>
      </c>
      <c r="U208" s="25" t="e">
        <f>SUM(U197:U207)</f>
        <v>#REF!</v>
      </c>
      <c r="W208" s="18"/>
      <c r="X208" s="18"/>
      <c r="Y208" s="25"/>
      <c r="Z208" s="25"/>
      <c r="AA208" s="25">
        <f>SUM(AA197:AA207)</f>
        <v>0</v>
      </c>
      <c r="AB208" s="390" t="e">
        <f>SUM(AB197:AB207)</f>
        <v>#REF!</v>
      </c>
    </row>
    <row r="209" spans="1:28" x14ac:dyDescent="0.25">
      <c r="A209" s="4"/>
      <c r="I209" s="5"/>
      <c r="J209" s="87"/>
      <c r="W209" s="18"/>
      <c r="X209" s="18"/>
      <c r="Y209" s="25"/>
      <c r="Z209" s="25"/>
      <c r="AA209" s="25"/>
      <c r="AB209" s="390"/>
    </row>
    <row r="210" spans="1:28" x14ac:dyDescent="0.25">
      <c r="A210" s="654" t="s">
        <v>850</v>
      </c>
      <c r="B210" s="3"/>
      <c r="C210" s="3"/>
      <c r="D210" s="3"/>
      <c r="E210" s="3"/>
      <c r="F210" s="3"/>
      <c r="G210" s="3"/>
      <c r="H210" s="3"/>
      <c r="I210" s="109"/>
      <c r="J210" s="393"/>
      <c r="K210" s="21"/>
      <c r="L210" s="21"/>
      <c r="M210" s="21"/>
      <c r="N210" s="21"/>
      <c r="O210" s="21"/>
      <c r="P210" s="21"/>
      <c r="Q210" s="21"/>
      <c r="W210" s="18"/>
      <c r="X210" s="18"/>
      <c r="Y210" s="25"/>
      <c r="Z210" s="25"/>
      <c r="AA210" s="25"/>
      <c r="AB210" s="390"/>
    </row>
    <row r="211" spans="1:28" x14ac:dyDescent="0.25">
      <c r="A211" s="4" t="s">
        <v>839</v>
      </c>
      <c r="B211" s="9"/>
      <c r="C211" s="9"/>
      <c r="D211" s="9"/>
      <c r="E211" s="9"/>
      <c r="F211" s="9"/>
      <c r="I211" s="236"/>
      <c r="J211" s="237">
        <f t="shared" ref="J211:J221" si="48">G211*H211*I211</f>
        <v>0</v>
      </c>
      <c r="K211" s="25"/>
      <c r="L211" s="25"/>
      <c r="M211" s="25"/>
      <c r="N211" s="25"/>
      <c r="O211" s="25"/>
      <c r="S211" s="25" t="e">
        <f>A.1!#REF!</f>
        <v>#REF!</v>
      </c>
      <c r="T211" s="25" t="e">
        <f>R211*Q211*#REF!</f>
        <v>#REF!</v>
      </c>
      <c r="U211" s="25" t="e">
        <f>Q211*#REF!*S211</f>
        <v>#REF!</v>
      </c>
      <c r="W211" s="18"/>
      <c r="X211" s="18"/>
      <c r="Y211" s="25"/>
      <c r="Z211" s="25">
        <f>A.1!J$4</f>
        <v>0</v>
      </c>
      <c r="AA211" s="25">
        <f t="shared" ref="AA211:AA221" si="49">Y211*W211*X211</f>
        <v>0</v>
      </c>
      <c r="AB211" s="390">
        <f t="shared" ref="AB211:AB221" si="50">W211*X211*Z211</f>
        <v>0</v>
      </c>
    </row>
    <row r="212" spans="1:28" x14ac:dyDescent="0.25">
      <c r="A212" s="4" t="s">
        <v>840</v>
      </c>
      <c r="B212" s="9"/>
      <c r="C212" s="9"/>
      <c r="D212" s="9"/>
      <c r="E212" s="9"/>
      <c r="F212" s="9"/>
      <c r="I212" s="236"/>
      <c r="J212" s="237">
        <f t="shared" si="48"/>
        <v>0</v>
      </c>
      <c r="K212" s="25"/>
      <c r="L212" s="25"/>
      <c r="M212" s="25"/>
      <c r="N212" s="25"/>
      <c r="O212" s="25"/>
      <c r="S212" s="25" t="e">
        <f>S211*2</f>
        <v>#REF!</v>
      </c>
      <c r="T212" s="25" t="e">
        <f>R212*Q212*#REF!</f>
        <v>#REF!</v>
      </c>
      <c r="U212" s="25" t="e">
        <f>Q212*#REF!*S212</f>
        <v>#REF!</v>
      </c>
      <c r="W212" s="18"/>
      <c r="X212" s="18"/>
      <c r="Y212" s="25"/>
      <c r="Z212" s="25">
        <f>Z211*2</f>
        <v>0</v>
      </c>
      <c r="AA212" s="25">
        <f t="shared" si="49"/>
        <v>0</v>
      </c>
      <c r="AB212" s="390">
        <f t="shared" si="50"/>
        <v>0</v>
      </c>
    </row>
    <row r="213" spans="1:28" x14ac:dyDescent="0.25">
      <c r="A213" s="4" t="s">
        <v>841</v>
      </c>
      <c r="B213" s="9"/>
      <c r="C213" s="9"/>
      <c r="D213" s="9"/>
      <c r="E213" s="9"/>
      <c r="F213" s="9"/>
      <c r="I213" s="236"/>
      <c r="J213" s="237">
        <f t="shared" si="48"/>
        <v>0</v>
      </c>
      <c r="K213" s="25"/>
      <c r="L213" s="25"/>
      <c r="M213" s="25"/>
      <c r="N213" s="25"/>
      <c r="O213" s="25"/>
      <c r="S213" s="25" t="e">
        <f>S211*3</f>
        <v>#REF!</v>
      </c>
      <c r="T213" s="25" t="e">
        <f>R213*Q213*#REF!</f>
        <v>#REF!</v>
      </c>
      <c r="U213" s="25" t="e">
        <f>Q213*#REF!*S213</f>
        <v>#REF!</v>
      </c>
      <c r="W213" s="18"/>
      <c r="X213" s="18"/>
      <c r="Y213" s="25"/>
      <c r="Z213" s="25">
        <f>Z211*3</f>
        <v>0</v>
      </c>
      <c r="AA213" s="25">
        <f t="shared" si="49"/>
        <v>0</v>
      </c>
      <c r="AB213" s="390">
        <f t="shared" si="50"/>
        <v>0</v>
      </c>
    </row>
    <row r="214" spans="1:28" x14ac:dyDescent="0.25">
      <c r="A214" s="4" t="s">
        <v>842</v>
      </c>
      <c r="B214" s="9"/>
      <c r="C214" s="9"/>
      <c r="D214" s="9"/>
      <c r="E214" s="9"/>
      <c r="F214" s="9"/>
      <c r="I214" s="236"/>
      <c r="J214" s="237">
        <f t="shared" si="48"/>
        <v>0</v>
      </c>
      <c r="K214" s="25"/>
      <c r="L214" s="25"/>
      <c r="M214" s="25"/>
      <c r="N214" s="25"/>
      <c r="O214" s="25"/>
      <c r="S214" s="25" t="e">
        <f>A.1!#REF!</f>
        <v>#REF!</v>
      </c>
      <c r="T214" s="25" t="e">
        <f>R214*Q214*#REF!</f>
        <v>#REF!</v>
      </c>
      <c r="U214" s="25" t="e">
        <f>Q214*#REF!*S214</f>
        <v>#REF!</v>
      </c>
      <c r="W214" s="18"/>
      <c r="X214" s="18"/>
      <c r="Y214" s="25"/>
      <c r="Z214" s="25" t="e">
        <f>A.1!#REF!</f>
        <v>#REF!</v>
      </c>
      <c r="AA214" s="25">
        <f t="shared" si="49"/>
        <v>0</v>
      </c>
      <c r="AB214" s="390" t="e">
        <f t="shared" si="50"/>
        <v>#REF!</v>
      </c>
    </row>
    <row r="215" spans="1:28" x14ac:dyDescent="0.25">
      <c r="A215" s="4" t="s">
        <v>843</v>
      </c>
      <c r="B215" s="9"/>
      <c r="C215" s="9"/>
      <c r="D215" s="9"/>
      <c r="E215" s="9"/>
      <c r="F215" s="9"/>
      <c r="I215" s="236"/>
      <c r="J215" s="237">
        <f t="shared" si="48"/>
        <v>0</v>
      </c>
      <c r="K215" s="25"/>
      <c r="L215" s="25"/>
      <c r="M215" s="25"/>
      <c r="N215" s="25"/>
      <c r="O215" s="25"/>
      <c r="S215" s="25" t="e">
        <f>S214+(S214/2)</f>
        <v>#REF!</v>
      </c>
      <c r="T215" s="25" t="e">
        <f>R215*Q215*#REF!</f>
        <v>#REF!</v>
      </c>
      <c r="U215" s="25" t="e">
        <f>Q215*#REF!*S215</f>
        <v>#REF!</v>
      </c>
      <c r="W215" s="18"/>
      <c r="X215" s="18"/>
      <c r="Y215" s="25"/>
      <c r="Z215" s="25" t="e">
        <f>Z214+(Z214/2)</f>
        <v>#REF!</v>
      </c>
      <c r="AA215" s="25">
        <f t="shared" si="49"/>
        <v>0</v>
      </c>
      <c r="AB215" s="390" t="e">
        <f t="shared" si="50"/>
        <v>#REF!</v>
      </c>
    </row>
    <row r="216" spans="1:28" x14ac:dyDescent="0.25">
      <c r="A216" s="4" t="s">
        <v>844</v>
      </c>
      <c r="B216" s="9"/>
      <c r="C216" s="9"/>
      <c r="D216" s="9"/>
      <c r="E216" s="9"/>
      <c r="F216" s="9"/>
      <c r="I216" s="236"/>
      <c r="J216" s="237">
        <f t="shared" si="48"/>
        <v>0</v>
      </c>
      <c r="K216" s="25"/>
      <c r="L216" s="25"/>
      <c r="M216" s="25"/>
      <c r="N216" s="25"/>
      <c r="O216" s="25"/>
      <c r="S216" s="25" t="e">
        <f>S214*2</f>
        <v>#REF!</v>
      </c>
      <c r="T216" s="25" t="e">
        <f>R216*Q216*#REF!</f>
        <v>#REF!</v>
      </c>
      <c r="U216" s="25" t="e">
        <f>Q216*#REF!*S216</f>
        <v>#REF!</v>
      </c>
      <c r="W216" s="18"/>
      <c r="X216" s="18"/>
      <c r="Y216" s="25"/>
      <c r="Z216" s="25" t="e">
        <f>Z214*2</f>
        <v>#REF!</v>
      </c>
      <c r="AA216" s="25">
        <f t="shared" si="49"/>
        <v>0</v>
      </c>
      <c r="AB216" s="390" t="e">
        <f t="shared" si="50"/>
        <v>#REF!</v>
      </c>
    </row>
    <row r="217" spans="1:28" x14ac:dyDescent="0.25">
      <c r="A217" s="4" t="s">
        <v>845</v>
      </c>
      <c r="B217" s="9"/>
      <c r="C217" s="9"/>
      <c r="D217" s="9"/>
      <c r="E217" s="9"/>
      <c r="F217" s="9"/>
      <c r="I217" s="236"/>
      <c r="J217" s="237">
        <f t="shared" si="48"/>
        <v>0</v>
      </c>
      <c r="K217" s="25"/>
      <c r="L217" s="25"/>
      <c r="M217" s="25"/>
      <c r="N217" s="25"/>
      <c r="O217" s="25"/>
      <c r="S217" s="25" t="e">
        <f>S216+(S214/2)</f>
        <v>#REF!</v>
      </c>
      <c r="T217" s="25" t="e">
        <f>R217*Q217*#REF!</f>
        <v>#REF!</v>
      </c>
      <c r="U217" s="25" t="e">
        <f>Q217*#REF!*S217</f>
        <v>#REF!</v>
      </c>
      <c r="W217" s="18"/>
      <c r="X217" s="18"/>
      <c r="Y217" s="25"/>
      <c r="Z217" s="25" t="e">
        <f>Z216+(Z214/2)</f>
        <v>#REF!</v>
      </c>
      <c r="AA217" s="25">
        <f t="shared" si="49"/>
        <v>0</v>
      </c>
      <c r="AB217" s="390" t="e">
        <f t="shared" si="50"/>
        <v>#REF!</v>
      </c>
    </row>
    <row r="218" spans="1:28" x14ac:dyDescent="0.25">
      <c r="A218" s="4" t="s">
        <v>846</v>
      </c>
      <c r="B218" s="9"/>
      <c r="C218" s="9"/>
      <c r="D218" s="9"/>
      <c r="E218" s="9"/>
      <c r="F218" s="9"/>
      <c r="I218" s="236"/>
      <c r="J218" s="237">
        <f t="shared" si="48"/>
        <v>0</v>
      </c>
      <c r="K218" s="25"/>
      <c r="L218" s="25"/>
      <c r="M218" s="25"/>
      <c r="N218" s="25"/>
      <c r="O218" s="25"/>
      <c r="S218" s="25" t="e">
        <f>S214*3</f>
        <v>#REF!</v>
      </c>
      <c r="T218" s="25" t="e">
        <f>R218*Q218*#REF!</f>
        <v>#REF!</v>
      </c>
      <c r="U218" s="25" t="e">
        <f>Q218*#REF!*S218</f>
        <v>#REF!</v>
      </c>
      <c r="W218" s="18"/>
      <c r="X218" s="18"/>
      <c r="Y218" s="25"/>
      <c r="Z218" s="25" t="e">
        <f>Z214*3</f>
        <v>#REF!</v>
      </c>
      <c r="AA218" s="25">
        <f t="shared" si="49"/>
        <v>0</v>
      </c>
      <c r="AB218" s="390" t="e">
        <f t="shared" si="50"/>
        <v>#REF!</v>
      </c>
    </row>
    <row r="219" spans="1:28" x14ac:dyDescent="0.25">
      <c r="A219" s="4" t="s">
        <v>847</v>
      </c>
      <c r="B219" s="9"/>
      <c r="C219" s="9"/>
      <c r="D219" s="9"/>
      <c r="E219" s="9"/>
      <c r="F219" s="9"/>
      <c r="I219" s="236"/>
      <c r="J219" s="237">
        <f t="shared" si="48"/>
        <v>0</v>
      </c>
      <c r="K219" s="25"/>
      <c r="L219" s="25"/>
      <c r="M219" s="25"/>
      <c r="N219" s="25"/>
      <c r="O219" s="25"/>
      <c r="S219" s="25" t="e">
        <f>S214*4</f>
        <v>#REF!</v>
      </c>
      <c r="T219" s="25" t="e">
        <f>R219*Q219*#REF!</f>
        <v>#REF!</v>
      </c>
      <c r="U219" s="25" t="e">
        <f>Q219*#REF!*S219</f>
        <v>#REF!</v>
      </c>
      <c r="W219" s="18"/>
      <c r="X219" s="18"/>
      <c r="Y219" s="25"/>
      <c r="Z219" s="25" t="e">
        <f>Z214*4</f>
        <v>#REF!</v>
      </c>
      <c r="AA219" s="25">
        <f t="shared" si="49"/>
        <v>0</v>
      </c>
      <c r="AB219" s="390" t="e">
        <f t="shared" si="50"/>
        <v>#REF!</v>
      </c>
    </row>
    <row r="220" spans="1:28" x14ac:dyDescent="0.25">
      <c r="A220" s="4" t="s">
        <v>848</v>
      </c>
      <c r="B220" s="9"/>
      <c r="C220" s="9"/>
      <c r="D220" s="9"/>
      <c r="E220" s="9"/>
      <c r="F220" s="9"/>
      <c r="I220" s="236"/>
      <c r="J220" s="237">
        <f t="shared" si="48"/>
        <v>0</v>
      </c>
      <c r="K220" s="25"/>
      <c r="L220" s="25"/>
      <c r="M220" s="25"/>
      <c r="N220" s="25"/>
      <c r="O220" s="25"/>
      <c r="S220" s="25" t="e">
        <f>S214*6</f>
        <v>#REF!</v>
      </c>
      <c r="T220" s="25" t="e">
        <f>R220*Q220*#REF!</f>
        <v>#REF!</v>
      </c>
      <c r="U220" s="25" t="e">
        <f>Q220*#REF!*S220</f>
        <v>#REF!</v>
      </c>
      <c r="W220" s="18"/>
      <c r="X220" s="18"/>
      <c r="Y220" s="25"/>
      <c r="Z220" s="25" t="e">
        <f>Z214*6</f>
        <v>#REF!</v>
      </c>
      <c r="AA220" s="25">
        <f t="shared" si="49"/>
        <v>0</v>
      </c>
      <c r="AB220" s="390" t="e">
        <f t="shared" si="50"/>
        <v>#REF!</v>
      </c>
    </row>
    <row r="221" spans="1:28" ht="15.75" thickBot="1" x14ac:dyDescent="0.3">
      <c r="A221" s="6" t="s">
        <v>849</v>
      </c>
      <c r="B221" s="394"/>
      <c r="C221" s="394"/>
      <c r="D221" s="394"/>
      <c r="E221" s="394"/>
      <c r="F221" s="394"/>
      <c r="G221" s="7"/>
      <c r="H221" s="7"/>
      <c r="I221" s="770"/>
      <c r="J221" s="395">
        <f t="shared" si="48"/>
        <v>0</v>
      </c>
      <c r="K221" s="26"/>
      <c r="L221" s="26"/>
      <c r="M221" s="26"/>
      <c r="N221" s="26"/>
      <c r="O221" s="26"/>
      <c r="P221" s="14"/>
      <c r="Q221" s="14"/>
      <c r="R221" s="26"/>
      <c r="S221" s="26" t="e">
        <f>S214*7</f>
        <v>#REF!</v>
      </c>
      <c r="T221" s="26" t="e">
        <f>R221*Q221*#REF!</f>
        <v>#REF!</v>
      </c>
      <c r="U221" s="26" t="e">
        <f>Q221*#REF!*S221</f>
        <v>#REF!</v>
      </c>
      <c r="W221" s="14"/>
      <c r="X221" s="14"/>
      <c r="Y221" s="26"/>
      <c r="Z221" s="26" t="e">
        <f>Z214*7</f>
        <v>#REF!</v>
      </c>
      <c r="AA221" s="26">
        <f t="shared" si="49"/>
        <v>0</v>
      </c>
      <c r="AB221" s="391" t="e">
        <f t="shared" si="50"/>
        <v>#REF!</v>
      </c>
    </row>
    <row r="222" spans="1:28" ht="15.75" thickTop="1" x14ac:dyDescent="0.25">
      <c r="A222" s="655" t="s">
        <v>145</v>
      </c>
      <c r="B222" s="509"/>
      <c r="C222" s="509"/>
      <c r="D222" s="509"/>
      <c r="E222" s="509"/>
      <c r="F222" s="509"/>
      <c r="G222" s="375"/>
      <c r="H222" s="375"/>
      <c r="I222" s="126"/>
      <c r="J222" s="508">
        <f>SUM(J211:J221)</f>
        <v>0</v>
      </c>
      <c r="K222" s="512"/>
      <c r="L222" s="512"/>
      <c r="M222" s="512"/>
      <c r="N222" s="512"/>
      <c r="O222" s="512"/>
      <c r="P222" s="511"/>
      <c r="Q222" s="511"/>
      <c r="R222" s="512"/>
      <c r="S222" s="512"/>
      <c r="T222" s="512" t="e">
        <f>SUM(T211:T221)</f>
        <v>#REF!</v>
      </c>
      <c r="U222" s="512" t="e">
        <f>SUM(U211:U221)</f>
        <v>#REF!</v>
      </c>
      <c r="W222" s="18"/>
      <c r="X222" s="18"/>
      <c r="Y222" s="25"/>
      <c r="Z222" s="25"/>
      <c r="AA222" s="25">
        <f>SUM(AA211:AA221)</f>
        <v>0</v>
      </c>
      <c r="AB222" s="390" t="e">
        <f>SUM(AB211:AB221)</f>
        <v>#REF!</v>
      </c>
    </row>
    <row r="223" spans="1:28" x14ac:dyDescent="0.25">
      <c r="W223" s="18"/>
      <c r="X223" s="18"/>
      <c r="Y223" s="25"/>
      <c r="Z223" s="25"/>
      <c r="AA223" s="25"/>
      <c r="AB223" s="390"/>
    </row>
  </sheetData>
  <mergeCells count="5">
    <mergeCell ref="W1:AB1"/>
    <mergeCell ref="B2:H2"/>
    <mergeCell ref="B1:J1"/>
    <mergeCell ref="K2:Q2"/>
    <mergeCell ref="K1:U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9597-1321-4566-90B8-4F894854F004}">
  <sheetPr>
    <tabColor rgb="FFFF0000"/>
  </sheetPr>
  <dimension ref="A1:O59"/>
  <sheetViews>
    <sheetView workbookViewId="0"/>
  </sheetViews>
  <sheetFormatPr defaultColWidth="8.7109375" defaultRowHeight="15" x14ac:dyDescent="0.25"/>
  <cols>
    <col min="1" max="1" width="34.28515625" style="1" customWidth="1"/>
    <col min="2" max="15" width="14.28515625" style="1" customWidth="1"/>
    <col min="16" max="16384" width="8.7109375" style="1"/>
  </cols>
  <sheetData>
    <row r="1" spans="1:15" x14ac:dyDescent="0.25">
      <c r="A1" s="105" t="s">
        <v>18</v>
      </c>
      <c r="B1" s="1643" t="s">
        <v>851</v>
      </c>
      <c r="C1" s="1644"/>
      <c r="D1" s="1645" t="s">
        <v>852</v>
      </c>
      <c r="E1" s="1646"/>
      <c r="F1" s="1643" t="s">
        <v>853</v>
      </c>
      <c r="G1" s="1646"/>
      <c r="H1" s="1643" t="s">
        <v>854</v>
      </c>
      <c r="I1" s="1646"/>
      <c r="J1" s="1647" t="s">
        <v>227</v>
      </c>
      <c r="K1" s="1646"/>
      <c r="L1" s="1641" t="s">
        <v>228</v>
      </c>
      <c r="M1" s="1642"/>
      <c r="N1" s="1641" t="s">
        <v>229</v>
      </c>
      <c r="O1" s="1642"/>
    </row>
    <row r="2" spans="1:15" ht="18" customHeight="1" thickBot="1" x14ac:dyDescent="0.3">
      <c r="A2" s="121" t="s">
        <v>855</v>
      </c>
      <c r="B2" s="379" t="s">
        <v>856</v>
      </c>
      <c r="C2" s="374" t="s">
        <v>238</v>
      </c>
      <c r="D2" s="373" t="s">
        <v>856</v>
      </c>
      <c r="E2" s="373" t="s">
        <v>238</v>
      </c>
      <c r="F2" s="372" t="s">
        <v>856</v>
      </c>
      <c r="G2" s="373" t="s">
        <v>238</v>
      </c>
      <c r="H2" s="372" t="s">
        <v>856</v>
      </c>
      <c r="I2" s="373" t="s">
        <v>238</v>
      </c>
      <c r="J2" s="372" t="s">
        <v>857</v>
      </c>
      <c r="K2" s="373" t="s">
        <v>238</v>
      </c>
      <c r="L2" s="659" t="s">
        <v>857</v>
      </c>
      <c r="M2" s="660" t="s">
        <v>238</v>
      </c>
      <c r="N2" s="659" t="s">
        <v>857</v>
      </c>
      <c r="O2" s="661" t="s">
        <v>238</v>
      </c>
    </row>
    <row r="3" spans="1:15" x14ac:dyDescent="0.25">
      <c r="A3" s="73" t="s">
        <v>145</v>
      </c>
      <c r="B3" s="37"/>
      <c r="C3" s="39"/>
      <c r="D3" s="38"/>
      <c r="E3" s="38"/>
      <c r="F3" s="38"/>
      <c r="G3" s="38"/>
      <c r="H3" s="38"/>
      <c r="I3" s="38"/>
      <c r="J3" s="38"/>
      <c r="K3" s="38"/>
      <c r="L3" s="38"/>
      <c r="M3" s="38"/>
      <c r="N3" s="38"/>
      <c r="O3" s="39"/>
    </row>
    <row r="4" spans="1:15" x14ac:dyDescent="0.25">
      <c r="A4" s="5" t="s">
        <v>858</v>
      </c>
      <c r="B4" s="5"/>
      <c r="C4" s="98">
        <v>0</v>
      </c>
      <c r="D4" s="5"/>
      <c r="E4" s="98">
        <v>0</v>
      </c>
      <c r="F4" s="5"/>
      <c r="G4" s="98">
        <v>0</v>
      </c>
      <c r="H4" s="5"/>
      <c r="I4" s="98">
        <v>0</v>
      </c>
      <c r="J4" s="5"/>
      <c r="K4" s="98">
        <v>0</v>
      </c>
      <c r="L4" s="17"/>
      <c r="M4" s="662">
        <v>0</v>
      </c>
      <c r="N4" s="17"/>
      <c r="O4" s="662">
        <v>0</v>
      </c>
    </row>
    <row r="5" spans="1:15" x14ac:dyDescent="0.25">
      <c r="A5" s="5" t="s">
        <v>859</v>
      </c>
      <c r="B5" s="5"/>
      <c r="C5" s="98">
        <v>0</v>
      </c>
      <c r="D5" s="5"/>
      <c r="E5" s="98">
        <v>0</v>
      </c>
      <c r="F5" s="5"/>
      <c r="G5" s="98">
        <v>0</v>
      </c>
      <c r="H5" s="5"/>
      <c r="I5" s="98">
        <v>0</v>
      </c>
      <c r="J5" s="5"/>
      <c r="K5" s="98">
        <v>0</v>
      </c>
      <c r="L5" s="17"/>
      <c r="M5" s="662">
        <v>0</v>
      </c>
      <c r="N5" s="17"/>
      <c r="O5" s="662">
        <v>0</v>
      </c>
    </row>
    <row r="6" spans="1:15" x14ac:dyDescent="0.25">
      <c r="A6" s="5" t="s">
        <v>860</v>
      </c>
      <c r="B6" s="5"/>
      <c r="C6" s="98">
        <v>0</v>
      </c>
      <c r="D6" s="5"/>
      <c r="E6" s="98">
        <v>0</v>
      </c>
      <c r="F6" s="5"/>
      <c r="G6" s="98">
        <v>0</v>
      </c>
      <c r="H6" s="5"/>
      <c r="I6" s="98">
        <v>0</v>
      </c>
      <c r="J6" s="5"/>
      <c r="K6" s="98">
        <v>0</v>
      </c>
      <c r="L6" s="17"/>
      <c r="M6" s="662">
        <v>0</v>
      </c>
      <c r="N6" s="17"/>
      <c r="O6" s="662">
        <v>0</v>
      </c>
    </row>
    <row r="7" spans="1:15" x14ac:dyDescent="0.25">
      <c r="A7" s="5" t="s">
        <v>861</v>
      </c>
      <c r="B7" s="5"/>
      <c r="C7" s="98">
        <v>0</v>
      </c>
      <c r="D7" s="5"/>
      <c r="E7" s="98">
        <v>0</v>
      </c>
      <c r="F7" s="5"/>
      <c r="G7" s="98">
        <v>0</v>
      </c>
      <c r="H7" s="5"/>
      <c r="I7" s="98">
        <v>0</v>
      </c>
      <c r="J7" s="5"/>
      <c r="K7" s="98">
        <v>0</v>
      </c>
      <c r="L7" s="17"/>
      <c r="M7" s="662">
        <v>0</v>
      </c>
      <c r="N7" s="17"/>
      <c r="O7" s="662">
        <v>0</v>
      </c>
    </row>
    <row r="8" spans="1:15" x14ac:dyDescent="0.25">
      <c r="A8" s="5" t="s">
        <v>862</v>
      </c>
      <c r="B8" s="5"/>
      <c r="C8" s="98">
        <v>0</v>
      </c>
      <c r="D8" s="5"/>
      <c r="E8" s="98">
        <v>0</v>
      </c>
      <c r="F8" s="5"/>
      <c r="G8" s="98">
        <v>0</v>
      </c>
      <c r="H8" s="5"/>
      <c r="I8" s="98">
        <v>0</v>
      </c>
      <c r="J8" s="5"/>
      <c r="K8" s="98">
        <v>0</v>
      </c>
      <c r="L8" s="17"/>
      <c r="M8" s="662">
        <v>0</v>
      </c>
      <c r="N8" s="17"/>
      <c r="O8" s="662">
        <v>0</v>
      </c>
    </row>
    <row r="9" spans="1:15" x14ac:dyDescent="0.25">
      <c r="A9" s="5" t="s">
        <v>863</v>
      </c>
      <c r="B9" s="5"/>
      <c r="C9" s="98">
        <v>0</v>
      </c>
      <c r="D9" s="5"/>
      <c r="E9" s="98">
        <v>0</v>
      </c>
      <c r="F9" s="5"/>
      <c r="G9" s="98">
        <v>0</v>
      </c>
      <c r="H9" s="5"/>
      <c r="I9" s="98">
        <v>0</v>
      </c>
      <c r="J9" s="5"/>
      <c r="K9" s="98">
        <v>0</v>
      </c>
      <c r="L9" s="17"/>
      <c r="M9" s="662">
        <v>0</v>
      </c>
      <c r="N9" s="17"/>
      <c r="O9" s="662">
        <v>0</v>
      </c>
    </row>
    <row r="10" spans="1:15" x14ac:dyDescent="0.25">
      <c r="A10" s="5" t="s">
        <v>864</v>
      </c>
      <c r="B10" s="5"/>
      <c r="C10" s="98">
        <v>0</v>
      </c>
      <c r="D10" s="5"/>
      <c r="E10" s="98">
        <v>0</v>
      </c>
      <c r="F10" s="5"/>
      <c r="G10" s="98">
        <v>0</v>
      </c>
      <c r="H10" s="5"/>
      <c r="I10" s="98">
        <v>0</v>
      </c>
      <c r="J10" s="5"/>
      <c r="K10" s="98">
        <v>0</v>
      </c>
      <c r="L10" s="17"/>
      <c r="M10" s="662">
        <v>0</v>
      </c>
      <c r="N10" s="17"/>
      <c r="O10" s="662">
        <v>0</v>
      </c>
    </row>
    <row r="11" spans="1:15" x14ac:dyDescent="0.25">
      <c r="A11" s="126" t="s">
        <v>210</v>
      </c>
      <c r="B11" s="126"/>
      <c r="C11" s="125">
        <v>0</v>
      </c>
      <c r="D11" s="126"/>
      <c r="E11" s="125">
        <v>0</v>
      </c>
      <c r="F11" s="126"/>
      <c r="G11" s="125">
        <v>0</v>
      </c>
      <c r="H11" s="126"/>
      <c r="I11" s="125">
        <v>0</v>
      </c>
      <c r="J11" s="126"/>
      <c r="K11" s="125">
        <v>0</v>
      </c>
      <c r="L11" s="510"/>
      <c r="M11" s="663">
        <v>0</v>
      </c>
      <c r="N11" s="510"/>
      <c r="O11" s="663">
        <v>0</v>
      </c>
    </row>
    <row r="12" spans="1:15" x14ac:dyDescent="0.25">
      <c r="A12" s="376" t="s">
        <v>100</v>
      </c>
      <c r="B12" s="377"/>
      <c r="C12" s="377"/>
      <c r="D12" s="377"/>
      <c r="E12" s="377"/>
      <c r="F12" s="377"/>
      <c r="G12" s="377"/>
      <c r="H12" s="377"/>
      <c r="I12" s="377"/>
      <c r="J12" s="377"/>
      <c r="K12" s="377"/>
      <c r="L12" s="377"/>
      <c r="M12" s="377"/>
      <c r="N12" s="377"/>
      <c r="O12" s="378"/>
    </row>
    <row r="13" spans="1:15" x14ac:dyDescent="0.25">
      <c r="A13" s="5" t="s">
        <v>858</v>
      </c>
      <c r="B13" s="5"/>
      <c r="C13" s="98">
        <v>0</v>
      </c>
      <c r="D13" s="5"/>
      <c r="E13" s="98">
        <v>0</v>
      </c>
      <c r="F13" s="5"/>
      <c r="G13" s="98">
        <v>0</v>
      </c>
      <c r="H13" s="5"/>
      <c r="I13" s="98">
        <v>0</v>
      </c>
      <c r="J13" s="5"/>
      <c r="K13" s="98">
        <v>0</v>
      </c>
      <c r="L13" s="17"/>
      <c r="M13" s="662">
        <v>0</v>
      </c>
      <c r="N13" s="17"/>
      <c r="O13" s="662">
        <v>0</v>
      </c>
    </row>
    <row r="14" spans="1:15" x14ac:dyDescent="0.25">
      <c r="A14" s="5" t="s">
        <v>859</v>
      </c>
      <c r="B14" s="5"/>
      <c r="C14" s="98">
        <v>0</v>
      </c>
      <c r="D14" s="5"/>
      <c r="E14" s="98">
        <v>0</v>
      </c>
      <c r="F14" s="5"/>
      <c r="G14" s="98">
        <v>0</v>
      </c>
      <c r="H14" s="5"/>
      <c r="I14" s="98">
        <v>0</v>
      </c>
      <c r="J14" s="5"/>
      <c r="K14" s="98">
        <v>0</v>
      </c>
      <c r="L14" s="17"/>
      <c r="M14" s="662">
        <v>0</v>
      </c>
      <c r="N14" s="17"/>
      <c r="O14" s="662">
        <v>0</v>
      </c>
    </row>
    <row r="15" spans="1:15" x14ac:dyDescent="0.25">
      <c r="A15" s="5" t="s">
        <v>860</v>
      </c>
      <c r="B15" s="5"/>
      <c r="C15" s="98">
        <v>0</v>
      </c>
      <c r="D15" s="5"/>
      <c r="E15" s="98">
        <v>0</v>
      </c>
      <c r="F15" s="5"/>
      <c r="G15" s="98">
        <v>0</v>
      </c>
      <c r="H15" s="5"/>
      <c r="I15" s="98">
        <v>0</v>
      </c>
      <c r="J15" s="5"/>
      <c r="K15" s="98">
        <v>0</v>
      </c>
      <c r="L15" s="17"/>
      <c r="M15" s="662">
        <v>0</v>
      </c>
      <c r="N15" s="17"/>
      <c r="O15" s="662">
        <v>0</v>
      </c>
    </row>
    <row r="16" spans="1:15" x14ac:dyDescent="0.25">
      <c r="A16" s="5" t="s">
        <v>861</v>
      </c>
      <c r="B16" s="5"/>
      <c r="C16" s="98">
        <v>0</v>
      </c>
      <c r="D16" s="5"/>
      <c r="E16" s="98">
        <v>0</v>
      </c>
      <c r="F16" s="5"/>
      <c r="G16" s="98">
        <v>0</v>
      </c>
      <c r="H16" s="5"/>
      <c r="I16" s="98">
        <v>0</v>
      </c>
      <c r="J16" s="5"/>
      <c r="K16" s="98">
        <v>0</v>
      </c>
      <c r="L16" s="17"/>
      <c r="M16" s="662">
        <v>0</v>
      </c>
      <c r="N16" s="17"/>
      <c r="O16" s="662">
        <v>0</v>
      </c>
    </row>
    <row r="17" spans="1:15" x14ac:dyDescent="0.25">
      <c r="A17" s="5" t="s">
        <v>862</v>
      </c>
      <c r="B17" s="5"/>
      <c r="C17" s="98">
        <v>0</v>
      </c>
      <c r="D17" s="5"/>
      <c r="E17" s="98">
        <v>0</v>
      </c>
      <c r="F17" s="5"/>
      <c r="G17" s="98">
        <v>0</v>
      </c>
      <c r="H17" s="5"/>
      <c r="I17" s="98">
        <v>0</v>
      </c>
      <c r="J17" s="5"/>
      <c r="K17" s="98">
        <v>0</v>
      </c>
      <c r="L17" s="17"/>
      <c r="M17" s="662">
        <v>0</v>
      </c>
      <c r="N17" s="17"/>
      <c r="O17" s="662">
        <v>0</v>
      </c>
    </row>
    <row r="18" spans="1:15" x14ac:dyDescent="0.25">
      <c r="A18" s="5" t="s">
        <v>863</v>
      </c>
      <c r="B18" s="5"/>
      <c r="C18" s="98">
        <v>0</v>
      </c>
      <c r="D18" s="5"/>
      <c r="E18" s="98">
        <v>0</v>
      </c>
      <c r="F18" s="5"/>
      <c r="G18" s="98">
        <v>0</v>
      </c>
      <c r="H18" s="5"/>
      <c r="I18" s="98">
        <v>0</v>
      </c>
      <c r="J18" s="5"/>
      <c r="K18" s="98">
        <v>0</v>
      </c>
      <c r="L18" s="17"/>
      <c r="M18" s="662">
        <v>0</v>
      </c>
      <c r="N18" s="17"/>
      <c r="O18" s="662">
        <v>0</v>
      </c>
    </row>
    <row r="19" spans="1:15" x14ac:dyDescent="0.25">
      <c r="A19" s="5" t="s">
        <v>864</v>
      </c>
      <c r="B19" s="5"/>
      <c r="C19" s="98">
        <v>0</v>
      </c>
      <c r="D19" s="5"/>
      <c r="E19" s="98">
        <v>0</v>
      </c>
      <c r="F19" s="5"/>
      <c r="G19" s="98">
        <v>0</v>
      </c>
      <c r="H19" s="5"/>
      <c r="I19" s="98">
        <v>0</v>
      </c>
      <c r="J19" s="5"/>
      <c r="K19" s="98">
        <v>0</v>
      </c>
      <c r="L19" s="17"/>
      <c r="M19" s="662">
        <v>0</v>
      </c>
      <c r="N19" s="17"/>
      <c r="O19" s="662">
        <v>0</v>
      </c>
    </row>
    <row r="20" spans="1:15" x14ac:dyDescent="0.25">
      <c r="A20" s="126" t="s">
        <v>210</v>
      </c>
      <c r="B20" s="126"/>
      <c r="C20" s="125">
        <v>0</v>
      </c>
      <c r="D20" s="126"/>
      <c r="E20" s="125">
        <v>0</v>
      </c>
      <c r="F20" s="126"/>
      <c r="G20" s="125">
        <v>0</v>
      </c>
      <c r="H20" s="126"/>
      <c r="I20" s="125">
        <v>0</v>
      </c>
      <c r="J20" s="126"/>
      <c r="K20" s="125">
        <v>0</v>
      </c>
      <c r="L20" s="510"/>
      <c r="M20" s="663">
        <v>0</v>
      </c>
      <c r="N20" s="510"/>
      <c r="O20" s="663">
        <v>0</v>
      </c>
    </row>
    <row r="21" spans="1:15" x14ac:dyDescent="0.25">
      <c r="A21" s="376" t="s">
        <v>865</v>
      </c>
      <c r="B21" s="377"/>
      <c r="C21" s="377"/>
      <c r="D21" s="377"/>
      <c r="E21" s="377"/>
      <c r="F21" s="377"/>
      <c r="G21" s="377"/>
      <c r="H21" s="377"/>
      <c r="I21" s="377"/>
      <c r="J21" s="377"/>
      <c r="K21" s="377"/>
      <c r="L21" s="377"/>
      <c r="M21" s="377"/>
      <c r="N21" s="377"/>
      <c r="O21" s="378"/>
    </row>
    <row r="22" spans="1:15" x14ac:dyDescent="0.25">
      <c r="A22" s="5" t="s">
        <v>858</v>
      </c>
      <c r="B22" s="5"/>
      <c r="C22" s="98">
        <v>0</v>
      </c>
      <c r="D22" s="5"/>
      <c r="E22" s="98">
        <v>0</v>
      </c>
      <c r="F22" s="5"/>
      <c r="G22" s="98">
        <v>0</v>
      </c>
      <c r="H22" s="5"/>
      <c r="I22" s="98">
        <v>0</v>
      </c>
      <c r="J22" s="5"/>
      <c r="K22" s="98">
        <v>0</v>
      </c>
      <c r="L22" s="17"/>
      <c r="M22" s="662">
        <v>0</v>
      </c>
      <c r="N22" s="17"/>
      <c r="O22" s="662">
        <v>0</v>
      </c>
    </row>
    <row r="23" spans="1:15" x14ac:dyDescent="0.25">
      <c r="A23" s="5" t="s">
        <v>859</v>
      </c>
      <c r="B23" s="5"/>
      <c r="C23" s="98">
        <v>0</v>
      </c>
      <c r="D23" s="5"/>
      <c r="E23" s="98">
        <v>0</v>
      </c>
      <c r="F23" s="5"/>
      <c r="G23" s="98">
        <v>0</v>
      </c>
      <c r="H23" s="5"/>
      <c r="I23" s="98">
        <v>0</v>
      </c>
      <c r="J23" s="5"/>
      <c r="K23" s="98">
        <v>0</v>
      </c>
      <c r="L23" s="17"/>
      <c r="M23" s="662">
        <v>0</v>
      </c>
      <c r="N23" s="17"/>
      <c r="O23" s="662">
        <v>0</v>
      </c>
    </row>
    <row r="24" spans="1:15" x14ac:dyDescent="0.25">
      <c r="A24" s="5" t="s">
        <v>860</v>
      </c>
      <c r="B24" s="5"/>
      <c r="C24" s="98">
        <v>0</v>
      </c>
      <c r="D24" s="5"/>
      <c r="E24" s="98">
        <v>0</v>
      </c>
      <c r="F24" s="5"/>
      <c r="G24" s="98">
        <v>0</v>
      </c>
      <c r="H24" s="5"/>
      <c r="I24" s="98">
        <v>0</v>
      </c>
      <c r="J24" s="5"/>
      <c r="K24" s="98">
        <v>0</v>
      </c>
      <c r="L24" s="17"/>
      <c r="M24" s="662">
        <v>0</v>
      </c>
      <c r="N24" s="17"/>
      <c r="O24" s="662">
        <v>0</v>
      </c>
    </row>
    <row r="25" spans="1:15" x14ac:dyDescent="0.25">
      <c r="A25" s="5" t="s">
        <v>861</v>
      </c>
      <c r="B25" s="5"/>
      <c r="C25" s="98">
        <v>0</v>
      </c>
      <c r="D25" s="5"/>
      <c r="E25" s="98">
        <v>0</v>
      </c>
      <c r="F25" s="5"/>
      <c r="G25" s="98">
        <v>0</v>
      </c>
      <c r="H25" s="5"/>
      <c r="I25" s="98">
        <v>0</v>
      </c>
      <c r="J25" s="5"/>
      <c r="K25" s="98">
        <v>0</v>
      </c>
      <c r="L25" s="17"/>
      <c r="M25" s="662">
        <v>0</v>
      </c>
      <c r="N25" s="17"/>
      <c r="O25" s="662">
        <v>0</v>
      </c>
    </row>
    <row r="26" spans="1:15" x14ac:dyDescent="0.25">
      <c r="A26" s="5" t="s">
        <v>862</v>
      </c>
      <c r="B26" s="5"/>
      <c r="C26" s="98">
        <v>0</v>
      </c>
      <c r="D26" s="5"/>
      <c r="E26" s="98">
        <v>0</v>
      </c>
      <c r="F26" s="5"/>
      <c r="G26" s="98">
        <v>0</v>
      </c>
      <c r="H26" s="5"/>
      <c r="I26" s="98">
        <v>0</v>
      </c>
      <c r="J26" s="5"/>
      <c r="K26" s="98">
        <v>0</v>
      </c>
      <c r="L26" s="17"/>
      <c r="M26" s="662">
        <v>0</v>
      </c>
      <c r="N26" s="17"/>
      <c r="O26" s="662">
        <v>0</v>
      </c>
    </row>
    <row r="27" spans="1:15" x14ac:dyDescent="0.25">
      <c r="A27" s="5" t="s">
        <v>863</v>
      </c>
      <c r="B27" s="5"/>
      <c r="C27" s="98">
        <v>0</v>
      </c>
      <c r="D27" s="5"/>
      <c r="E27" s="98">
        <v>0</v>
      </c>
      <c r="F27" s="5"/>
      <c r="G27" s="98">
        <v>0</v>
      </c>
      <c r="H27" s="5"/>
      <c r="I27" s="98">
        <v>0</v>
      </c>
      <c r="J27" s="5"/>
      <c r="K27" s="98">
        <v>0</v>
      </c>
      <c r="L27" s="17"/>
      <c r="M27" s="662">
        <v>0</v>
      </c>
      <c r="N27" s="17"/>
      <c r="O27" s="662">
        <v>0</v>
      </c>
    </row>
    <row r="28" spans="1:15" x14ac:dyDescent="0.25">
      <c r="A28" s="5" t="s">
        <v>864</v>
      </c>
      <c r="B28" s="5"/>
      <c r="C28" s="98">
        <v>0</v>
      </c>
      <c r="D28" s="5"/>
      <c r="E28" s="98">
        <v>0</v>
      </c>
      <c r="F28" s="5"/>
      <c r="G28" s="98">
        <v>0</v>
      </c>
      <c r="H28" s="5"/>
      <c r="I28" s="98">
        <v>0</v>
      </c>
      <c r="J28" s="5"/>
      <c r="K28" s="98">
        <v>0</v>
      </c>
      <c r="L28" s="17"/>
      <c r="M28" s="662">
        <v>0</v>
      </c>
      <c r="N28" s="17"/>
      <c r="O28" s="662">
        <v>0</v>
      </c>
    </row>
    <row r="29" spans="1:15" x14ac:dyDescent="0.25">
      <c r="A29" s="126" t="s">
        <v>210</v>
      </c>
      <c r="B29" s="126"/>
      <c r="C29" s="125">
        <v>0</v>
      </c>
      <c r="D29" s="126"/>
      <c r="E29" s="125">
        <v>0</v>
      </c>
      <c r="F29" s="126"/>
      <c r="G29" s="125">
        <v>0</v>
      </c>
      <c r="H29" s="126"/>
      <c r="I29" s="125">
        <v>0</v>
      </c>
      <c r="J29" s="126"/>
      <c r="K29" s="125">
        <v>0</v>
      </c>
      <c r="L29" s="510"/>
      <c r="M29" s="663">
        <v>0</v>
      </c>
      <c r="N29" s="510"/>
      <c r="O29" s="663">
        <v>0</v>
      </c>
    </row>
    <row r="30" spans="1:15" x14ac:dyDescent="0.25">
      <c r="A30" s="73" t="s">
        <v>866</v>
      </c>
      <c r="B30" s="38"/>
      <c r="C30" s="38"/>
      <c r="D30" s="38"/>
      <c r="E30" s="38"/>
      <c r="F30" s="38"/>
      <c r="G30" s="38"/>
      <c r="H30" s="38"/>
      <c r="I30" s="38"/>
      <c r="J30" s="38"/>
      <c r="K30" s="38"/>
      <c r="L30" s="38"/>
      <c r="M30" s="38"/>
      <c r="N30" s="38"/>
      <c r="O30" s="39"/>
    </row>
    <row r="31" spans="1:15" x14ac:dyDescent="0.25">
      <c r="A31" s="5" t="s">
        <v>867</v>
      </c>
      <c r="B31" s="5"/>
      <c r="C31" s="98">
        <v>0</v>
      </c>
      <c r="D31" s="5"/>
      <c r="E31" s="98">
        <v>0</v>
      </c>
      <c r="F31" s="5"/>
      <c r="G31" s="98">
        <v>0</v>
      </c>
      <c r="H31" s="5"/>
      <c r="I31" s="98">
        <v>0</v>
      </c>
      <c r="J31" s="5"/>
      <c r="K31" s="98">
        <v>0</v>
      </c>
      <c r="L31" s="17"/>
      <c r="M31" s="662">
        <v>0</v>
      </c>
      <c r="N31" s="17"/>
      <c r="O31" s="662">
        <v>0</v>
      </c>
    </row>
    <row r="32" spans="1:15" x14ac:dyDescent="0.25">
      <c r="A32" s="5" t="s">
        <v>858</v>
      </c>
      <c r="B32" s="5"/>
      <c r="C32" s="98">
        <v>0</v>
      </c>
      <c r="D32" s="5"/>
      <c r="E32" s="98">
        <v>0</v>
      </c>
      <c r="F32" s="5"/>
      <c r="G32" s="98">
        <v>0</v>
      </c>
      <c r="H32" s="5"/>
      <c r="I32" s="98">
        <v>0</v>
      </c>
      <c r="J32" s="5"/>
      <c r="K32" s="98">
        <v>0</v>
      </c>
      <c r="L32" s="17"/>
      <c r="M32" s="662">
        <v>0</v>
      </c>
      <c r="N32" s="17"/>
      <c r="O32" s="662">
        <v>0</v>
      </c>
    </row>
    <row r="33" spans="1:15" x14ac:dyDescent="0.25">
      <c r="A33" s="5" t="s">
        <v>859</v>
      </c>
      <c r="B33" s="5"/>
      <c r="C33" s="98">
        <v>0</v>
      </c>
      <c r="D33" s="5"/>
      <c r="E33" s="98">
        <v>0</v>
      </c>
      <c r="F33" s="5"/>
      <c r="G33" s="98">
        <v>0</v>
      </c>
      <c r="H33" s="5"/>
      <c r="I33" s="98">
        <v>0</v>
      </c>
      <c r="J33" s="5"/>
      <c r="K33" s="98">
        <v>0</v>
      </c>
      <c r="L33" s="17"/>
      <c r="M33" s="662">
        <v>0</v>
      </c>
      <c r="N33" s="17"/>
      <c r="O33" s="662">
        <v>0</v>
      </c>
    </row>
    <row r="34" spans="1:15" x14ac:dyDescent="0.25">
      <c r="A34" s="5" t="s">
        <v>860</v>
      </c>
      <c r="B34" s="5"/>
      <c r="C34" s="98">
        <v>0</v>
      </c>
      <c r="D34" s="5"/>
      <c r="E34" s="98">
        <v>0</v>
      </c>
      <c r="F34" s="5"/>
      <c r="G34" s="98">
        <v>0</v>
      </c>
      <c r="H34" s="5"/>
      <c r="I34" s="98">
        <v>0</v>
      </c>
      <c r="J34" s="5"/>
      <c r="K34" s="98">
        <v>0</v>
      </c>
      <c r="L34" s="17"/>
      <c r="M34" s="662">
        <v>0</v>
      </c>
      <c r="N34" s="17"/>
      <c r="O34" s="662">
        <v>0</v>
      </c>
    </row>
    <row r="35" spans="1:15" x14ac:dyDescent="0.25">
      <c r="A35" s="5" t="s">
        <v>861</v>
      </c>
      <c r="B35" s="5"/>
      <c r="C35" s="98">
        <v>0</v>
      </c>
      <c r="D35" s="5"/>
      <c r="E35" s="98">
        <v>0</v>
      </c>
      <c r="F35" s="5"/>
      <c r="G35" s="98">
        <v>0</v>
      </c>
      <c r="H35" s="5"/>
      <c r="I35" s="98">
        <v>0</v>
      </c>
      <c r="J35" s="5"/>
      <c r="K35" s="98">
        <v>0</v>
      </c>
      <c r="L35" s="17"/>
      <c r="M35" s="662">
        <v>0</v>
      </c>
      <c r="N35" s="17"/>
      <c r="O35" s="662">
        <v>0</v>
      </c>
    </row>
    <row r="36" spans="1:15" x14ac:dyDescent="0.25">
      <c r="A36" s="5" t="s">
        <v>862</v>
      </c>
      <c r="B36" s="5"/>
      <c r="C36" s="98">
        <v>0</v>
      </c>
      <c r="D36" s="5"/>
      <c r="E36" s="98">
        <v>0</v>
      </c>
      <c r="F36" s="5"/>
      <c r="G36" s="98">
        <v>0</v>
      </c>
      <c r="H36" s="5"/>
      <c r="I36" s="98">
        <v>0</v>
      </c>
      <c r="J36" s="5"/>
      <c r="K36" s="98">
        <v>0</v>
      </c>
      <c r="L36" s="17"/>
      <c r="M36" s="662">
        <v>0</v>
      </c>
      <c r="N36" s="17"/>
      <c r="O36" s="662">
        <v>0</v>
      </c>
    </row>
    <row r="37" spans="1:15" x14ac:dyDescent="0.25">
      <c r="A37" s="5" t="s">
        <v>863</v>
      </c>
      <c r="B37" s="5"/>
      <c r="C37" s="98">
        <v>0</v>
      </c>
      <c r="D37" s="5"/>
      <c r="E37" s="98">
        <v>0</v>
      </c>
      <c r="F37" s="5"/>
      <c r="G37" s="98">
        <v>0</v>
      </c>
      <c r="H37" s="5"/>
      <c r="I37" s="98">
        <v>0</v>
      </c>
      <c r="J37" s="5"/>
      <c r="K37" s="98">
        <v>0</v>
      </c>
      <c r="L37" s="17"/>
      <c r="M37" s="662">
        <v>0</v>
      </c>
      <c r="N37" s="17"/>
      <c r="O37" s="662">
        <v>0</v>
      </c>
    </row>
    <row r="38" spans="1:15" x14ac:dyDescent="0.25">
      <c r="A38" s="5" t="s">
        <v>864</v>
      </c>
      <c r="B38" s="5"/>
      <c r="C38" s="98">
        <v>0</v>
      </c>
      <c r="D38" s="5"/>
      <c r="E38" s="98">
        <v>0</v>
      </c>
      <c r="F38" s="5"/>
      <c r="G38" s="98">
        <v>0</v>
      </c>
      <c r="H38" s="5"/>
      <c r="I38" s="98">
        <v>0</v>
      </c>
      <c r="J38" s="5"/>
      <c r="K38" s="98">
        <v>0</v>
      </c>
      <c r="L38" s="17"/>
      <c r="M38" s="662">
        <v>0</v>
      </c>
      <c r="N38" s="17"/>
      <c r="O38" s="662">
        <v>0</v>
      </c>
    </row>
    <row r="39" spans="1:15" x14ac:dyDescent="0.25">
      <c r="A39" s="126" t="s">
        <v>210</v>
      </c>
      <c r="B39" s="126"/>
      <c r="C39" s="125">
        <v>0</v>
      </c>
      <c r="D39" s="126"/>
      <c r="E39" s="125">
        <v>0</v>
      </c>
      <c r="F39" s="126"/>
      <c r="G39" s="125">
        <v>0</v>
      </c>
      <c r="H39" s="126"/>
      <c r="I39" s="125">
        <v>0</v>
      </c>
      <c r="J39" s="126"/>
      <c r="K39" s="125">
        <v>0</v>
      </c>
      <c r="L39" s="510"/>
      <c r="M39" s="663">
        <v>0</v>
      </c>
      <c r="N39" s="510"/>
      <c r="O39" s="663">
        <v>0</v>
      </c>
    </row>
    <row r="40" spans="1:15" x14ac:dyDescent="0.25">
      <c r="A40" s="376" t="s">
        <v>868</v>
      </c>
      <c r="B40" s="377"/>
      <c r="C40" s="377"/>
      <c r="D40" s="377"/>
      <c r="E40" s="377"/>
      <c r="F40" s="377"/>
      <c r="G40" s="377"/>
      <c r="H40" s="377"/>
      <c r="I40" s="377"/>
      <c r="J40" s="377"/>
      <c r="K40" s="377"/>
      <c r="L40" s="377"/>
      <c r="M40" s="377"/>
      <c r="N40" s="377"/>
      <c r="O40" s="378"/>
    </row>
    <row r="41" spans="1:15" x14ac:dyDescent="0.25">
      <c r="A41" s="5" t="s">
        <v>867</v>
      </c>
      <c r="B41" s="5"/>
      <c r="C41" s="98">
        <v>0</v>
      </c>
      <c r="D41" s="5"/>
      <c r="E41" s="98">
        <v>0</v>
      </c>
      <c r="F41" s="5"/>
      <c r="G41" s="98">
        <v>0</v>
      </c>
      <c r="H41" s="5"/>
      <c r="I41" s="98">
        <v>0</v>
      </c>
      <c r="J41" s="5"/>
      <c r="K41" s="98">
        <v>0</v>
      </c>
      <c r="L41" s="17"/>
      <c r="M41" s="662">
        <v>0</v>
      </c>
      <c r="N41" s="17"/>
      <c r="O41" s="662">
        <v>0</v>
      </c>
    </row>
    <row r="42" spans="1:15" x14ac:dyDescent="0.25">
      <c r="A42" s="5" t="s">
        <v>858</v>
      </c>
      <c r="B42" s="5"/>
      <c r="C42" s="98">
        <v>0</v>
      </c>
      <c r="D42" s="5"/>
      <c r="E42" s="98">
        <v>0</v>
      </c>
      <c r="F42" s="5"/>
      <c r="G42" s="98">
        <v>0</v>
      </c>
      <c r="H42" s="5"/>
      <c r="I42" s="98">
        <v>0</v>
      </c>
      <c r="J42" s="5"/>
      <c r="K42" s="98">
        <v>0</v>
      </c>
      <c r="L42" s="17"/>
      <c r="M42" s="662">
        <v>0</v>
      </c>
      <c r="N42" s="17"/>
      <c r="O42" s="662">
        <v>0</v>
      </c>
    </row>
    <row r="43" spans="1:15" x14ac:dyDescent="0.25">
      <c r="A43" s="5" t="s">
        <v>859</v>
      </c>
      <c r="B43" s="5"/>
      <c r="C43" s="98">
        <v>0</v>
      </c>
      <c r="D43" s="5"/>
      <c r="E43" s="98">
        <v>0</v>
      </c>
      <c r="F43" s="5"/>
      <c r="G43" s="98">
        <v>0</v>
      </c>
      <c r="H43" s="5"/>
      <c r="I43" s="98">
        <v>0</v>
      </c>
      <c r="J43" s="5"/>
      <c r="K43" s="98">
        <v>0</v>
      </c>
      <c r="L43" s="17"/>
      <c r="M43" s="662">
        <v>0</v>
      </c>
      <c r="N43" s="17"/>
      <c r="O43" s="662">
        <v>0</v>
      </c>
    </row>
    <row r="44" spans="1:15" x14ac:dyDescent="0.25">
      <c r="A44" s="5" t="s">
        <v>860</v>
      </c>
      <c r="B44" s="5"/>
      <c r="C44" s="98">
        <v>0</v>
      </c>
      <c r="D44" s="5"/>
      <c r="E44" s="98">
        <v>0</v>
      </c>
      <c r="F44" s="5"/>
      <c r="G44" s="98">
        <v>0</v>
      </c>
      <c r="H44" s="5"/>
      <c r="I44" s="98">
        <v>0</v>
      </c>
      <c r="J44" s="5"/>
      <c r="K44" s="98">
        <v>0</v>
      </c>
      <c r="L44" s="17"/>
      <c r="M44" s="662">
        <v>0</v>
      </c>
      <c r="N44" s="17"/>
      <c r="O44" s="662">
        <v>0</v>
      </c>
    </row>
    <row r="45" spans="1:15" x14ac:dyDescent="0.25">
      <c r="A45" s="5" t="s">
        <v>861</v>
      </c>
      <c r="B45" s="5"/>
      <c r="C45" s="98">
        <v>0</v>
      </c>
      <c r="D45" s="5"/>
      <c r="E45" s="98">
        <v>0</v>
      </c>
      <c r="F45" s="5"/>
      <c r="G45" s="98">
        <v>0</v>
      </c>
      <c r="H45" s="5"/>
      <c r="I45" s="98">
        <v>0</v>
      </c>
      <c r="J45" s="5"/>
      <c r="K45" s="98">
        <v>0</v>
      </c>
      <c r="L45" s="17"/>
      <c r="M45" s="662">
        <v>0</v>
      </c>
      <c r="N45" s="17"/>
      <c r="O45" s="662">
        <v>0</v>
      </c>
    </row>
    <row r="46" spans="1:15" x14ac:dyDescent="0.25">
      <c r="A46" s="5" t="s">
        <v>862</v>
      </c>
      <c r="B46" s="5"/>
      <c r="C46" s="98">
        <v>0</v>
      </c>
      <c r="D46" s="5"/>
      <c r="E46" s="98">
        <v>0</v>
      </c>
      <c r="F46" s="5"/>
      <c r="G46" s="98">
        <v>0</v>
      </c>
      <c r="H46" s="5"/>
      <c r="I46" s="98">
        <v>0</v>
      </c>
      <c r="J46" s="5"/>
      <c r="K46" s="98">
        <v>0</v>
      </c>
      <c r="L46" s="17"/>
      <c r="M46" s="662">
        <v>0</v>
      </c>
      <c r="N46" s="17"/>
      <c r="O46" s="662">
        <v>0</v>
      </c>
    </row>
    <row r="47" spans="1:15" x14ac:dyDescent="0.25">
      <c r="A47" s="5" t="s">
        <v>863</v>
      </c>
      <c r="B47" s="5"/>
      <c r="C47" s="98">
        <v>0</v>
      </c>
      <c r="D47" s="5"/>
      <c r="E47" s="98">
        <v>0</v>
      </c>
      <c r="F47" s="5"/>
      <c r="G47" s="98">
        <v>0</v>
      </c>
      <c r="H47" s="5"/>
      <c r="I47" s="98">
        <v>0</v>
      </c>
      <c r="J47" s="5"/>
      <c r="K47" s="98">
        <v>0</v>
      </c>
      <c r="L47" s="17"/>
      <c r="M47" s="662">
        <v>0</v>
      </c>
      <c r="N47" s="17"/>
      <c r="O47" s="662">
        <v>0</v>
      </c>
    </row>
    <row r="48" spans="1:15" x14ac:dyDescent="0.25">
      <c r="A48" s="5" t="s">
        <v>864</v>
      </c>
      <c r="B48" s="5"/>
      <c r="C48" s="98">
        <v>0</v>
      </c>
      <c r="D48" s="5"/>
      <c r="E48" s="98">
        <v>0</v>
      </c>
      <c r="F48" s="5"/>
      <c r="G48" s="98">
        <v>0</v>
      </c>
      <c r="H48" s="5"/>
      <c r="I48" s="98">
        <v>0</v>
      </c>
      <c r="J48" s="5"/>
      <c r="K48" s="98">
        <v>0</v>
      </c>
      <c r="L48" s="17"/>
      <c r="M48" s="662">
        <v>0</v>
      </c>
      <c r="N48" s="17"/>
      <c r="O48" s="662">
        <v>0</v>
      </c>
    </row>
    <row r="49" spans="1:15" x14ac:dyDescent="0.25">
      <c r="A49" s="126" t="s">
        <v>210</v>
      </c>
      <c r="B49" s="126"/>
      <c r="C49" s="125">
        <v>0</v>
      </c>
      <c r="D49" s="126"/>
      <c r="E49" s="125">
        <v>0</v>
      </c>
      <c r="F49" s="126"/>
      <c r="G49" s="125">
        <v>0</v>
      </c>
      <c r="H49" s="126"/>
      <c r="I49" s="125">
        <v>0</v>
      </c>
      <c r="J49" s="126"/>
      <c r="K49" s="125">
        <v>0</v>
      </c>
      <c r="L49" s="510"/>
      <c r="M49" s="663">
        <v>0</v>
      </c>
      <c r="N49" s="510"/>
      <c r="O49" s="663">
        <v>0</v>
      </c>
    </row>
    <row r="50" spans="1:15" x14ac:dyDescent="0.25">
      <c r="A50" s="376" t="s">
        <v>869</v>
      </c>
      <c r="B50" s="377"/>
      <c r="C50" s="377"/>
      <c r="D50" s="377"/>
      <c r="E50" s="377"/>
      <c r="F50" s="377"/>
      <c r="G50" s="377"/>
      <c r="H50" s="377"/>
      <c r="I50" s="377"/>
      <c r="J50" s="377"/>
      <c r="K50" s="377"/>
      <c r="L50" s="377"/>
      <c r="M50" s="377"/>
      <c r="N50" s="377"/>
      <c r="O50" s="378"/>
    </row>
    <row r="51" spans="1:15" x14ac:dyDescent="0.25">
      <c r="A51" s="5" t="s">
        <v>867</v>
      </c>
      <c r="B51" s="5"/>
      <c r="C51" s="98">
        <v>0</v>
      </c>
      <c r="D51" s="5"/>
      <c r="E51" s="98">
        <v>0</v>
      </c>
      <c r="F51" s="5"/>
      <c r="G51" s="98">
        <v>0</v>
      </c>
      <c r="H51" s="5"/>
      <c r="I51" s="98">
        <v>0</v>
      </c>
      <c r="J51" s="5"/>
      <c r="K51" s="98">
        <v>0</v>
      </c>
      <c r="L51" s="17"/>
      <c r="M51" s="662">
        <v>0</v>
      </c>
      <c r="N51" s="17"/>
      <c r="O51" s="662">
        <v>0</v>
      </c>
    </row>
    <row r="52" spans="1:15" x14ac:dyDescent="0.25">
      <c r="A52" s="5" t="s">
        <v>858</v>
      </c>
      <c r="B52" s="5"/>
      <c r="C52" s="98">
        <v>0</v>
      </c>
      <c r="D52" s="5"/>
      <c r="E52" s="98">
        <v>0</v>
      </c>
      <c r="F52" s="5"/>
      <c r="G52" s="98">
        <v>0</v>
      </c>
      <c r="H52" s="5"/>
      <c r="I52" s="98">
        <v>0</v>
      </c>
      <c r="J52" s="5"/>
      <c r="K52" s="98">
        <v>0</v>
      </c>
      <c r="L52" s="17"/>
      <c r="M52" s="662">
        <v>0</v>
      </c>
      <c r="N52" s="17"/>
      <c r="O52" s="662">
        <v>0</v>
      </c>
    </row>
    <row r="53" spans="1:15" x14ac:dyDescent="0.25">
      <c r="A53" s="5" t="s">
        <v>859</v>
      </c>
      <c r="B53" s="5"/>
      <c r="C53" s="98">
        <v>0</v>
      </c>
      <c r="D53" s="5"/>
      <c r="E53" s="98">
        <v>0</v>
      </c>
      <c r="F53" s="5"/>
      <c r="G53" s="98">
        <v>0</v>
      </c>
      <c r="H53" s="5"/>
      <c r="I53" s="98">
        <v>0</v>
      </c>
      <c r="J53" s="5"/>
      <c r="K53" s="98">
        <v>0</v>
      </c>
      <c r="L53" s="17"/>
      <c r="M53" s="662">
        <v>0</v>
      </c>
      <c r="N53" s="17"/>
      <c r="O53" s="662">
        <v>0</v>
      </c>
    </row>
    <row r="54" spans="1:15" x14ac:dyDescent="0.25">
      <c r="A54" s="5" t="s">
        <v>860</v>
      </c>
      <c r="B54" s="5"/>
      <c r="C54" s="98">
        <v>0</v>
      </c>
      <c r="D54" s="5"/>
      <c r="E54" s="98">
        <v>0</v>
      </c>
      <c r="F54" s="5"/>
      <c r="G54" s="98">
        <v>0</v>
      </c>
      <c r="H54" s="5"/>
      <c r="I54" s="98">
        <v>0</v>
      </c>
      <c r="J54" s="5"/>
      <c r="K54" s="98">
        <v>0</v>
      </c>
      <c r="L54" s="17"/>
      <c r="M54" s="662">
        <v>0</v>
      </c>
      <c r="N54" s="17"/>
      <c r="O54" s="662">
        <v>0</v>
      </c>
    </row>
    <row r="55" spans="1:15" x14ac:dyDescent="0.25">
      <c r="A55" s="5" t="s">
        <v>861</v>
      </c>
      <c r="B55" s="5"/>
      <c r="C55" s="98">
        <v>0</v>
      </c>
      <c r="D55" s="5"/>
      <c r="E55" s="98">
        <v>0</v>
      </c>
      <c r="F55" s="5"/>
      <c r="G55" s="98">
        <v>0</v>
      </c>
      <c r="H55" s="5"/>
      <c r="I55" s="98">
        <v>0</v>
      </c>
      <c r="J55" s="5"/>
      <c r="K55" s="98">
        <v>0</v>
      </c>
      <c r="L55" s="17"/>
      <c r="M55" s="662">
        <v>0</v>
      </c>
      <c r="N55" s="17"/>
      <c r="O55" s="662">
        <v>0</v>
      </c>
    </row>
    <row r="56" spans="1:15" x14ac:dyDescent="0.25">
      <c r="A56" s="5" t="s">
        <v>862</v>
      </c>
      <c r="B56" s="5"/>
      <c r="C56" s="98">
        <v>0</v>
      </c>
      <c r="D56" s="5"/>
      <c r="E56" s="98">
        <v>0</v>
      </c>
      <c r="F56" s="5"/>
      <c r="G56" s="98">
        <v>0</v>
      </c>
      <c r="H56" s="5"/>
      <c r="I56" s="98">
        <v>0</v>
      </c>
      <c r="J56" s="5"/>
      <c r="K56" s="98">
        <v>0</v>
      </c>
      <c r="L56" s="17"/>
      <c r="M56" s="662">
        <v>0</v>
      </c>
      <c r="N56" s="17"/>
      <c r="O56" s="662">
        <v>0</v>
      </c>
    </row>
    <row r="57" spans="1:15" x14ac:dyDescent="0.25">
      <c r="A57" s="5" t="s">
        <v>863</v>
      </c>
      <c r="B57" s="5"/>
      <c r="C57" s="98">
        <v>0</v>
      </c>
      <c r="D57" s="5"/>
      <c r="E57" s="98">
        <v>0</v>
      </c>
      <c r="F57" s="5"/>
      <c r="G57" s="98">
        <v>0</v>
      </c>
      <c r="H57" s="5"/>
      <c r="I57" s="98">
        <v>0</v>
      </c>
      <c r="J57" s="5"/>
      <c r="K57" s="98">
        <v>0</v>
      </c>
      <c r="L57" s="17"/>
      <c r="M57" s="662">
        <v>0</v>
      </c>
      <c r="N57" s="17"/>
      <c r="O57" s="662">
        <v>0</v>
      </c>
    </row>
    <row r="58" spans="1:15" x14ac:dyDescent="0.25">
      <c r="A58" s="5" t="s">
        <v>864</v>
      </c>
      <c r="B58" s="5"/>
      <c r="C58" s="98">
        <v>0</v>
      </c>
      <c r="D58" s="5"/>
      <c r="E58" s="98">
        <v>0</v>
      </c>
      <c r="F58" s="5"/>
      <c r="G58" s="98">
        <v>0</v>
      </c>
      <c r="H58" s="5"/>
      <c r="I58" s="98">
        <v>0</v>
      </c>
      <c r="J58" s="5"/>
      <c r="K58" s="98">
        <v>0</v>
      </c>
      <c r="L58" s="17"/>
      <c r="M58" s="662">
        <v>0</v>
      </c>
      <c r="N58" s="17"/>
      <c r="O58" s="662">
        <v>0</v>
      </c>
    </row>
    <row r="59" spans="1:15" x14ac:dyDescent="0.25">
      <c r="A59" s="126" t="s">
        <v>210</v>
      </c>
      <c r="B59" s="126"/>
      <c r="C59" s="125">
        <v>0</v>
      </c>
      <c r="D59" s="126"/>
      <c r="E59" s="125">
        <v>0</v>
      </c>
      <c r="F59" s="126"/>
      <c r="G59" s="125">
        <v>0</v>
      </c>
      <c r="H59" s="126"/>
      <c r="I59" s="125">
        <v>0</v>
      </c>
      <c r="J59" s="126"/>
      <c r="K59" s="125">
        <v>0</v>
      </c>
      <c r="L59" s="510"/>
      <c r="M59" s="663">
        <v>0</v>
      </c>
      <c r="N59" s="510"/>
      <c r="O59" s="663">
        <v>0</v>
      </c>
    </row>
  </sheetData>
  <mergeCells count="7">
    <mergeCell ref="L1:M1"/>
    <mergeCell ref="N1:O1"/>
    <mergeCell ref="B1:C1"/>
    <mergeCell ref="D1:E1"/>
    <mergeCell ref="F1:G1"/>
    <mergeCell ref="J1:K1"/>
    <mergeCell ref="H1:I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1803-7DE3-4F19-B1F4-65E5C4329934}">
  <sheetPr>
    <tabColor rgb="FFFF0000"/>
  </sheetPr>
  <dimension ref="A1:H15"/>
  <sheetViews>
    <sheetView workbookViewId="0"/>
  </sheetViews>
  <sheetFormatPr defaultColWidth="8.7109375" defaultRowHeight="15" x14ac:dyDescent="0.25"/>
  <cols>
    <col min="1" max="1" width="35.7109375" style="1" bestFit="1" customWidth="1"/>
    <col min="2" max="8" width="21" style="1" customWidth="1"/>
    <col min="9" max="16384" width="8.7109375" style="1"/>
  </cols>
  <sheetData>
    <row r="1" spans="1:8" x14ac:dyDescent="0.25">
      <c r="A1" s="932" t="s">
        <v>870</v>
      </c>
      <c r="B1" s="933"/>
      <c r="C1" s="933"/>
      <c r="D1" s="933"/>
      <c r="E1" s="934"/>
      <c r="F1" s="671"/>
      <c r="G1" s="672"/>
      <c r="H1" s="672"/>
    </row>
    <row r="2" spans="1:8" ht="30" x14ac:dyDescent="0.25">
      <c r="A2" s="794" t="s">
        <v>871</v>
      </c>
      <c r="B2" s="664" t="s">
        <v>224</v>
      </c>
      <c r="C2" s="895" t="s">
        <v>225</v>
      </c>
      <c r="D2" s="895" t="s">
        <v>872</v>
      </c>
      <c r="E2" s="895" t="s">
        <v>226</v>
      </c>
      <c r="F2" s="666" t="s">
        <v>227</v>
      </c>
      <c r="G2" s="665" t="s">
        <v>228</v>
      </c>
      <c r="H2" s="605" t="s">
        <v>333</v>
      </c>
    </row>
    <row r="3" spans="1:8" x14ac:dyDescent="0.25">
      <c r="A3" s="925" t="s">
        <v>873</v>
      </c>
      <c r="B3" s="935">
        <v>0</v>
      </c>
      <c r="C3" s="926">
        <v>0</v>
      </c>
      <c r="D3" s="383">
        <v>0</v>
      </c>
      <c r="E3" s="926">
        <v>0</v>
      </c>
      <c r="F3" s="935">
        <v>0</v>
      </c>
      <c r="G3" s="936">
        <v>0</v>
      </c>
      <c r="H3" s="927">
        <v>0</v>
      </c>
    </row>
    <row r="4" spans="1:8" x14ac:dyDescent="0.25">
      <c r="A4" s="925" t="s">
        <v>874</v>
      </c>
      <c r="B4" s="275">
        <v>0</v>
      </c>
      <c r="C4" s="926">
        <v>0</v>
      </c>
      <c r="D4" s="926">
        <v>0</v>
      </c>
      <c r="E4" s="926">
        <v>0</v>
      </c>
      <c r="F4" s="275">
        <v>0</v>
      </c>
      <c r="G4" s="936">
        <v>0</v>
      </c>
      <c r="H4" s="928">
        <v>0</v>
      </c>
    </row>
    <row r="5" spans="1:8" x14ac:dyDescent="0.25">
      <c r="A5" s="925" t="s">
        <v>875</v>
      </c>
      <c r="B5" s="275">
        <v>0</v>
      </c>
      <c r="C5" s="926">
        <v>0</v>
      </c>
      <c r="D5" s="926">
        <v>0</v>
      </c>
      <c r="E5" s="926">
        <v>0</v>
      </c>
      <c r="F5" s="275">
        <v>0</v>
      </c>
      <c r="G5" s="936">
        <v>0</v>
      </c>
      <c r="H5" s="928">
        <v>0</v>
      </c>
    </row>
    <row r="6" spans="1:8" x14ac:dyDescent="0.25">
      <c r="A6" s="925" t="s">
        <v>876</v>
      </c>
      <c r="B6" s="275">
        <v>0</v>
      </c>
      <c r="C6" s="926">
        <v>0</v>
      </c>
      <c r="D6" s="926">
        <v>0</v>
      </c>
      <c r="E6" s="926">
        <v>0</v>
      </c>
      <c r="F6" s="275">
        <v>0</v>
      </c>
      <c r="G6" s="936">
        <v>0</v>
      </c>
      <c r="H6" s="928">
        <v>0</v>
      </c>
    </row>
    <row r="7" spans="1:8" x14ac:dyDescent="0.25">
      <c r="A7" s="925" t="s">
        <v>877</v>
      </c>
      <c r="B7" s="275">
        <v>0</v>
      </c>
      <c r="C7" s="926">
        <v>0</v>
      </c>
      <c r="D7" s="926">
        <v>0</v>
      </c>
      <c r="E7" s="926">
        <v>0</v>
      </c>
      <c r="F7" s="275">
        <v>0</v>
      </c>
      <c r="G7" s="936">
        <v>0</v>
      </c>
      <c r="H7" s="928">
        <v>0</v>
      </c>
    </row>
    <row r="8" spans="1:8" x14ac:dyDescent="0.25">
      <c r="A8" s="925" t="s">
        <v>878</v>
      </c>
      <c r="B8" s="275">
        <v>0</v>
      </c>
      <c r="C8" s="926">
        <v>0</v>
      </c>
      <c r="D8" s="926">
        <v>0</v>
      </c>
      <c r="E8" s="926">
        <v>0</v>
      </c>
      <c r="F8" s="275">
        <v>0</v>
      </c>
      <c r="G8" s="936">
        <v>0</v>
      </c>
      <c r="H8" s="928">
        <v>0</v>
      </c>
    </row>
    <row r="9" spans="1:8" x14ac:dyDescent="0.25">
      <c r="A9" s="925" t="s">
        <v>879</v>
      </c>
      <c r="B9" s="275">
        <v>0</v>
      </c>
      <c r="C9" s="926">
        <v>0</v>
      </c>
      <c r="D9" s="926">
        <v>0</v>
      </c>
      <c r="E9" s="926">
        <v>0</v>
      </c>
      <c r="F9" s="275">
        <v>0</v>
      </c>
      <c r="G9" s="936">
        <v>0</v>
      </c>
      <c r="H9" s="928">
        <v>0</v>
      </c>
    </row>
    <row r="10" spans="1:8" x14ac:dyDescent="0.25">
      <c r="A10" s="925" t="s">
        <v>880</v>
      </c>
      <c r="B10" s="275">
        <v>0</v>
      </c>
      <c r="C10" s="926">
        <v>0</v>
      </c>
      <c r="D10" s="926">
        <v>0</v>
      </c>
      <c r="E10" s="926">
        <v>0</v>
      </c>
      <c r="F10" s="275">
        <v>0</v>
      </c>
      <c r="G10" s="936">
        <v>0</v>
      </c>
      <c r="H10" s="928">
        <v>0</v>
      </c>
    </row>
    <row r="11" spans="1:8" x14ac:dyDescent="0.25">
      <c r="A11" s="925" t="s">
        <v>881</v>
      </c>
      <c r="B11" s="275">
        <v>0</v>
      </c>
      <c r="C11" s="926">
        <v>0</v>
      </c>
      <c r="D11" s="926">
        <v>0</v>
      </c>
      <c r="E11" s="926">
        <v>0</v>
      </c>
      <c r="F11" s="275">
        <v>0</v>
      </c>
      <c r="G11" s="936">
        <v>0</v>
      </c>
      <c r="H11" s="928">
        <v>0</v>
      </c>
    </row>
    <row r="12" spans="1:8" x14ac:dyDescent="0.25">
      <c r="A12" s="925" t="s">
        <v>882</v>
      </c>
      <c r="B12" s="275">
        <v>0</v>
      </c>
      <c r="C12" s="926">
        <v>0</v>
      </c>
      <c r="D12" s="926">
        <v>0</v>
      </c>
      <c r="E12" s="926">
        <v>0</v>
      </c>
      <c r="F12" s="275">
        <v>0</v>
      </c>
      <c r="G12" s="936">
        <v>0</v>
      </c>
      <c r="H12" s="928">
        <v>0</v>
      </c>
    </row>
    <row r="13" spans="1:8" x14ac:dyDescent="0.25">
      <c r="A13" s="925" t="s">
        <v>883</v>
      </c>
      <c r="B13" s="275">
        <v>0</v>
      </c>
      <c r="C13" s="926">
        <v>0</v>
      </c>
      <c r="D13" s="926">
        <v>0</v>
      </c>
      <c r="E13" s="926">
        <v>0</v>
      </c>
      <c r="F13" s="275">
        <v>0</v>
      </c>
      <c r="G13" s="936">
        <v>0</v>
      </c>
      <c r="H13" s="928">
        <v>0</v>
      </c>
    </row>
    <row r="14" spans="1:8" ht="15.75" thickBot="1" x14ac:dyDescent="0.3">
      <c r="A14" s="925" t="s">
        <v>884</v>
      </c>
      <c r="B14" s="937">
        <v>0</v>
      </c>
      <c r="C14" s="938">
        <v>0</v>
      </c>
      <c r="D14" s="938">
        <v>0</v>
      </c>
      <c r="E14" s="938">
        <v>0</v>
      </c>
      <c r="F14" s="937">
        <v>0</v>
      </c>
      <c r="G14" s="939">
        <v>0</v>
      </c>
      <c r="H14" s="940">
        <v>0</v>
      </c>
    </row>
    <row r="15" spans="1:8" x14ac:dyDescent="0.25">
      <c r="A15" s="929" t="s">
        <v>145</v>
      </c>
      <c r="B15" s="384">
        <f t="shared" ref="B15:H15" si="0">SUM(B3:B14)</f>
        <v>0</v>
      </c>
      <c r="C15" s="930">
        <f t="shared" si="0"/>
        <v>0</v>
      </c>
      <c r="D15" s="930">
        <f t="shared" si="0"/>
        <v>0</v>
      </c>
      <c r="E15" s="930">
        <f t="shared" si="0"/>
        <v>0</v>
      </c>
      <c r="F15" s="384">
        <f t="shared" si="0"/>
        <v>0</v>
      </c>
      <c r="G15" s="941">
        <f t="shared" si="0"/>
        <v>0</v>
      </c>
      <c r="H15" s="931">
        <f t="shared" si="0"/>
        <v>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2E17-D067-4372-B627-827E0CBE99E4}">
  <sheetPr>
    <tabColor rgb="FFFF0000"/>
  </sheetPr>
  <dimension ref="A1:AE124"/>
  <sheetViews>
    <sheetView workbookViewId="0"/>
  </sheetViews>
  <sheetFormatPr defaultColWidth="9.140625" defaultRowHeight="15" x14ac:dyDescent="0.25"/>
  <cols>
    <col min="1" max="1" width="35.42578125" style="1" bestFit="1" customWidth="1"/>
    <col min="2" max="3" width="13.85546875" style="9" customWidth="1"/>
    <col min="4" max="5" width="16.28515625" style="9" customWidth="1"/>
    <col min="6" max="6" width="14" style="9" customWidth="1"/>
    <col min="7" max="8" width="13.85546875" style="1" customWidth="1"/>
    <col min="9" max="10" width="16.28515625" style="1" customWidth="1"/>
    <col min="11" max="11" width="14" style="1" customWidth="1"/>
    <col min="12" max="13" width="13.85546875" style="1" customWidth="1"/>
    <col min="14" max="15" width="16.28515625" style="1" customWidth="1"/>
    <col min="16" max="16" width="14" style="1" customWidth="1"/>
    <col min="17" max="18" width="13.85546875" style="1" bestFit="1" customWidth="1"/>
    <col min="19" max="19" width="16.28515625" style="1" bestFit="1" customWidth="1"/>
    <col min="20" max="20" width="16.28515625" style="1" customWidth="1"/>
    <col min="21" max="21" width="14" style="1" bestFit="1" customWidth="1"/>
    <col min="22" max="22" width="14.85546875" style="1" bestFit="1" customWidth="1"/>
    <col min="23" max="23" width="13.85546875" style="1" bestFit="1" customWidth="1"/>
    <col min="24" max="24" width="16.28515625" style="1" bestFit="1" customWidth="1"/>
    <col min="25" max="25" width="16.28515625" style="1" customWidth="1"/>
    <col min="26" max="26" width="15.85546875" style="1" customWidth="1"/>
    <col min="27" max="27" width="14.85546875" style="1" customWidth="1"/>
    <col min="28" max="28" width="13.85546875" style="1" customWidth="1"/>
    <col min="29" max="30" width="16.28515625" style="1" customWidth="1"/>
    <col min="31" max="31" width="15.85546875" style="1" customWidth="1"/>
    <col min="32" max="16384" width="9.140625" style="1"/>
  </cols>
  <sheetData>
    <row r="1" spans="1:31" x14ac:dyDescent="0.25">
      <c r="A1" s="105" t="s">
        <v>35</v>
      </c>
      <c r="B1" s="1650" t="s">
        <v>885</v>
      </c>
      <c r="C1" s="1651"/>
      <c r="D1" s="1651"/>
      <c r="E1" s="1651"/>
      <c r="F1" s="1652"/>
      <c r="G1" s="1561" t="s">
        <v>886</v>
      </c>
      <c r="H1" s="1561"/>
      <c r="I1" s="1561"/>
      <c r="J1" s="1561"/>
      <c r="K1" s="1561"/>
      <c r="L1" s="1653" t="s">
        <v>135</v>
      </c>
      <c r="M1" s="1654"/>
      <c r="N1" s="1654"/>
      <c r="O1" s="1654"/>
      <c r="P1" s="1655"/>
      <c r="Q1" s="1653" t="s">
        <v>196</v>
      </c>
      <c r="R1" s="1654"/>
      <c r="S1" s="1654"/>
      <c r="T1" s="1654"/>
      <c r="U1" s="1655"/>
      <c r="V1" s="1648" t="s">
        <v>97</v>
      </c>
      <c r="W1" s="1648"/>
      <c r="X1" s="1648"/>
      <c r="Y1" s="1648"/>
      <c r="Z1" s="1649"/>
      <c r="AA1" s="1648" t="s">
        <v>98</v>
      </c>
      <c r="AB1" s="1648"/>
      <c r="AC1" s="1648"/>
      <c r="AD1" s="1648"/>
      <c r="AE1" s="1649"/>
    </row>
    <row r="2" spans="1:31" ht="45" x14ac:dyDescent="0.25">
      <c r="A2" s="106" t="s">
        <v>887</v>
      </c>
      <c r="B2" s="145" t="s">
        <v>100</v>
      </c>
      <c r="C2" s="146" t="s">
        <v>142</v>
      </c>
      <c r="D2" s="917" t="s">
        <v>143</v>
      </c>
      <c r="E2" s="146" t="s">
        <v>888</v>
      </c>
      <c r="F2" s="147" t="s">
        <v>20</v>
      </c>
      <c r="G2" s="145" t="s">
        <v>100</v>
      </c>
      <c r="H2" s="146" t="s">
        <v>142</v>
      </c>
      <c r="I2" s="917" t="s">
        <v>143</v>
      </c>
      <c r="J2" s="146" t="s">
        <v>888</v>
      </c>
      <c r="K2" s="147" t="s">
        <v>20</v>
      </c>
      <c r="L2" s="145" t="s">
        <v>100</v>
      </c>
      <c r="M2" s="146" t="s">
        <v>142</v>
      </c>
      <c r="N2" s="917" t="s">
        <v>143</v>
      </c>
      <c r="O2" s="146" t="s">
        <v>888</v>
      </c>
      <c r="P2" s="147" t="s">
        <v>20</v>
      </c>
      <c r="Q2" s="145" t="s">
        <v>100</v>
      </c>
      <c r="R2" s="146" t="s">
        <v>142</v>
      </c>
      <c r="S2" s="917" t="s">
        <v>143</v>
      </c>
      <c r="T2" s="146" t="s">
        <v>888</v>
      </c>
      <c r="U2" s="147" t="s">
        <v>20</v>
      </c>
      <c r="V2" s="919" t="s">
        <v>100</v>
      </c>
      <c r="W2" s="179" t="s">
        <v>142</v>
      </c>
      <c r="X2" s="920" t="s">
        <v>143</v>
      </c>
      <c r="Y2" s="179" t="s">
        <v>888</v>
      </c>
      <c r="Z2" s="180" t="s">
        <v>20</v>
      </c>
      <c r="AA2" s="919" t="s">
        <v>100</v>
      </c>
      <c r="AB2" s="179" t="s">
        <v>142</v>
      </c>
      <c r="AC2" s="920" t="s">
        <v>143</v>
      </c>
      <c r="AD2" s="179" t="s">
        <v>888</v>
      </c>
      <c r="AE2" s="180" t="s">
        <v>20</v>
      </c>
    </row>
    <row r="3" spans="1:31" x14ac:dyDescent="0.25">
      <c r="A3" s="73" t="s">
        <v>145</v>
      </c>
      <c r="B3" s="148"/>
      <c r="C3" s="148"/>
      <c r="D3" s="148"/>
      <c r="E3" s="148"/>
      <c r="F3" s="149"/>
      <c r="G3" s="148"/>
      <c r="H3" s="148"/>
      <c r="I3" s="148"/>
      <c r="J3" s="148"/>
      <c r="K3" s="149"/>
      <c r="L3" s="148"/>
      <c r="M3" s="148"/>
      <c r="N3" s="148"/>
      <c r="O3" s="148"/>
      <c r="P3" s="149"/>
      <c r="Q3" s="148"/>
      <c r="R3" s="148"/>
      <c r="S3" s="148"/>
      <c r="T3" s="148"/>
      <c r="U3" s="149"/>
      <c r="V3" s="148"/>
      <c r="W3" s="148"/>
      <c r="X3" s="148"/>
      <c r="Y3" s="148"/>
      <c r="Z3" s="149"/>
      <c r="AA3" s="148"/>
      <c r="AB3" s="148"/>
      <c r="AC3" s="148"/>
      <c r="AD3" s="148"/>
      <c r="AE3" s="149"/>
    </row>
    <row r="4" spans="1:31" x14ac:dyDescent="0.25">
      <c r="A4" s="122" t="s">
        <v>889</v>
      </c>
      <c r="B4" s="92"/>
      <c r="C4" s="92"/>
      <c r="D4" s="92"/>
      <c r="E4" s="92"/>
      <c r="F4" s="96"/>
      <c r="G4" s="92"/>
      <c r="H4" s="92"/>
      <c r="I4" s="92"/>
      <c r="J4" s="92"/>
      <c r="K4" s="96"/>
      <c r="L4" s="92"/>
      <c r="M4" s="92"/>
      <c r="N4" s="92"/>
      <c r="O4" s="92"/>
      <c r="P4" s="96"/>
      <c r="Q4" s="92"/>
      <c r="R4" s="92"/>
      <c r="S4" s="92"/>
      <c r="T4" s="92"/>
      <c r="U4" s="96"/>
      <c r="V4" s="92"/>
      <c r="W4" s="92"/>
      <c r="X4" s="92"/>
      <c r="Y4" s="92"/>
      <c r="Z4" s="96"/>
      <c r="AA4" s="92"/>
      <c r="AB4" s="92"/>
      <c r="AC4" s="92"/>
      <c r="AD4" s="92"/>
      <c r="AE4" s="96"/>
    </row>
    <row r="5" spans="1:31" x14ac:dyDescent="0.25">
      <c r="A5" s="5" t="s">
        <v>890</v>
      </c>
      <c r="B5" s="897">
        <v>0</v>
      </c>
      <c r="C5" s="898">
        <v>0</v>
      </c>
      <c r="D5" s="90">
        <v>0</v>
      </c>
      <c r="E5" s="90">
        <v>0</v>
      </c>
      <c r="F5" s="98">
        <v>0</v>
      </c>
      <c r="G5" s="897">
        <v>0</v>
      </c>
      <c r="H5" s="898">
        <v>0</v>
      </c>
      <c r="I5" s="90">
        <v>0</v>
      </c>
      <c r="J5" s="90">
        <v>0</v>
      </c>
      <c r="K5" s="98">
        <v>0</v>
      </c>
      <c r="L5" s="897">
        <v>0</v>
      </c>
      <c r="M5" s="898">
        <v>0</v>
      </c>
      <c r="N5" s="90">
        <v>0</v>
      </c>
      <c r="O5" s="90">
        <v>0</v>
      </c>
      <c r="P5" s="98">
        <v>0</v>
      </c>
      <c r="Q5" s="897">
        <v>0</v>
      </c>
      <c r="R5" s="898">
        <v>0</v>
      </c>
      <c r="S5" s="90">
        <v>0</v>
      </c>
      <c r="T5" s="90">
        <v>0</v>
      </c>
      <c r="U5" s="98">
        <v>0</v>
      </c>
      <c r="V5" s="897">
        <v>0</v>
      </c>
      <c r="W5" s="898">
        <v>0</v>
      </c>
      <c r="X5" s="678">
        <v>0</v>
      </c>
      <c r="Y5" s="90">
        <v>0</v>
      </c>
      <c r="Z5" s="98">
        <v>0</v>
      </c>
      <c r="AA5" s="897">
        <v>0</v>
      </c>
      <c r="AB5" s="898">
        <v>0</v>
      </c>
      <c r="AC5" s="678">
        <v>0</v>
      </c>
      <c r="AD5" s="90">
        <v>0</v>
      </c>
      <c r="AE5" s="98">
        <v>0</v>
      </c>
    </row>
    <row r="6" spans="1:31" x14ac:dyDescent="0.25">
      <c r="A6" s="5" t="s">
        <v>891</v>
      </c>
      <c r="B6" s="897">
        <v>0</v>
      </c>
      <c r="C6" s="898">
        <v>0</v>
      </c>
      <c r="D6" s="90">
        <v>0</v>
      </c>
      <c r="E6" s="90">
        <v>0</v>
      </c>
      <c r="F6" s="98">
        <v>0</v>
      </c>
      <c r="G6" s="897">
        <v>0</v>
      </c>
      <c r="H6" s="898">
        <v>0</v>
      </c>
      <c r="I6" s="90">
        <v>0</v>
      </c>
      <c r="J6" s="90">
        <v>0</v>
      </c>
      <c r="K6" s="98">
        <v>0</v>
      </c>
      <c r="L6" s="897">
        <v>0</v>
      </c>
      <c r="M6" s="898">
        <v>0</v>
      </c>
      <c r="N6" s="90">
        <v>0</v>
      </c>
      <c r="O6" s="90">
        <v>0</v>
      </c>
      <c r="P6" s="98">
        <v>0</v>
      </c>
      <c r="Q6" s="897">
        <v>0</v>
      </c>
      <c r="R6" s="898">
        <v>0</v>
      </c>
      <c r="S6" s="90">
        <v>0</v>
      </c>
      <c r="T6" s="90">
        <v>0</v>
      </c>
      <c r="U6" s="98">
        <v>0</v>
      </c>
      <c r="V6" s="897">
        <v>0</v>
      </c>
      <c r="W6" s="898">
        <v>0</v>
      </c>
      <c r="X6" s="678">
        <v>0</v>
      </c>
      <c r="Y6" s="90">
        <v>0</v>
      </c>
      <c r="Z6" s="98">
        <v>0</v>
      </c>
      <c r="AA6" s="897">
        <v>0</v>
      </c>
      <c r="AB6" s="898">
        <v>0</v>
      </c>
      <c r="AC6" s="678">
        <v>0</v>
      </c>
      <c r="AD6" s="90">
        <v>0</v>
      </c>
      <c r="AE6" s="98">
        <v>0</v>
      </c>
    </row>
    <row r="7" spans="1:31" x14ac:dyDescent="0.25">
      <c r="A7" s="4" t="s">
        <v>892</v>
      </c>
      <c r="B7" s="899">
        <v>0</v>
      </c>
      <c r="C7" s="900">
        <v>0</v>
      </c>
      <c r="D7" s="91">
        <v>0</v>
      </c>
      <c r="E7" s="91">
        <v>0</v>
      </c>
      <c r="F7" s="125">
        <v>0</v>
      </c>
      <c r="G7" s="899">
        <v>0</v>
      </c>
      <c r="H7" s="900">
        <v>0</v>
      </c>
      <c r="I7" s="91">
        <v>0</v>
      </c>
      <c r="J7" s="91">
        <v>0</v>
      </c>
      <c r="K7" s="125">
        <v>0</v>
      </c>
      <c r="L7" s="899">
        <v>0</v>
      </c>
      <c r="M7" s="900">
        <v>0</v>
      </c>
      <c r="N7" s="91">
        <v>0</v>
      </c>
      <c r="O7" s="91">
        <v>0</v>
      </c>
      <c r="P7" s="125">
        <v>0</v>
      </c>
      <c r="Q7" s="899">
        <v>0</v>
      </c>
      <c r="R7" s="900">
        <v>0</v>
      </c>
      <c r="S7" s="91">
        <v>0</v>
      </c>
      <c r="T7" s="91">
        <v>0</v>
      </c>
      <c r="U7" s="125">
        <v>0</v>
      </c>
      <c r="V7" s="899">
        <v>0</v>
      </c>
      <c r="W7" s="900">
        <v>0</v>
      </c>
      <c r="X7" s="690">
        <v>0</v>
      </c>
      <c r="Y7" s="91">
        <v>0</v>
      </c>
      <c r="Z7" s="125">
        <v>0</v>
      </c>
      <c r="AA7" s="899">
        <v>0</v>
      </c>
      <c r="AB7" s="900">
        <v>0</v>
      </c>
      <c r="AC7" s="690">
        <v>0</v>
      </c>
      <c r="AD7" s="91">
        <v>0</v>
      </c>
      <c r="AE7" s="125">
        <v>0</v>
      </c>
    </row>
    <row r="8" spans="1:31" x14ac:dyDescent="0.25">
      <c r="A8" s="109" t="s">
        <v>893</v>
      </c>
      <c r="B8" s="901">
        <v>0</v>
      </c>
      <c r="C8" s="902">
        <v>0</v>
      </c>
      <c r="D8" s="92">
        <v>0</v>
      </c>
      <c r="E8" s="92">
        <v>0</v>
      </c>
      <c r="F8" s="907">
        <v>0</v>
      </c>
      <c r="G8" s="901">
        <v>0</v>
      </c>
      <c r="H8" s="902">
        <v>0</v>
      </c>
      <c r="I8" s="92">
        <v>0</v>
      </c>
      <c r="J8" s="92">
        <v>0</v>
      </c>
      <c r="K8" s="907">
        <v>0</v>
      </c>
      <c r="L8" s="901">
        <v>0</v>
      </c>
      <c r="M8" s="902">
        <v>0</v>
      </c>
      <c r="N8" s="92">
        <v>0</v>
      </c>
      <c r="O8" s="92">
        <v>0</v>
      </c>
      <c r="P8" s="907">
        <v>0</v>
      </c>
      <c r="Q8" s="901">
        <v>0</v>
      </c>
      <c r="R8" s="902">
        <v>0</v>
      </c>
      <c r="S8" s="92">
        <v>0</v>
      </c>
      <c r="T8" s="92">
        <v>0</v>
      </c>
      <c r="U8" s="907">
        <v>0</v>
      </c>
      <c r="V8" s="901">
        <v>0</v>
      </c>
      <c r="W8" s="902">
        <v>0</v>
      </c>
      <c r="X8" s="680">
        <v>0</v>
      </c>
      <c r="Y8" s="92">
        <v>0</v>
      </c>
      <c r="Z8" s="907">
        <v>0</v>
      </c>
      <c r="AA8" s="901">
        <v>0</v>
      </c>
      <c r="AB8" s="902">
        <v>0</v>
      </c>
      <c r="AC8" s="680">
        <v>0</v>
      </c>
      <c r="AD8" s="92">
        <v>0</v>
      </c>
      <c r="AE8" s="907">
        <v>0</v>
      </c>
    </row>
    <row r="9" spans="1:31" x14ac:dyDescent="0.25">
      <c r="A9" s="122" t="s">
        <v>894</v>
      </c>
      <c r="B9" s="897">
        <v>0</v>
      </c>
      <c r="C9" s="898">
        <v>0</v>
      </c>
      <c r="D9" s="90">
        <v>0</v>
      </c>
      <c r="E9" s="90">
        <v>0</v>
      </c>
      <c r="F9" s="98">
        <v>0</v>
      </c>
      <c r="G9" s="897">
        <v>0</v>
      </c>
      <c r="H9" s="898">
        <v>0</v>
      </c>
      <c r="I9" s="90">
        <v>0</v>
      </c>
      <c r="J9" s="90">
        <v>0</v>
      </c>
      <c r="K9" s="98">
        <v>0</v>
      </c>
      <c r="L9" s="897">
        <v>0</v>
      </c>
      <c r="M9" s="898">
        <v>0</v>
      </c>
      <c r="N9" s="90">
        <v>0</v>
      </c>
      <c r="O9" s="90">
        <v>0</v>
      </c>
      <c r="P9" s="98">
        <v>0</v>
      </c>
      <c r="Q9" s="897">
        <v>0</v>
      </c>
      <c r="R9" s="898">
        <v>0</v>
      </c>
      <c r="S9" s="90">
        <v>0</v>
      </c>
      <c r="T9" s="90">
        <v>0</v>
      </c>
      <c r="U9" s="98">
        <v>0</v>
      </c>
      <c r="V9" s="897">
        <v>0</v>
      </c>
      <c r="W9" s="898">
        <v>0</v>
      </c>
      <c r="X9" s="678">
        <v>0</v>
      </c>
      <c r="Y9" s="90">
        <v>0</v>
      </c>
      <c r="Z9" s="98">
        <v>0</v>
      </c>
      <c r="AA9" s="897">
        <v>0</v>
      </c>
      <c r="AB9" s="898">
        <v>0</v>
      </c>
      <c r="AC9" s="678">
        <v>0</v>
      </c>
      <c r="AD9" s="90">
        <v>0</v>
      </c>
      <c r="AE9" s="98">
        <v>0</v>
      </c>
    </row>
    <row r="10" spans="1:31" x14ac:dyDescent="0.25">
      <c r="A10" s="122" t="s">
        <v>895</v>
      </c>
      <c r="B10" s="897">
        <v>0</v>
      </c>
      <c r="C10" s="898">
        <v>0</v>
      </c>
      <c r="D10" s="90">
        <v>0</v>
      </c>
      <c r="E10" s="90">
        <v>0</v>
      </c>
      <c r="F10" s="98">
        <v>0</v>
      </c>
      <c r="G10" s="897">
        <v>0</v>
      </c>
      <c r="H10" s="898">
        <v>0</v>
      </c>
      <c r="I10" s="90">
        <v>0</v>
      </c>
      <c r="J10" s="90">
        <v>0</v>
      </c>
      <c r="K10" s="98">
        <v>0</v>
      </c>
      <c r="L10" s="897">
        <v>0</v>
      </c>
      <c r="M10" s="898">
        <v>0</v>
      </c>
      <c r="N10" s="90">
        <v>0</v>
      </c>
      <c r="O10" s="90">
        <v>0</v>
      </c>
      <c r="P10" s="98">
        <v>0</v>
      </c>
      <c r="Q10" s="897">
        <v>0</v>
      </c>
      <c r="R10" s="898">
        <v>0</v>
      </c>
      <c r="S10" s="90">
        <v>0</v>
      </c>
      <c r="T10" s="90">
        <v>0</v>
      </c>
      <c r="U10" s="98">
        <v>0</v>
      </c>
      <c r="V10" s="897">
        <v>0</v>
      </c>
      <c r="W10" s="898">
        <v>0</v>
      </c>
      <c r="X10" s="678">
        <v>0</v>
      </c>
      <c r="Y10" s="90">
        <v>0</v>
      </c>
      <c r="Z10" s="98">
        <v>0</v>
      </c>
      <c r="AA10" s="897">
        <v>0</v>
      </c>
      <c r="AB10" s="898">
        <v>0</v>
      </c>
      <c r="AC10" s="678">
        <v>0</v>
      </c>
      <c r="AD10" s="90">
        <v>0</v>
      </c>
      <c r="AE10" s="98">
        <v>0</v>
      </c>
    </row>
    <row r="11" spans="1:31" x14ac:dyDescent="0.25">
      <c r="A11" s="122" t="s">
        <v>896</v>
      </c>
      <c r="B11" s="897">
        <v>0</v>
      </c>
      <c r="C11" s="898">
        <v>0</v>
      </c>
      <c r="D11" s="90">
        <v>0</v>
      </c>
      <c r="E11" s="90">
        <v>0</v>
      </c>
      <c r="F11" s="98">
        <v>0</v>
      </c>
      <c r="G11" s="897">
        <v>0</v>
      </c>
      <c r="H11" s="898">
        <v>0</v>
      </c>
      <c r="I11" s="90">
        <v>0</v>
      </c>
      <c r="J11" s="90">
        <v>0</v>
      </c>
      <c r="K11" s="98">
        <v>0</v>
      </c>
      <c r="L11" s="897">
        <v>0</v>
      </c>
      <c r="M11" s="898">
        <v>0</v>
      </c>
      <c r="N11" s="90">
        <v>0</v>
      </c>
      <c r="O11" s="90">
        <v>0</v>
      </c>
      <c r="P11" s="98">
        <v>0</v>
      </c>
      <c r="Q11" s="897">
        <v>0</v>
      </c>
      <c r="R11" s="898">
        <v>0</v>
      </c>
      <c r="S11" s="90">
        <v>0</v>
      </c>
      <c r="T11" s="90">
        <v>0</v>
      </c>
      <c r="U11" s="98">
        <v>0</v>
      </c>
      <c r="V11" s="897">
        <v>0</v>
      </c>
      <c r="W11" s="898">
        <v>0</v>
      </c>
      <c r="X11" s="678">
        <v>0</v>
      </c>
      <c r="Y11" s="90">
        <v>0</v>
      </c>
      <c r="Z11" s="98">
        <v>0</v>
      </c>
      <c r="AA11" s="897">
        <v>0</v>
      </c>
      <c r="AB11" s="898">
        <v>0</v>
      </c>
      <c r="AC11" s="678">
        <v>0</v>
      </c>
      <c r="AD11" s="90">
        <v>0</v>
      </c>
      <c r="AE11" s="98">
        <v>0</v>
      </c>
    </row>
    <row r="12" spans="1:31" ht="15.75" thickBot="1" x14ac:dyDescent="0.3">
      <c r="A12" s="144" t="s">
        <v>897</v>
      </c>
      <c r="B12" s="903">
        <v>0</v>
      </c>
      <c r="C12" s="904">
        <v>0</v>
      </c>
      <c r="D12" s="94">
        <v>0</v>
      </c>
      <c r="E12" s="94">
        <v>0</v>
      </c>
      <c r="F12" s="150">
        <v>0</v>
      </c>
      <c r="G12" s="903">
        <v>0</v>
      </c>
      <c r="H12" s="904">
        <v>0</v>
      </c>
      <c r="I12" s="94">
        <v>0</v>
      </c>
      <c r="J12" s="94">
        <v>0</v>
      </c>
      <c r="K12" s="150">
        <v>0</v>
      </c>
      <c r="L12" s="903">
        <v>0</v>
      </c>
      <c r="M12" s="904">
        <v>0</v>
      </c>
      <c r="N12" s="94">
        <v>0</v>
      </c>
      <c r="O12" s="94">
        <v>0</v>
      </c>
      <c r="P12" s="150">
        <v>0</v>
      </c>
      <c r="Q12" s="903">
        <v>0</v>
      </c>
      <c r="R12" s="904">
        <v>0</v>
      </c>
      <c r="S12" s="94">
        <v>0</v>
      </c>
      <c r="T12" s="94">
        <v>0</v>
      </c>
      <c r="U12" s="150">
        <v>0</v>
      </c>
      <c r="V12" s="903">
        <v>0</v>
      </c>
      <c r="W12" s="904">
        <v>0</v>
      </c>
      <c r="X12" s="679">
        <v>0</v>
      </c>
      <c r="Y12" s="94">
        <v>0</v>
      </c>
      <c r="Z12" s="150">
        <v>0</v>
      </c>
      <c r="AA12" s="903">
        <v>0</v>
      </c>
      <c r="AB12" s="904">
        <v>0</v>
      </c>
      <c r="AC12" s="679">
        <v>0</v>
      </c>
      <c r="AD12" s="94">
        <v>0</v>
      </c>
      <c r="AE12" s="150">
        <v>0</v>
      </c>
    </row>
    <row r="13" spans="1:31" ht="15.75" thickTop="1" x14ac:dyDescent="0.25">
      <c r="A13" s="590" t="s">
        <v>898</v>
      </c>
      <c r="B13" s="905">
        <v>0</v>
      </c>
      <c r="C13" s="906">
        <v>0</v>
      </c>
      <c r="D13" s="611">
        <v>0</v>
      </c>
      <c r="E13" s="611">
        <v>0</v>
      </c>
      <c r="F13" s="612">
        <v>0</v>
      </c>
      <c r="G13" s="905">
        <v>0</v>
      </c>
      <c r="H13" s="906">
        <v>0</v>
      </c>
      <c r="I13" s="611">
        <v>0</v>
      </c>
      <c r="J13" s="611">
        <v>0</v>
      </c>
      <c r="K13" s="612">
        <v>0</v>
      </c>
      <c r="L13" s="905">
        <v>0</v>
      </c>
      <c r="M13" s="906">
        <v>0</v>
      </c>
      <c r="N13" s="611">
        <v>0</v>
      </c>
      <c r="O13" s="611">
        <v>0</v>
      </c>
      <c r="P13" s="612">
        <v>0</v>
      </c>
      <c r="Q13" s="905">
        <v>0</v>
      </c>
      <c r="R13" s="906">
        <v>0</v>
      </c>
      <c r="S13" s="611">
        <v>0</v>
      </c>
      <c r="T13" s="611">
        <v>0</v>
      </c>
      <c r="U13" s="612">
        <v>0</v>
      </c>
      <c r="V13" s="905">
        <v>0</v>
      </c>
      <c r="W13" s="906">
        <v>0</v>
      </c>
      <c r="X13" s="691">
        <v>0</v>
      </c>
      <c r="Y13" s="611">
        <v>0</v>
      </c>
      <c r="Z13" s="612">
        <v>0</v>
      </c>
      <c r="AA13" s="905">
        <v>0</v>
      </c>
      <c r="AB13" s="906">
        <v>0</v>
      </c>
      <c r="AC13" s="691">
        <v>0</v>
      </c>
      <c r="AD13" s="611">
        <v>0</v>
      </c>
      <c r="AE13" s="612">
        <v>0</v>
      </c>
    </row>
    <row r="14" spans="1:31" x14ac:dyDescent="0.25">
      <c r="A14" s="106"/>
      <c r="B14" s="90"/>
      <c r="C14" s="90"/>
      <c r="D14" s="90"/>
      <c r="E14" s="90"/>
      <c r="F14" s="908"/>
      <c r="G14" s="90"/>
      <c r="H14" s="90"/>
      <c r="I14" s="90"/>
      <c r="J14" s="90"/>
      <c r="K14" s="908"/>
      <c r="L14" s="90"/>
      <c r="M14" s="90"/>
      <c r="N14" s="90"/>
      <c r="O14" s="90"/>
      <c r="P14" s="908"/>
      <c r="Q14" s="90"/>
      <c r="R14" s="90"/>
      <c r="S14" s="90"/>
      <c r="T14" s="90"/>
      <c r="U14" s="908"/>
      <c r="V14" s="90"/>
      <c r="W14" s="90"/>
      <c r="X14" s="90"/>
      <c r="Y14" s="90"/>
      <c r="Z14" s="908"/>
      <c r="AA14" s="90"/>
      <c r="AB14" s="90"/>
      <c r="AC14" s="90"/>
      <c r="AD14" s="90"/>
      <c r="AE14" s="908"/>
    </row>
    <row r="15" spans="1:31" x14ac:dyDescent="0.25">
      <c r="A15" s="73" t="s">
        <v>423</v>
      </c>
      <c r="B15" s="148"/>
      <c r="C15" s="148"/>
      <c r="D15" s="148"/>
      <c r="E15" s="148"/>
      <c r="F15" s="149"/>
      <c r="G15" s="148"/>
      <c r="H15" s="148"/>
      <c r="I15" s="148"/>
      <c r="J15" s="148"/>
      <c r="K15" s="149"/>
      <c r="L15" s="148"/>
      <c r="M15" s="148"/>
      <c r="N15" s="148"/>
      <c r="O15" s="148"/>
      <c r="P15" s="149"/>
      <c r="Q15" s="148"/>
      <c r="R15" s="148"/>
      <c r="S15" s="148"/>
      <c r="T15" s="148"/>
      <c r="U15" s="149"/>
      <c r="V15" s="148"/>
      <c r="W15" s="148"/>
      <c r="X15" s="148"/>
      <c r="Y15" s="148"/>
      <c r="Z15" s="149"/>
      <c r="AA15" s="148"/>
      <c r="AB15" s="148"/>
      <c r="AC15" s="148"/>
      <c r="AD15" s="148"/>
      <c r="AE15" s="149"/>
    </row>
    <row r="16" spans="1:31" x14ac:dyDescent="0.25">
      <c r="A16" s="122" t="s">
        <v>889</v>
      </c>
      <c r="B16" s="92"/>
      <c r="C16" s="92"/>
      <c r="D16" s="92"/>
      <c r="E16" s="92"/>
      <c r="F16" s="96"/>
      <c r="G16" s="92"/>
      <c r="H16" s="92"/>
      <c r="I16" s="92"/>
      <c r="J16" s="92"/>
      <c r="K16" s="96"/>
      <c r="L16" s="92"/>
      <c r="M16" s="92"/>
      <c r="N16" s="92"/>
      <c r="O16" s="92"/>
      <c r="P16" s="96"/>
      <c r="Q16" s="92"/>
      <c r="R16" s="92"/>
      <c r="S16" s="92"/>
      <c r="T16" s="92"/>
      <c r="U16" s="96"/>
      <c r="V16" s="92"/>
      <c r="W16" s="92"/>
      <c r="X16" s="92"/>
      <c r="Y16" s="92"/>
      <c r="Z16" s="96"/>
      <c r="AA16" s="92"/>
      <c r="AB16" s="92"/>
      <c r="AC16" s="92"/>
      <c r="AD16" s="92"/>
      <c r="AE16" s="96"/>
    </row>
    <row r="17" spans="1:31" x14ac:dyDescent="0.25">
      <c r="A17" s="5" t="s">
        <v>890</v>
      </c>
      <c r="B17" s="897">
        <v>0</v>
      </c>
      <c r="C17" s="898">
        <v>0</v>
      </c>
      <c r="D17" s="90">
        <v>0</v>
      </c>
      <c r="E17" s="90">
        <v>0</v>
      </c>
      <c r="F17" s="98">
        <v>0</v>
      </c>
      <c r="G17" s="897">
        <v>0</v>
      </c>
      <c r="H17" s="898">
        <v>0</v>
      </c>
      <c r="I17" s="90">
        <v>0</v>
      </c>
      <c r="J17" s="90">
        <v>0</v>
      </c>
      <c r="K17" s="98">
        <v>0</v>
      </c>
      <c r="L17" s="897">
        <v>0</v>
      </c>
      <c r="M17" s="898">
        <v>0</v>
      </c>
      <c r="N17" s="90">
        <v>0</v>
      </c>
      <c r="O17" s="90">
        <v>0</v>
      </c>
      <c r="P17" s="98">
        <v>0</v>
      </c>
      <c r="Q17" s="897">
        <v>0</v>
      </c>
      <c r="R17" s="898">
        <v>0</v>
      </c>
      <c r="S17" s="90">
        <v>0</v>
      </c>
      <c r="T17" s="90">
        <v>0</v>
      </c>
      <c r="U17" s="98">
        <v>0</v>
      </c>
      <c r="V17" s="897">
        <v>0</v>
      </c>
      <c r="W17" s="898">
        <v>0</v>
      </c>
      <c r="X17" s="678">
        <v>0</v>
      </c>
      <c r="Y17" s="90">
        <v>0</v>
      </c>
      <c r="Z17" s="98">
        <v>0</v>
      </c>
      <c r="AA17" s="897">
        <v>0</v>
      </c>
      <c r="AB17" s="898">
        <v>0</v>
      </c>
      <c r="AC17" s="678">
        <v>0</v>
      </c>
      <c r="AD17" s="90">
        <v>0</v>
      </c>
      <c r="AE17" s="98">
        <v>0</v>
      </c>
    </row>
    <row r="18" spans="1:31" x14ac:dyDescent="0.25">
      <c r="A18" s="5" t="s">
        <v>891</v>
      </c>
      <c r="B18" s="897">
        <v>0</v>
      </c>
      <c r="C18" s="898">
        <v>0</v>
      </c>
      <c r="D18" s="90">
        <v>0</v>
      </c>
      <c r="E18" s="90">
        <v>0</v>
      </c>
      <c r="F18" s="98">
        <v>0</v>
      </c>
      <c r="G18" s="897">
        <v>0</v>
      </c>
      <c r="H18" s="898">
        <v>0</v>
      </c>
      <c r="I18" s="90">
        <v>0</v>
      </c>
      <c r="J18" s="90">
        <v>0</v>
      </c>
      <c r="K18" s="98">
        <v>0</v>
      </c>
      <c r="L18" s="897">
        <v>0</v>
      </c>
      <c r="M18" s="898">
        <v>0</v>
      </c>
      <c r="N18" s="90">
        <v>0</v>
      </c>
      <c r="O18" s="90">
        <v>0</v>
      </c>
      <c r="P18" s="98">
        <v>0</v>
      </c>
      <c r="Q18" s="897">
        <v>0</v>
      </c>
      <c r="R18" s="898">
        <v>0</v>
      </c>
      <c r="S18" s="90">
        <v>0</v>
      </c>
      <c r="T18" s="90">
        <v>0</v>
      </c>
      <c r="U18" s="98">
        <v>0</v>
      </c>
      <c r="V18" s="897">
        <v>0</v>
      </c>
      <c r="W18" s="898">
        <v>0</v>
      </c>
      <c r="X18" s="678">
        <v>0</v>
      </c>
      <c r="Y18" s="90">
        <v>0</v>
      </c>
      <c r="Z18" s="98">
        <v>0</v>
      </c>
      <c r="AA18" s="897">
        <v>0</v>
      </c>
      <c r="AB18" s="898">
        <v>0</v>
      </c>
      <c r="AC18" s="678">
        <v>0</v>
      </c>
      <c r="AD18" s="90">
        <v>0</v>
      </c>
      <c r="AE18" s="98">
        <v>0</v>
      </c>
    </row>
    <row r="19" spans="1:31" x14ac:dyDescent="0.25">
      <c r="A19" s="4" t="s">
        <v>892</v>
      </c>
      <c r="B19" s="899">
        <v>0</v>
      </c>
      <c r="C19" s="900">
        <v>0</v>
      </c>
      <c r="D19" s="91">
        <v>0</v>
      </c>
      <c r="E19" s="91">
        <v>0</v>
      </c>
      <c r="F19" s="125">
        <v>0</v>
      </c>
      <c r="G19" s="899">
        <v>0</v>
      </c>
      <c r="H19" s="900">
        <v>0</v>
      </c>
      <c r="I19" s="91">
        <v>0</v>
      </c>
      <c r="J19" s="91">
        <v>0</v>
      </c>
      <c r="K19" s="125">
        <v>0</v>
      </c>
      <c r="L19" s="899">
        <v>0</v>
      </c>
      <c r="M19" s="900">
        <v>0</v>
      </c>
      <c r="N19" s="91">
        <v>0</v>
      </c>
      <c r="O19" s="91">
        <v>0</v>
      </c>
      <c r="P19" s="125">
        <v>0</v>
      </c>
      <c r="Q19" s="899">
        <v>0</v>
      </c>
      <c r="R19" s="900">
        <v>0</v>
      </c>
      <c r="S19" s="91">
        <v>0</v>
      </c>
      <c r="T19" s="91">
        <v>0</v>
      </c>
      <c r="U19" s="125">
        <v>0</v>
      </c>
      <c r="V19" s="899">
        <v>0</v>
      </c>
      <c r="W19" s="900">
        <v>0</v>
      </c>
      <c r="X19" s="690">
        <v>0</v>
      </c>
      <c r="Y19" s="91">
        <v>0</v>
      </c>
      <c r="Z19" s="125">
        <v>0</v>
      </c>
      <c r="AA19" s="899">
        <v>0</v>
      </c>
      <c r="AB19" s="900">
        <v>0</v>
      </c>
      <c r="AC19" s="690">
        <v>0</v>
      </c>
      <c r="AD19" s="91">
        <v>0</v>
      </c>
      <c r="AE19" s="125">
        <v>0</v>
      </c>
    </row>
    <row r="20" spans="1:31" x14ac:dyDescent="0.25">
      <c r="A20" s="109" t="s">
        <v>893</v>
      </c>
      <c r="B20" s="901">
        <v>0</v>
      </c>
      <c r="C20" s="902">
        <v>0</v>
      </c>
      <c r="D20" s="92">
        <v>0</v>
      </c>
      <c r="E20" s="92">
        <v>0</v>
      </c>
      <c r="F20" s="907">
        <v>0</v>
      </c>
      <c r="G20" s="901">
        <v>0</v>
      </c>
      <c r="H20" s="902">
        <v>0</v>
      </c>
      <c r="I20" s="92">
        <v>0</v>
      </c>
      <c r="J20" s="92">
        <v>0</v>
      </c>
      <c r="K20" s="907">
        <v>0</v>
      </c>
      <c r="L20" s="901">
        <v>0</v>
      </c>
      <c r="M20" s="902">
        <v>0</v>
      </c>
      <c r="N20" s="92">
        <v>0</v>
      </c>
      <c r="O20" s="92">
        <v>0</v>
      </c>
      <c r="P20" s="907">
        <v>0</v>
      </c>
      <c r="Q20" s="901">
        <v>0</v>
      </c>
      <c r="R20" s="902">
        <v>0</v>
      </c>
      <c r="S20" s="92">
        <v>0</v>
      </c>
      <c r="T20" s="92">
        <v>0</v>
      </c>
      <c r="U20" s="907">
        <v>0</v>
      </c>
      <c r="V20" s="901">
        <v>0</v>
      </c>
      <c r="W20" s="902">
        <v>0</v>
      </c>
      <c r="X20" s="680">
        <v>0</v>
      </c>
      <c r="Y20" s="92">
        <v>0</v>
      </c>
      <c r="Z20" s="907">
        <v>0</v>
      </c>
      <c r="AA20" s="901">
        <v>0</v>
      </c>
      <c r="AB20" s="902">
        <v>0</v>
      </c>
      <c r="AC20" s="680">
        <v>0</v>
      </c>
      <c r="AD20" s="92">
        <v>0</v>
      </c>
      <c r="AE20" s="907">
        <v>0</v>
      </c>
    </row>
    <row r="21" spans="1:31" x14ac:dyDescent="0.25">
      <c r="A21" s="122" t="s">
        <v>894</v>
      </c>
      <c r="B21" s="897">
        <v>0</v>
      </c>
      <c r="C21" s="898">
        <v>0</v>
      </c>
      <c r="D21" s="90">
        <v>0</v>
      </c>
      <c r="E21" s="90">
        <v>0</v>
      </c>
      <c r="F21" s="98">
        <v>0</v>
      </c>
      <c r="G21" s="897">
        <v>0</v>
      </c>
      <c r="H21" s="898">
        <v>0</v>
      </c>
      <c r="I21" s="90">
        <v>0</v>
      </c>
      <c r="J21" s="90">
        <v>0</v>
      </c>
      <c r="K21" s="98">
        <v>0</v>
      </c>
      <c r="L21" s="897">
        <v>0</v>
      </c>
      <c r="M21" s="898">
        <v>0</v>
      </c>
      <c r="N21" s="90">
        <v>0</v>
      </c>
      <c r="O21" s="90">
        <v>0</v>
      </c>
      <c r="P21" s="98">
        <v>0</v>
      </c>
      <c r="Q21" s="897">
        <v>0</v>
      </c>
      <c r="R21" s="898">
        <v>0</v>
      </c>
      <c r="S21" s="90">
        <v>0</v>
      </c>
      <c r="T21" s="90">
        <v>0</v>
      </c>
      <c r="U21" s="98">
        <v>0</v>
      </c>
      <c r="V21" s="897">
        <v>0</v>
      </c>
      <c r="W21" s="898">
        <v>0</v>
      </c>
      <c r="X21" s="678">
        <v>0</v>
      </c>
      <c r="Y21" s="90">
        <v>0</v>
      </c>
      <c r="Z21" s="98">
        <v>0</v>
      </c>
      <c r="AA21" s="897">
        <v>0</v>
      </c>
      <c r="AB21" s="898">
        <v>0</v>
      </c>
      <c r="AC21" s="678">
        <v>0</v>
      </c>
      <c r="AD21" s="90">
        <v>0</v>
      </c>
      <c r="AE21" s="98">
        <v>0</v>
      </c>
    </row>
    <row r="22" spans="1:31" x14ac:dyDescent="0.25">
      <c r="A22" s="122" t="s">
        <v>895</v>
      </c>
      <c r="B22" s="897">
        <v>0</v>
      </c>
      <c r="C22" s="898">
        <v>0</v>
      </c>
      <c r="D22" s="90">
        <v>0</v>
      </c>
      <c r="E22" s="90">
        <v>0</v>
      </c>
      <c r="F22" s="98">
        <v>0</v>
      </c>
      <c r="G22" s="897">
        <v>0</v>
      </c>
      <c r="H22" s="898">
        <v>0</v>
      </c>
      <c r="I22" s="90">
        <v>0</v>
      </c>
      <c r="J22" s="90">
        <v>0</v>
      </c>
      <c r="K22" s="98">
        <v>0</v>
      </c>
      <c r="L22" s="897">
        <v>0</v>
      </c>
      <c r="M22" s="898">
        <v>0</v>
      </c>
      <c r="N22" s="90">
        <v>0</v>
      </c>
      <c r="O22" s="90">
        <v>0</v>
      </c>
      <c r="P22" s="98">
        <v>0</v>
      </c>
      <c r="Q22" s="897">
        <v>0</v>
      </c>
      <c r="R22" s="898">
        <v>0</v>
      </c>
      <c r="S22" s="90">
        <v>0</v>
      </c>
      <c r="T22" s="90">
        <v>0</v>
      </c>
      <c r="U22" s="98">
        <v>0</v>
      </c>
      <c r="V22" s="897">
        <v>0</v>
      </c>
      <c r="W22" s="898">
        <v>0</v>
      </c>
      <c r="X22" s="678">
        <v>0</v>
      </c>
      <c r="Y22" s="90">
        <v>0</v>
      </c>
      <c r="Z22" s="98">
        <v>0</v>
      </c>
      <c r="AA22" s="897">
        <v>0</v>
      </c>
      <c r="AB22" s="898">
        <v>0</v>
      </c>
      <c r="AC22" s="678">
        <v>0</v>
      </c>
      <c r="AD22" s="90">
        <v>0</v>
      </c>
      <c r="AE22" s="98">
        <v>0</v>
      </c>
    </row>
    <row r="23" spans="1:31" x14ac:dyDescent="0.25">
      <c r="A23" s="122" t="s">
        <v>896</v>
      </c>
      <c r="B23" s="897">
        <v>0</v>
      </c>
      <c r="C23" s="898">
        <v>0</v>
      </c>
      <c r="D23" s="90">
        <v>0</v>
      </c>
      <c r="E23" s="90">
        <v>0</v>
      </c>
      <c r="F23" s="98">
        <v>0</v>
      </c>
      <c r="G23" s="897">
        <v>0</v>
      </c>
      <c r="H23" s="898">
        <v>0</v>
      </c>
      <c r="I23" s="90">
        <v>0</v>
      </c>
      <c r="J23" s="90">
        <v>0</v>
      </c>
      <c r="K23" s="98">
        <v>0</v>
      </c>
      <c r="L23" s="897">
        <v>0</v>
      </c>
      <c r="M23" s="898">
        <v>0</v>
      </c>
      <c r="N23" s="90">
        <v>0</v>
      </c>
      <c r="O23" s="90">
        <v>0</v>
      </c>
      <c r="P23" s="98">
        <v>0</v>
      </c>
      <c r="Q23" s="897">
        <v>0</v>
      </c>
      <c r="R23" s="898">
        <v>0</v>
      </c>
      <c r="S23" s="90">
        <v>0</v>
      </c>
      <c r="T23" s="90">
        <v>0</v>
      </c>
      <c r="U23" s="98">
        <v>0</v>
      </c>
      <c r="V23" s="897">
        <v>0</v>
      </c>
      <c r="W23" s="898">
        <v>0</v>
      </c>
      <c r="X23" s="678">
        <v>0</v>
      </c>
      <c r="Y23" s="90">
        <v>0</v>
      </c>
      <c r="Z23" s="98">
        <v>0</v>
      </c>
      <c r="AA23" s="897">
        <v>0</v>
      </c>
      <c r="AB23" s="898">
        <v>0</v>
      </c>
      <c r="AC23" s="678">
        <v>0</v>
      </c>
      <c r="AD23" s="90">
        <v>0</v>
      </c>
      <c r="AE23" s="98">
        <v>0</v>
      </c>
    </row>
    <row r="24" spans="1:31" ht="15.75" thickBot="1" x14ac:dyDescent="0.3">
      <c r="A24" s="122" t="s">
        <v>897</v>
      </c>
      <c r="B24" s="903">
        <v>0</v>
      </c>
      <c r="C24" s="904">
        <v>0</v>
      </c>
      <c r="D24" s="94">
        <v>0</v>
      </c>
      <c r="E24" s="94">
        <v>0</v>
      </c>
      <c r="F24" s="150">
        <v>0</v>
      </c>
      <c r="G24" s="903">
        <v>0</v>
      </c>
      <c r="H24" s="904">
        <v>0</v>
      </c>
      <c r="I24" s="94">
        <v>0</v>
      </c>
      <c r="J24" s="94">
        <v>0</v>
      </c>
      <c r="K24" s="150">
        <v>0</v>
      </c>
      <c r="L24" s="903">
        <v>0</v>
      </c>
      <c r="M24" s="904">
        <v>0</v>
      </c>
      <c r="N24" s="94">
        <v>0</v>
      </c>
      <c r="O24" s="94">
        <v>0</v>
      </c>
      <c r="P24" s="150">
        <v>0</v>
      </c>
      <c r="Q24" s="903">
        <v>0</v>
      </c>
      <c r="R24" s="904">
        <v>0</v>
      </c>
      <c r="S24" s="94">
        <v>0</v>
      </c>
      <c r="T24" s="94">
        <v>0</v>
      </c>
      <c r="U24" s="150">
        <v>0</v>
      </c>
      <c r="V24" s="903">
        <v>0</v>
      </c>
      <c r="W24" s="904">
        <v>0</v>
      </c>
      <c r="X24" s="679">
        <v>0</v>
      </c>
      <c r="Y24" s="94">
        <v>0</v>
      </c>
      <c r="Z24" s="150">
        <v>0</v>
      </c>
      <c r="AA24" s="903">
        <v>0</v>
      </c>
      <c r="AB24" s="904">
        <v>0</v>
      </c>
      <c r="AC24" s="679">
        <v>0</v>
      </c>
      <c r="AD24" s="94">
        <v>0</v>
      </c>
      <c r="AE24" s="150">
        <v>0</v>
      </c>
    </row>
    <row r="25" spans="1:31" ht="15.75" thickTop="1" x14ac:dyDescent="0.25">
      <c r="A25" s="590" t="s">
        <v>898</v>
      </c>
      <c r="B25" s="905">
        <v>0</v>
      </c>
      <c r="C25" s="906">
        <v>0</v>
      </c>
      <c r="D25" s="611">
        <v>0</v>
      </c>
      <c r="E25" s="611">
        <v>0</v>
      </c>
      <c r="F25" s="612">
        <v>0</v>
      </c>
      <c r="G25" s="905">
        <v>0</v>
      </c>
      <c r="H25" s="906">
        <v>0</v>
      </c>
      <c r="I25" s="611">
        <v>0</v>
      </c>
      <c r="J25" s="611">
        <v>0</v>
      </c>
      <c r="K25" s="612">
        <v>0</v>
      </c>
      <c r="L25" s="905">
        <v>0</v>
      </c>
      <c r="M25" s="906">
        <v>0</v>
      </c>
      <c r="N25" s="611">
        <v>0</v>
      </c>
      <c r="O25" s="611">
        <v>0</v>
      </c>
      <c r="P25" s="612">
        <v>0</v>
      </c>
      <c r="Q25" s="905">
        <v>0</v>
      </c>
      <c r="R25" s="906">
        <v>0</v>
      </c>
      <c r="S25" s="611">
        <v>0</v>
      </c>
      <c r="T25" s="611">
        <v>0</v>
      </c>
      <c r="U25" s="612">
        <v>0</v>
      </c>
      <c r="V25" s="905">
        <v>0</v>
      </c>
      <c r="W25" s="906">
        <v>0</v>
      </c>
      <c r="X25" s="691">
        <v>0</v>
      </c>
      <c r="Y25" s="611">
        <v>0</v>
      </c>
      <c r="Z25" s="612">
        <v>0</v>
      </c>
      <c r="AA25" s="905">
        <v>0</v>
      </c>
      <c r="AB25" s="906">
        <v>0</v>
      </c>
      <c r="AC25" s="691">
        <v>0</v>
      </c>
      <c r="AD25" s="611">
        <v>0</v>
      </c>
      <c r="AE25" s="612">
        <v>0</v>
      </c>
    </row>
    <row r="26" spans="1:31" x14ac:dyDescent="0.25">
      <c r="A26" s="106"/>
      <c r="B26" s="90"/>
      <c r="C26" s="90"/>
      <c r="D26" s="90"/>
      <c r="E26" s="90"/>
      <c r="F26" s="908"/>
      <c r="G26" s="90"/>
      <c r="H26" s="90"/>
      <c r="I26" s="90"/>
      <c r="J26" s="90"/>
      <c r="K26" s="908"/>
      <c r="L26" s="90"/>
      <c r="M26" s="90"/>
      <c r="N26" s="90"/>
      <c r="O26" s="90"/>
      <c r="P26" s="908"/>
      <c r="Q26" s="90"/>
      <c r="R26" s="90"/>
      <c r="S26" s="90"/>
      <c r="T26" s="90"/>
      <c r="U26" s="908"/>
      <c r="V26" s="90"/>
      <c r="W26" s="90"/>
      <c r="X26" s="90"/>
      <c r="Y26" s="90"/>
      <c r="Z26" s="908"/>
      <c r="AA26" s="90"/>
      <c r="AB26" s="90"/>
      <c r="AC26" s="90"/>
      <c r="AD26" s="90"/>
      <c r="AE26" s="908"/>
    </row>
    <row r="27" spans="1:31" x14ac:dyDescent="0.25">
      <c r="A27" s="73" t="s">
        <v>425</v>
      </c>
      <c r="B27" s="148"/>
      <c r="C27" s="148"/>
      <c r="D27" s="148"/>
      <c r="E27" s="148"/>
      <c r="F27" s="149"/>
      <c r="G27" s="148"/>
      <c r="H27" s="148"/>
      <c r="I27" s="148"/>
      <c r="J27" s="148"/>
      <c r="K27" s="149"/>
      <c r="L27" s="148"/>
      <c r="M27" s="148"/>
      <c r="N27" s="148"/>
      <c r="O27" s="148"/>
      <c r="P27" s="149"/>
      <c r="Q27" s="148"/>
      <c r="R27" s="148"/>
      <c r="S27" s="148"/>
      <c r="T27" s="148"/>
      <c r="U27" s="149"/>
      <c r="V27" s="148"/>
      <c r="W27" s="148"/>
      <c r="X27" s="148"/>
      <c r="Y27" s="148"/>
      <c r="Z27" s="149"/>
      <c r="AA27" s="148"/>
      <c r="AB27" s="148"/>
      <c r="AC27" s="148"/>
      <c r="AD27" s="148"/>
      <c r="AE27" s="149"/>
    </row>
    <row r="28" spans="1:31" x14ac:dyDescent="0.25">
      <c r="A28" s="122" t="s">
        <v>889</v>
      </c>
      <c r="B28" s="92"/>
      <c r="C28" s="92"/>
      <c r="D28" s="92"/>
      <c r="E28" s="92"/>
      <c r="F28" s="96"/>
      <c r="G28" s="92"/>
      <c r="H28" s="92"/>
      <c r="I28" s="92"/>
      <c r="J28" s="92"/>
      <c r="K28" s="96"/>
      <c r="L28" s="92"/>
      <c r="M28" s="92"/>
      <c r="N28" s="92"/>
      <c r="O28" s="92"/>
      <c r="P28" s="96"/>
      <c r="Q28" s="92"/>
      <c r="R28" s="92"/>
      <c r="S28" s="92"/>
      <c r="T28" s="92"/>
      <c r="U28" s="96"/>
      <c r="V28" s="92"/>
      <c r="W28" s="92"/>
      <c r="X28" s="92"/>
      <c r="Y28" s="92"/>
      <c r="Z28" s="96"/>
      <c r="AA28" s="92"/>
      <c r="AB28" s="92"/>
      <c r="AC28" s="92"/>
      <c r="AD28" s="92"/>
      <c r="AE28" s="96"/>
    </row>
    <row r="29" spans="1:31" x14ac:dyDescent="0.25">
      <c r="A29" s="5" t="s">
        <v>890</v>
      </c>
      <c r="B29" s="897">
        <v>0</v>
      </c>
      <c r="C29" s="898">
        <v>0</v>
      </c>
      <c r="D29" s="90">
        <v>0</v>
      </c>
      <c r="E29" s="90">
        <v>0</v>
      </c>
      <c r="F29" s="98">
        <v>0</v>
      </c>
      <c r="G29" s="897">
        <v>0</v>
      </c>
      <c r="H29" s="898">
        <v>0</v>
      </c>
      <c r="I29" s="90">
        <v>0</v>
      </c>
      <c r="J29" s="90">
        <v>0</v>
      </c>
      <c r="K29" s="98">
        <v>0</v>
      </c>
      <c r="L29" s="897">
        <v>0</v>
      </c>
      <c r="M29" s="898">
        <v>0</v>
      </c>
      <c r="N29" s="90">
        <v>0</v>
      </c>
      <c r="O29" s="90">
        <v>0</v>
      </c>
      <c r="P29" s="98">
        <v>0</v>
      </c>
      <c r="Q29" s="897">
        <v>0</v>
      </c>
      <c r="R29" s="898">
        <v>0</v>
      </c>
      <c r="S29" s="90">
        <v>0</v>
      </c>
      <c r="T29" s="90">
        <v>0</v>
      </c>
      <c r="U29" s="98">
        <v>0</v>
      </c>
      <c r="V29" s="897">
        <v>0</v>
      </c>
      <c r="W29" s="898">
        <v>0</v>
      </c>
      <c r="X29" s="678">
        <v>0</v>
      </c>
      <c r="Y29" s="90">
        <v>0</v>
      </c>
      <c r="Z29" s="98">
        <v>0</v>
      </c>
      <c r="AA29" s="897">
        <v>0</v>
      </c>
      <c r="AB29" s="898">
        <v>0</v>
      </c>
      <c r="AC29" s="678">
        <v>0</v>
      </c>
      <c r="AD29" s="90">
        <v>0</v>
      </c>
      <c r="AE29" s="98">
        <v>0</v>
      </c>
    </row>
    <row r="30" spans="1:31" x14ac:dyDescent="0.25">
      <c r="A30" s="5" t="s">
        <v>891</v>
      </c>
      <c r="B30" s="897">
        <v>0</v>
      </c>
      <c r="C30" s="898">
        <v>0</v>
      </c>
      <c r="D30" s="90">
        <v>0</v>
      </c>
      <c r="E30" s="90">
        <v>0</v>
      </c>
      <c r="F30" s="98">
        <v>0</v>
      </c>
      <c r="G30" s="897">
        <v>0</v>
      </c>
      <c r="H30" s="898">
        <v>0</v>
      </c>
      <c r="I30" s="90">
        <v>0</v>
      </c>
      <c r="J30" s="90">
        <v>0</v>
      </c>
      <c r="K30" s="98">
        <v>0</v>
      </c>
      <c r="L30" s="897">
        <v>0</v>
      </c>
      <c r="M30" s="898">
        <v>0</v>
      </c>
      <c r="N30" s="90">
        <v>0</v>
      </c>
      <c r="O30" s="90">
        <v>0</v>
      </c>
      <c r="P30" s="98">
        <v>0</v>
      </c>
      <c r="Q30" s="897">
        <v>0</v>
      </c>
      <c r="R30" s="898">
        <v>0</v>
      </c>
      <c r="S30" s="90">
        <v>0</v>
      </c>
      <c r="T30" s="90">
        <v>0</v>
      </c>
      <c r="U30" s="98">
        <v>0</v>
      </c>
      <c r="V30" s="897">
        <v>0</v>
      </c>
      <c r="W30" s="898">
        <v>0</v>
      </c>
      <c r="X30" s="678">
        <v>0</v>
      </c>
      <c r="Y30" s="90">
        <v>0</v>
      </c>
      <c r="Z30" s="98">
        <v>0</v>
      </c>
      <c r="AA30" s="897">
        <v>0</v>
      </c>
      <c r="AB30" s="898">
        <v>0</v>
      </c>
      <c r="AC30" s="678">
        <v>0</v>
      </c>
      <c r="AD30" s="90">
        <v>0</v>
      </c>
      <c r="AE30" s="98">
        <v>0</v>
      </c>
    </row>
    <row r="31" spans="1:31" x14ac:dyDescent="0.25">
      <c r="A31" s="4" t="s">
        <v>892</v>
      </c>
      <c r="B31" s="899">
        <v>0</v>
      </c>
      <c r="C31" s="900">
        <v>0</v>
      </c>
      <c r="D31" s="91">
        <v>0</v>
      </c>
      <c r="E31" s="91">
        <v>0</v>
      </c>
      <c r="F31" s="125">
        <v>0</v>
      </c>
      <c r="G31" s="899">
        <v>0</v>
      </c>
      <c r="H31" s="900">
        <v>0</v>
      </c>
      <c r="I31" s="91">
        <v>0</v>
      </c>
      <c r="J31" s="91">
        <v>0</v>
      </c>
      <c r="K31" s="125">
        <v>0</v>
      </c>
      <c r="L31" s="899">
        <v>0</v>
      </c>
      <c r="M31" s="900">
        <v>0</v>
      </c>
      <c r="N31" s="91">
        <v>0</v>
      </c>
      <c r="O31" s="91">
        <v>0</v>
      </c>
      <c r="P31" s="125">
        <v>0</v>
      </c>
      <c r="Q31" s="899">
        <v>0</v>
      </c>
      <c r="R31" s="900">
        <v>0</v>
      </c>
      <c r="S31" s="91">
        <v>0</v>
      </c>
      <c r="T31" s="91">
        <v>0</v>
      </c>
      <c r="U31" s="125">
        <v>0</v>
      </c>
      <c r="V31" s="899">
        <v>0</v>
      </c>
      <c r="W31" s="900">
        <v>0</v>
      </c>
      <c r="X31" s="690">
        <v>0</v>
      </c>
      <c r="Y31" s="91">
        <v>0</v>
      </c>
      <c r="Z31" s="125">
        <v>0</v>
      </c>
      <c r="AA31" s="899">
        <v>0</v>
      </c>
      <c r="AB31" s="900">
        <v>0</v>
      </c>
      <c r="AC31" s="690">
        <v>0</v>
      </c>
      <c r="AD31" s="91">
        <v>0</v>
      </c>
      <c r="AE31" s="125">
        <v>0</v>
      </c>
    </row>
    <row r="32" spans="1:31" x14ac:dyDescent="0.25">
      <c r="A32" s="109" t="s">
        <v>893</v>
      </c>
      <c r="B32" s="901">
        <v>0</v>
      </c>
      <c r="C32" s="902">
        <v>0</v>
      </c>
      <c r="D32" s="92">
        <v>0</v>
      </c>
      <c r="E32" s="92">
        <v>0</v>
      </c>
      <c r="F32" s="907">
        <v>0</v>
      </c>
      <c r="G32" s="901">
        <v>0</v>
      </c>
      <c r="H32" s="902">
        <v>0</v>
      </c>
      <c r="I32" s="92">
        <v>0</v>
      </c>
      <c r="J32" s="92">
        <v>0</v>
      </c>
      <c r="K32" s="907">
        <v>0</v>
      </c>
      <c r="L32" s="901">
        <v>0</v>
      </c>
      <c r="M32" s="902">
        <v>0</v>
      </c>
      <c r="N32" s="92">
        <v>0</v>
      </c>
      <c r="O32" s="92">
        <v>0</v>
      </c>
      <c r="P32" s="907">
        <v>0</v>
      </c>
      <c r="Q32" s="901">
        <v>0</v>
      </c>
      <c r="R32" s="902">
        <v>0</v>
      </c>
      <c r="S32" s="92">
        <v>0</v>
      </c>
      <c r="T32" s="92">
        <v>0</v>
      </c>
      <c r="U32" s="907">
        <v>0</v>
      </c>
      <c r="V32" s="901">
        <v>0</v>
      </c>
      <c r="W32" s="902">
        <v>0</v>
      </c>
      <c r="X32" s="680">
        <v>0</v>
      </c>
      <c r="Y32" s="92">
        <v>0</v>
      </c>
      <c r="Z32" s="907">
        <v>0</v>
      </c>
      <c r="AA32" s="901">
        <v>0</v>
      </c>
      <c r="AB32" s="902">
        <v>0</v>
      </c>
      <c r="AC32" s="680">
        <v>0</v>
      </c>
      <c r="AD32" s="92">
        <v>0</v>
      </c>
      <c r="AE32" s="907">
        <v>0</v>
      </c>
    </row>
    <row r="33" spans="1:31" x14ac:dyDescent="0.25">
      <c r="A33" s="122" t="s">
        <v>894</v>
      </c>
      <c r="B33" s="897">
        <v>0</v>
      </c>
      <c r="C33" s="898">
        <v>0</v>
      </c>
      <c r="D33" s="90">
        <v>0</v>
      </c>
      <c r="E33" s="90">
        <v>0</v>
      </c>
      <c r="F33" s="98">
        <v>0</v>
      </c>
      <c r="G33" s="897">
        <v>0</v>
      </c>
      <c r="H33" s="898">
        <v>0</v>
      </c>
      <c r="I33" s="90">
        <v>0</v>
      </c>
      <c r="J33" s="90">
        <v>0</v>
      </c>
      <c r="K33" s="98">
        <v>0</v>
      </c>
      <c r="L33" s="897">
        <v>0</v>
      </c>
      <c r="M33" s="898">
        <v>0</v>
      </c>
      <c r="N33" s="90">
        <v>0</v>
      </c>
      <c r="O33" s="90">
        <v>0</v>
      </c>
      <c r="P33" s="98">
        <v>0</v>
      </c>
      <c r="Q33" s="897">
        <v>0</v>
      </c>
      <c r="R33" s="898">
        <v>0</v>
      </c>
      <c r="S33" s="90">
        <v>0</v>
      </c>
      <c r="T33" s="90">
        <v>0</v>
      </c>
      <c r="U33" s="98">
        <v>0</v>
      </c>
      <c r="V33" s="897">
        <v>0</v>
      </c>
      <c r="W33" s="898">
        <v>0</v>
      </c>
      <c r="X33" s="678">
        <v>0</v>
      </c>
      <c r="Y33" s="90">
        <v>0</v>
      </c>
      <c r="Z33" s="98">
        <v>0</v>
      </c>
      <c r="AA33" s="897">
        <v>0</v>
      </c>
      <c r="AB33" s="898">
        <v>0</v>
      </c>
      <c r="AC33" s="678">
        <v>0</v>
      </c>
      <c r="AD33" s="90">
        <v>0</v>
      </c>
      <c r="AE33" s="98">
        <v>0</v>
      </c>
    </row>
    <row r="34" spans="1:31" x14ac:dyDescent="0.25">
      <c r="A34" s="122" t="s">
        <v>895</v>
      </c>
      <c r="B34" s="897">
        <v>0</v>
      </c>
      <c r="C34" s="898">
        <v>0</v>
      </c>
      <c r="D34" s="90">
        <v>0</v>
      </c>
      <c r="E34" s="90">
        <v>0</v>
      </c>
      <c r="F34" s="98">
        <v>0</v>
      </c>
      <c r="G34" s="897">
        <v>0</v>
      </c>
      <c r="H34" s="898">
        <v>0</v>
      </c>
      <c r="I34" s="90">
        <v>0</v>
      </c>
      <c r="J34" s="90">
        <v>0</v>
      </c>
      <c r="K34" s="98">
        <v>0</v>
      </c>
      <c r="L34" s="897">
        <v>0</v>
      </c>
      <c r="M34" s="898">
        <v>0</v>
      </c>
      <c r="N34" s="90">
        <v>0</v>
      </c>
      <c r="O34" s="90">
        <v>0</v>
      </c>
      <c r="P34" s="98">
        <v>0</v>
      </c>
      <c r="Q34" s="897">
        <v>0</v>
      </c>
      <c r="R34" s="898">
        <v>0</v>
      </c>
      <c r="S34" s="90">
        <v>0</v>
      </c>
      <c r="T34" s="90">
        <v>0</v>
      </c>
      <c r="U34" s="98">
        <v>0</v>
      </c>
      <c r="V34" s="897">
        <v>0</v>
      </c>
      <c r="W34" s="898">
        <v>0</v>
      </c>
      <c r="X34" s="678">
        <v>0</v>
      </c>
      <c r="Y34" s="90">
        <v>0</v>
      </c>
      <c r="Z34" s="98">
        <v>0</v>
      </c>
      <c r="AA34" s="897">
        <v>0</v>
      </c>
      <c r="AB34" s="898">
        <v>0</v>
      </c>
      <c r="AC34" s="678">
        <v>0</v>
      </c>
      <c r="AD34" s="90">
        <v>0</v>
      </c>
      <c r="AE34" s="98">
        <v>0</v>
      </c>
    </row>
    <row r="35" spans="1:31" x14ac:dyDescent="0.25">
      <c r="A35" s="122" t="s">
        <v>896</v>
      </c>
      <c r="B35" s="897">
        <v>0</v>
      </c>
      <c r="C35" s="898">
        <v>0</v>
      </c>
      <c r="D35" s="90">
        <v>0</v>
      </c>
      <c r="E35" s="90">
        <v>0</v>
      </c>
      <c r="F35" s="98">
        <v>0</v>
      </c>
      <c r="G35" s="897">
        <v>0</v>
      </c>
      <c r="H35" s="898">
        <v>0</v>
      </c>
      <c r="I35" s="90">
        <v>0</v>
      </c>
      <c r="J35" s="90">
        <v>0</v>
      </c>
      <c r="K35" s="98">
        <v>0</v>
      </c>
      <c r="L35" s="897">
        <v>0</v>
      </c>
      <c r="M35" s="898">
        <v>0</v>
      </c>
      <c r="N35" s="90">
        <v>0</v>
      </c>
      <c r="O35" s="90">
        <v>0</v>
      </c>
      <c r="P35" s="98">
        <v>0</v>
      </c>
      <c r="Q35" s="897">
        <v>0</v>
      </c>
      <c r="R35" s="898">
        <v>0</v>
      </c>
      <c r="S35" s="90">
        <v>0</v>
      </c>
      <c r="T35" s="90">
        <v>0</v>
      </c>
      <c r="U35" s="98">
        <v>0</v>
      </c>
      <c r="V35" s="897">
        <v>0</v>
      </c>
      <c r="W35" s="898">
        <v>0</v>
      </c>
      <c r="X35" s="678">
        <v>0</v>
      </c>
      <c r="Y35" s="90">
        <v>0</v>
      </c>
      <c r="Z35" s="98">
        <v>0</v>
      </c>
      <c r="AA35" s="897">
        <v>0</v>
      </c>
      <c r="AB35" s="898">
        <v>0</v>
      </c>
      <c r="AC35" s="678">
        <v>0</v>
      </c>
      <c r="AD35" s="90">
        <v>0</v>
      </c>
      <c r="AE35" s="98">
        <v>0</v>
      </c>
    </row>
    <row r="36" spans="1:31" ht="15.75" thickBot="1" x14ac:dyDescent="0.3">
      <c r="A36" s="122" t="s">
        <v>897</v>
      </c>
      <c r="B36" s="903">
        <v>0</v>
      </c>
      <c r="C36" s="904">
        <v>0</v>
      </c>
      <c r="D36" s="94">
        <v>0</v>
      </c>
      <c r="E36" s="94">
        <v>0</v>
      </c>
      <c r="F36" s="150">
        <v>0</v>
      </c>
      <c r="G36" s="903">
        <v>0</v>
      </c>
      <c r="H36" s="904">
        <v>0</v>
      </c>
      <c r="I36" s="94">
        <v>0</v>
      </c>
      <c r="J36" s="94">
        <v>0</v>
      </c>
      <c r="K36" s="150">
        <v>0</v>
      </c>
      <c r="L36" s="903">
        <v>0</v>
      </c>
      <c r="M36" s="904">
        <v>0</v>
      </c>
      <c r="N36" s="94">
        <v>0</v>
      </c>
      <c r="O36" s="94">
        <v>0</v>
      </c>
      <c r="P36" s="150">
        <v>0</v>
      </c>
      <c r="Q36" s="903">
        <v>0</v>
      </c>
      <c r="R36" s="904">
        <v>0</v>
      </c>
      <c r="S36" s="94">
        <v>0</v>
      </c>
      <c r="T36" s="94">
        <v>0</v>
      </c>
      <c r="U36" s="150">
        <v>0</v>
      </c>
      <c r="V36" s="903">
        <v>0</v>
      </c>
      <c r="W36" s="904">
        <v>0</v>
      </c>
      <c r="X36" s="679">
        <v>0</v>
      </c>
      <c r="Y36" s="94">
        <v>0</v>
      </c>
      <c r="Z36" s="150">
        <v>0</v>
      </c>
      <c r="AA36" s="903">
        <v>0</v>
      </c>
      <c r="AB36" s="904">
        <v>0</v>
      </c>
      <c r="AC36" s="679">
        <v>0</v>
      </c>
      <c r="AD36" s="94">
        <v>0</v>
      </c>
      <c r="AE36" s="150">
        <v>0</v>
      </c>
    </row>
    <row r="37" spans="1:31" ht="15.75" thickTop="1" x14ac:dyDescent="0.25">
      <c r="A37" s="590" t="s">
        <v>898</v>
      </c>
      <c r="B37" s="905">
        <v>0</v>
      </c>
      <c r="C37" s="906">
        <v>0</v>
      </c>
      <c r="D37" s="611">
        <v>0</v>
      </c>
      <c r="E37" s="611">
        <v>0</v>
      </c>
      <c r="F37" s="612">
        <v>0</v>
      </c>
      <c r="G37" s="905">
        <v>0</v>
      </c>
      <c r="H37" s="906">
        <v>0</v>
      </c>
      <c r="I37" s="611">
        <v>0</v>
      </c>
      <c r="J37" s="611">
        <v>0</v>
      </c>
      <c r="K37" s="612">
        <v>0</v>
      </c>
      <c r="L37" s="905">
        <v>0</v>
      </c>
      <c r="M37" s="906">
        <v>0</v>
      </c>
      <c r="N37" s="611">
        <v>0</v>
      </c>
      <c r="O37" s="611">
        <v>0</v>
      </c>
      <c r="P37" s="612">
        <v>0</v>
      </c>
      <c r="Q37" s="905">
        <v>0</v>
      </c>
      <c r="R37" s="906">
        <v>0</v>
      </c>
      <c r="S37" s="611">
        <v>0</v>
      </c>
      <c r="T37" s="611">
        <v>0</v>
      </c>
      <c r="U37" s="612">
        <v>0</v>
      </c>
      <c r="V37" s="905">
        <v>0</v>
      </c>
      <c r="W37" s="906">
        <v>0</v>
      </c>
      <c r="X37" s="691">
        <v>0</v>
      </c>
      <c r="Y37" s="611">
        <v>0</v>
      </c>
      <c r="Z37" s="612">
        <v>0</v>
      </c>
      <c r="AA37" s="905">
        <v>0</v>
      </c>
      <c r="AB37" s="906">
        <v>0</v>
      </c>
      <c r="AC37" s="691">
        <v>0</v>
      </c>
      <c r="AD37" s="611">
        <v>0</v>
      </c>
      <c r="AE37" s="612">
        <v>0</v>
      </c>
    </row>
    <row r="38" spans="1:31" x14ac:dyDescent="0.25">
      <c r="A38" s="106"/>
      <c r="B38" s="90"/>
      <c r="C38" s="90"/>
      <c r="D38" s="90"/>
      <c r="E38" s="90"/>
      <c r="F38" s="908"/>
      <c r="G38" s="90"/>
      <c r="H38" s="90"/>
      <c r="I38" s="90"/>
      <c r="J38" s="90"/>
      <c r="K38" s="908"/>
      <c r="L38" s="90"/>
      <c r="M38" s="90"/>
      <c r="N38" s="90"/>
      <c r="O38" s="90"/>
      <c r="P38" s="908"/>
      <c r="Q38" s="90"/>
      <c r="R38" s="90"/>
      <c r="S38" s="90"/>
      <c r="T38" s="90"/>
      <c r="U38" s="908"/>
      <c r="V38" s="90"/>
      <c r="W38" s="90"/>
      <c r="X38" s="90"/>
      <c r="Y38" s="90"/>
      <c r="Z38" s="908"/>
      <c r="AA38" s="90"/>
      <c r="AB38" s="90"/>
      <c r="AC38" s="90"/>
      <c r="AD38" s="90"/>
      <c r="AE38" s="908"/>
    </row>
    <row r="39" spans="1:31" x14ac:dyDescent="0.25">
      <c r="A39" s="73" t="s">
        <v>166</v>
      </c>
      <c r="B39" s="148"/>
      <c r="C39" s="148"/>
      <c r="D39" s="148"/>
      <c r="E39" s="148"/>
      <c r="F39" s="149"/>
      <c r="G39" s="148"/>
      <c r="H39" s="148"/>
      <c r="I39" s="148"/>
      <c r="J39" s="148"/>
      <c r="K39" s="149"/>
      <c r="L39" s="148"/>
      <c r="M39" s="148"/>
      <c r="N39" s="148"/>
      <c r="O39" s="148"/>
      <c r="P39" s="149"/>
      <c r="Q39" s="148"/>
      <c r="R39" s="148"/>
      <c r="S39" s="148"/>
      <c r="T39" s="148"/>
      <c r="U39" s="149"/>
      <c r="V39" s="148"/>
      <c r="W39" s="148"/>
      <c r="X39" s="148"/>
      <c r="Y39" s="148"/>
      <c r="Z39" s="149"/>
      <c r="AA39" s="148"/>
      <c r="AB39" s="148"/>
      <c r="AC39" s="148"/>
      <c r="AD39" s="148"/>
      <c r="AE39" s="149"/>
    </row>
    <row r="40" spans="1:31" x14ac:dyDescent="0.25">
      <c r="A40" s="122" t="s">
        <v>889</v>
      </c>
      <c r="B40" s="92"/>
      <c r="C40" s="92"/>
      <c r="D40" s="92"/>
      <c r="E40" s="92"/>
      <c r="F40" s="96"/>
      <c r="G40" s="92"/>
      <c r="H40" s="92"/>
      <c r="I40" s="92"/>
      <c r="J40" s="92"/>
      <c r="K40" s="96"/>
      <c r="L40" s="92"/>
      <c r="M40" s="92"/>
      <c r="N40" s="92"/>
      <c r="O40" s="92"/>
      <c r="P40" s="96"/>
      <c r="Q40" s="92"/>
      <c r="R40" s="92"/>
      <c r="S40" s="92"/>
      <c r="T40" s="92"/>
      <c r="U40" s="96"/>
      <c r="V40" s="92"/>
      <c r="W40" s="92"/>
      <c r="X40" s="92"/>
      <c r="Y40" s="92"/>
      <c r="Z40" s="96"/>
      <c r="AA40" s="92"/>
      <c r="AB40" s="92"/>
      <c r="AC40" s="92"/>
      <c r="AD40" s="92"/>
      <c r="AE40" s="96"/>
    </row>
    <row r="41" spans="1:31" x14ac:dyDescent="0.25">
      <c r="A41" s="5" t="s">
        <v>890</v>
      </c>
      <c r="B41" s="897">
        <v>0</v>
      </c>
      <c r="C41" s="898">
        <v>0</v>
      </c>
      <c r="D41" s="90">
        <v>0</v>
      </c>
      <c r="E41" s="90">
        <v>0</v>
      </c>
      <c r="F41" s="98">
        <v>0</v>
      </c>
      <c r="G41" s="897">
        <v>0</v>
      </c>
      <c r="H41" s="898">
        <v>0</v>
      </c>
      <c r="I41" s="90">
        <v>0</v>
      </c>
      <c r="J41" s="90">
        <v>0</v>
      </c>
      <c r="K41" s="98">
        <v>0</v>
      </c>
      <c r="L41" s="897">
        <v>0</v>
      </c>
      <c r="M41" s="898">
        <v>0</v>
      </c>
      <c r="N41" s="90">
        <v>0</v>
      </c>
      <c r="O41" s="90">
        <v>0</v>
      </c>
      <c r="P41" s="98">
        <v>0</v>
      </c>
      <c r="Q41" s="897">
        <v>0</v>
      </c>
      <c r="R41" s="898">
        <v>0</v>
      </c>
      <c r="S41" s="90">
        <v>0</v>
      </c>
      <c r="T41" s="90">
        <v>0</v>
      </c>
      <c r="U41" s="98">
        <v>0</v>
      </c>
      <c r="V41" s="897">
        <v>0</v>
      </c>
      <c r="W41" s="898">
        <v>0</v>
      </c>
      <c r="X41" s="678">
        <v>0</v>
      </c>
      <c r="Y41" s="90">
        <v>0</v>
      </c>
      <c r="Z41" s="98">
        <v>0</v>
      </c>
      <c r="AA41" s="897">
        <v>0</v>
      </c>
      <c r="AB41" s="898">
        <v>0</v>
      </c>
      <c r="AC41" s="678">
        <v>0</v>
      </c>
      <c r="AD41" s="90">
        <v>0</v>
      </c>
      <c r="AE41" s="98">
        <v>0</v>
      </c>
    </row>
    <row r="42" spans="1:31" x14ac:dyDescent="0.25">
      <c r="A42" s="5" t="s">
        <v>891</v>
      </c>
      <c r="B42" s="897">
        <v>0</v>
      </c>
      <c r="C42" s="898">
        <v>0</v>
      </c>
      <c r="D42" s="90">
        <v>0</v>
      </c>
      <c r="E42" s="90">
        <v>0</v>
      </c>
      <c r="F42" s="98">
        <v>0</v>
      </c>
      <c r="G42" s="897">
        <v>0</v>
      </c>
      <c r="H42" s="898">
        <v>0</v>
      </c>
      <c r="I42" s="90">
        <v>0</v>
      </c>
      <c r="J42" s="90">
        <v>0</v>
      </c>
      <c r="K42" s="98">
        <v>0</v>
      </c>
      <c r="L42" s="897">
        <v>0</v>
      </c>
      <c r="M42" s="898">
        <v>0</v>
      </c>
      <c r="N42" s="90">
        <v>0</v>
      </c>
      <c r="O42" s="90">
        <v>0</v>
      </c>
      <c r="P42" s="98">
        <v>0</v>
      </c>
      <c r="Q42" s="897">
        <v>0</v>
      </c>
      <c r="R42" s="898">
        <v>0</v>
      </c>
      <c r="S42" s="90">
        <v>0</v>
      </c>
      <c r="T42" s="90">
        <v>0</v>
      </c>
      <c r="U42" s="98">
        <v>0</v>
      </c>
      <c r="V42" s="897">
        <v>0</v>
      </c>
      <c r="W42" s="898">
        <v>0</v>
      </c>
      <c r="X42" s="678">
        <v>0</v>
      </c>
      <c r="Y42" s="90">
        <v>0</v>
      </c>
      <c r="Z42" s="98">
        <v>0</v>
      </c>
      <c r="AA42" s="897">
        <v>0</v>
      </c>
      <c r="AB42" s="898">
        <v>0</v>
      </c>
      <c r="AC42" s="678">
        <v>0</v>
      </c>
      <c r="AD42" s="90">
        <v>0</v>
      </c>
      <c r="AE42" s="98">
        <v>0</v>
      </c>
    </row>
    <row r="43" spans="1:31" x14ac:dyDescent="0.25">
      <c r="A43" s="4" t="s">
        <v>892</v>
      </c>
      <c r="B43" s="899">
        <v>0</v>
      </c>
      <c r="C43" s="900">
        <v>0</v>
      </c>
      <c r="D43" s="91">
        <v>0</v>
      </c>
      <c r="E43" s="91">
        <v>0</v>
      </c>
      <c r="F43" s="125">
        <v>0</v>
      </c>
      <c r="G43" s="899">
        <v>0</v>
      </c>
      <c r="H43" s="900">
        <v>0</v>
      </c>
      <c r="I43" s="91">
        <v>0</v>
      </c>
      <c r="J43" s="91">
        <v>0</v>
      </c>
      <c r="K43" s="125">
        <v>0</v>
      </c>
      <c r="L43" s="899">
        <v>0</v>
      </c>
      <c r="M43" s="900">
        <v>0</v>
      </c>
      <c r="N43" s="91">
        <v>0</v>
      </c>
      <c r="O43" s="91">
        <v>0</v>
      </c>
      <c r="P43" s="125">
        <v>0</v>
      </c>
      <c r="Q43" s="899">
        <v>0</v>
      </c>
      <c r="R43" s="900">
        <v>0</v>
      </c>
      <c r="S43" s="91">
        <v>0</v>
      </c>
      <c r="T43" s="91">
        <v>0</v>
      </c>
      <c r="U43" s="125">
        <v>0</v>
      </c>
      <c r="V43" s="899">
        <v>0</v>
      </c>
      <c r="W43" s="900">
        <v>0</v>
      </c>
      <c r="X43" s="690">
        <v>0</v>
      </c>
      <c r="Y43" s="91">
        <v>0</v>
      </c>
      <c r="Z43" s="125">
        <v>0</v>
      </c>
      <c r="AA43" s="899">
        <v>0</v>
      </c>
      <c r="AB43" s="900">
        <v>0</v>
      </c>
      <c r="AC43" s="690">
        <v>0</v>
      </c>
      <c r="AD43" s="91">
        <v>0</v>
      </c>
      <c r="AE43" s="125">
        <v>0</v>
      </c>
    </row>
    <row r="44" spans="1:31" x14ac:dyDescent="0.25">
      <c r="A44" s="109" t="s">
        <v>893</v>
      </c>
      <c r="B44" s="901">
        <v>0</v>
      </c>
      <c r="C44" s="902">
        <v>0</v>
      </c>
      <c r="D44" s="92">
        <v>0</v>
      </c>
      <c r="E44" s="92">
        <v>0</v>
      </c>
      <c r="F44" s="907">
        <v>0</v>
      </c>
      <c r="G44" s="901">
        <v>0</v>
      </c>
      <c r="H44" s="902">
        <v>0</v>
      </c>
      <c r="I44" s="92">
        <v>0</v>
      </c>
      <c r="J44" s="92">
        <v>0</v>
      </c>
      <c r="K44" s="907">
        <v>0</v>
      </c>
      <c r="L44" s="901">
        <v>0</v>
      </c>
      <c r="M44" s="902">
        <v>0</v>
      </c>
      <c r="N44" s="92">
        <v>0</v>
      </c>
      <c r="O44" s="92">
        <v>0</v>
      </c>
      <c r="P44" s="907">
        <v>0</v>
      </c>
      <c r="Q44" s="901">
        <v>0</v>
      </c>
      <c r="R44" s="902">
        <v>0</v>
      </c>
      <c r="S44" s="92">
        <v>0</v>
      </c>
      <c r="T44" s="92">
        <v>0</v>
      </c>
      <c r="U44" s="907">
        <v>0</v>
      </c>
      <c r="V44" s="901">
        <v>0</v>
      </c>
      <c r="W44" s="902">
        <v>0</v>
      </c>
      <c r="X44" s="680">
        <v>0</v>
      </c>
      <c r="Y44" s="92">
        <v>0</v>
      </c>
      <c r="Z44" s="907">
        <v>0</v>
      </c>
      <c r="AA44" s="901">
        <v>0</v>
      </c>
      <c r="AB44" s="902">
        <v>0</v>
      </c>
      <c r="AC44" s="680">
        <v>0</v>
      </c>
      <c r="AD44" s="92">
        <v>0</v>
      </c>
      <c r="AE44" s="907">
        <v>0</v>
      </c>
    </row>
    <row r="45" spans="1:31" x14ac:dyDescent="0.25">
      <c r="A45" s="122" t="s">
        <v>894</v>
      </c>
      <c r="B45" s="897">
        <v>0</v>
      </c>
      <c r="C45" s="898">
        <v>0</v>
      </c>
      <c r="D45" s="90">
        <v>0</v>
      </c>
      <c r="E45" s="90">
        <v>0</v>
      </c>
      <c r="F45" s="98">
        <v>0</v>
      </c>
      <c r="G45" s="897">
        <v>0</v>
      </c>
      <c r="H45" s="898">
        <v>0</v>
      </c>
      <c r="I45" s="90">
        <v>0</v>
      </c>
      <c r="J45" s="90">
        <v>0</v>
      </c>
      <c r="K45" s="98">
        <v>0</v>
      </c>
      <c r="L45" s="897">
        <v>0</v>
      </c>
      <c r="M45" s="898">
        <v>0</v>
      </c>
      <c r="N45" s="90">
        <v>0</v>
      </c>
      <c r="O45" s="90">
        <v>0</v>
      </c>
      <c r="P45" s="98">
        <v>0</v>
      </c>
      <c r="Q45" s="897">
        <v>0</v>
      </c>
      <c r="R45" s="898">
        <v>0</v>
      </c>
      <c r="S45" s="90">
        <v>0</v>
      </c>
      <c r="T45" s="90">
        <v>0</v>
      </c>
      <c r="U45" s="98">
        <v>0</v>
      </c>
      <c r="V45" s="897">
        <v>0</v>
      </c>
      <c r="W45" s="898">
        <v>0</v>
      </c>
      <c r="X45" s="678">
        <v>0</v>
      </c>
      <c r="Y45" s="90">
        <v>0</v>
      </c>
      <c r="Z45" s="98">
        <v>0</v>
      </c>
      <c r="AA45" s="897">
        <v>0</v>
      </c>
      <c r="AB45" s="898">
        <v>0</v>
      </c>
      <c r="AC45" s="678">
        <v>0</v>
      </c>
      <c r="AD45" s="90">
        <v>0</v>
      </c>
      <c r="AE45" s="98">
        <v>0</v>
      </c>
    </row>
    <row r="46" spans="1:31" x14ac:dyDescent="0.25">
      <c r="A46" s="122" t="s">
        <v>895</v>
      </c>
      <c r="B46" s="897">
        <v>0</v>
      </c>
      <c r="C46" s="898">
        <v>0</v>
      </c>
      <c r="D46" s="90">
        <v>0</v>
      </c>
      <c r="E46" s="90">
        <v>0</v>
      </c>
      <c r="F46" s="98">
        <v>0</v>
      </c>
      <c r="G46" s="897">
        <v>0</v>
      </c>
      <c r="H46" s="898">
        <v>0</v>
      </c>
      <c r="I46" s="90">
        <v>0</v>
      </c>
      <c r="J46" s="90">
        <v>0</v>
      </c>
      <c r="K46" s="98">
        <v>0</v>
      </c>
      <c r="L46" s="897">
        <v>0</v>
      </c>
      <c r="M46" s="898">
        <v>0</v>
      </c>
      <c r="N46" s="90">
        <v>0</v>
      </c>
      <c r="O46" s="90">
        <v>0</v>
      </c>
      <c r="P46" s="98">
        <v>0</v>
      </c>
      <c r="Q46" s="897">
        <v>0</v>
      </c>
      <c r="R46" s="898">
        <v>0</v>
      </c>
      <c r="S46" s="90">
        <v>0</v>
      </c>
      <c r="T46" s="90">
        <v>0</v>
      </c>
      <c r="U46" s="98">
        <v>0</v>
      </c>
      <c r="V46" s="897">
        <v>0</v>
      </c>
      <c r="W46" s="898">
        <v>0</v>
      </c>
      <c r="X46" s="678">
        <v>0</v>
      </c>
      <c r="Y46" s="90">
        <v>0</v>
      </c>
      <c r="Z46" s="98">
        <v>0</v>
      </c>
      <c r="AA46" s="897">
        <v>0</v>
      </c>
      <c r="AB46" s="898">
        <v>0</v>
      </c>
      <c r="AC46" s="678">
        <v>0</v>
      </c>
      <c r="AD46" s="90">
        <v>0</v>
      </c>
      <c r="AE46" s="98">
        <v>0</v>
      </c>
    </row>
    <row r="47" spans="1:31" x14ac:dyDescent="0.25">
      <c r="A47" s="122" t="s">
        <v>896</v>
      </c>
      <c r="B47" s="897">
        <v>0</v>
      </c>
      <c r="C47" s="898">
        <v>0</v>
      </c>
      <c r="D47" s="90">
        <v>0</v>
      </c>
      <c r="E47" s="90">
        <v>0</v>
      </c>
      <c r="F47" s="98">
        <v>0</v>
      </c>
      <c r="G47" s="897">
        <v>0</v>
      </c>
      <c r="H47" s="898">
        <v>0</v>
      </c>
      <c r="I47" s="90">
        <v>0</v>
      </c>
      <c r="J47" s="90">
        <v>0</v>
      </c>
      <c r="K47" s="98">
        <v>0</v>
      </c>
      <c r="L47" s="897">
        <v>0</v>
      </c>
      <c r="M47" s="898">
        <v>0</v>
      </c>
      <c r="N47" s="90">
        <v>0</v>
      </c>
      <c r="O47" s="90">
        <v>0</v>
      </c>
      <c r="P47" s="98">
        <v>0</v>
      </c>
      <c r="Q47" s="897">
        <v>0</v>
      </c>
      <c r="R47" s="898">
        <v>0</v>
      </c>
      <c r="S47" s="90">
        <v>0</v>
      </c>
      <c r="T47" s="90">
        <v>0</v>
      </c>
      <c r="U47" s="98">
        <v>0</v>
      </c>
      <c r="V47" s="897">
        <v>0</v>
      </c>
      <c r="W47" s="898">
        <v>0</v>
      </c>
      <c r="X47" s="678">
        <v>0</v>
      </c>
      <c r="Y47" s="90">
        <v>0</v>
      </c>
      <c r="Z47" s="98">
        <v>0</v>
      </c>
      <c r="AA47" s="897">
        <v>0</v>
      </c>
      <c r="AB47" s="898">
        <v>0</v>
      </c>
      <c r="AC47" s="678">
        <v>0</v>
      </c>
      <c r="AD47" s="90">
        <v>0</v>
      </c>
      <c r="AE47" s="98">
        <v>0</v>
      </c>
    </row>
    <row r="48" spans="1:31" ht="15.75" thickBot="1" x14ac:dyDescent="0.3">
      <c r="A48" s="122" t="s">
        <v>897</v>
      </c>
      <c r="B48" s="903">
        <v>0</v>
      </c>
      <c r="C48" s="904">
        <v>0</v>
      </c>
      <c r="D48" s="94">
        <v>0</v>
      </c>
      <c r="E48" s="94">
        <v>0</v>
      </c>
      <c r="F48" s="150">
        <v>0</v>
      </c>
      <c r="G48" s="903">
        <v>0</v>
      </c>
      <c r="H48" s="904">
        <v>0</v>
      </c>
      <c r="I48" s="94">
        <v>0</v>
      </c>
      <c r="J48" s="94">
        <v>0</v>
      </c>
      <c r="K48" s="150">
        <v>0</v>
      </c>
      <c r="L48" s="903">
        <v>0</v>
      </c>
      <c r="M48" s="904">
        <v>0</v>
      </c>
      <c r="N48" s="94">
        <v>0</v>
      </c>
      <c r="O48" s="94">
        <v>0</v>
      </c>
      <c r="P48" s="150">
        <v>0</v>
      </c>
      <c r="Q48" s="903">
        <v>0</v>
      </c>
      <c r="R48" s="904">
        <v>0</v>
      </c>
      <c r="S48" s="94">
        <v>0</v>
      </c>
      <c r="T48" s="94">
        <v>0</v>
      </c>
      <c r="U48" s="150">
        <v>0</v>
      </c>
      <c r="V48" s="903">
        <v>0</v>
      </c>
      <c r="W48" s="904">
        <v>0</v>
      </c>
      <c r="X48" s="679">
        <v>0</v>
      </c>
      <c r="Y48" s="94">
        <v>0</v>
      </c>
      <c r="Z48" s="150">
        <v>0</v>
      </c>
      <c r="AA48" s="903">
        <v>0</v>
      </c>
      <c r="AB48" s="904">
        <v>0</v>
      </c>
      <c r="AC48" s="679">
        <v>0</v>
      </c>
      <c r="AD48" s="94">
        <v>0</v>
      </c>
      <c r="AE48" s="150">
        <v>0</v>
      </c>
    </row>
    <row r="49" spans="1:31" ht="15.75" thickTop="1" x14ac:dyDescent="0.25">
      <c r="A49" s="590" t="s">
        <v>898</v>
      </c>
      <c r="B49" s="905">
        <v>0</v>
      </c>
      <c r="C49" s="906">
        <v>0</v>
      </c>
      <c r="D49" s="611">
        <v>0</v>
      </c>
      <c r="E49" s="611">
        <v>0</v>
      </c>
      <c r="F49" s="612">
        <v>0</v>
      </c>
      <c r="G49" s="905">
        <v>0</v>
      </c>
      <c r="H49" s="906">
        <v>0</v>
      </c>
      <c r="I49" s="611">
        <v>0</v>
      </c>
      <c r="J49" s="611">
        <v>0</v>
      </c>
      <c r="K49" s="612">
        <v>0</v>
      </c>
      <c r="L49" s="905">
        <v>0</v>
      </c>
      <c r="M49" s="906">
        <v>0</v>
      </c>
      <c r="N49" s="611">
        <v>0</v>
      </c>
      <c r="O49" s="611">
        <v>0</v>
      </c>
      <c r="P49" s="612">
        <v>0</v>
      </c>
      <c r="Q49" s="905">
        <v>0</v>
      </c>
      <c r="R49" s="906">
        <v>0</v>
      </c>
      <c r="S49" s="611">
        <v>0</v>
      </c>
      <c r="T49" s="611">
        <v>0</v>
      </c>
      <c r="U49" s="612">
        <v>0</v>
      </c>
      <c r="V49" s="905">
        <v>0</v>
      </c>
      <c r="W49" s="906">
        <v>0</v>
      </c>
      <c r="X49" s="691">
        <v>0</v>
      </c>
      <c r="Y49" s="611">
        <v>0</v>
      </c>
      <c r="Z49" s="612">
        <v>0</v>
      </c>
      <c r="AA49" s="905">
        <v>0</v>
      </c>
      <c r="AB49" s="906">
        <v>0</v>
      </c>
      <c r="AC49" s="691">
        <v>0</v>
      </c>
      <c r="AD49" s="611">
        <v>0</v>
      </c>
      <c r="AE49" s="612">
        <v>0</v>
      </c>
    </row>
    <row r="50" spans="1:31" x14ac:dyDescent="0.25">
      <c r="A50" s="106"/>
      <c r="B50" s="90"/>
      <c r="C50" s="90"/>
      <c r="D50" s="90"/>
      <c r="E50" s="90"/>
      <c r="F50" s="908"/>
      <c r="G50" s="90"/>
      <c r="H50" s="90"/>
      <c r="I50" s="90"/>
      <c r="J50" s="90"/>
      <c r="K50" s="908"/>
      <c r="L50" s="90"/>
      <c r="M50" s="90"/>
      <c r="N50" s="90"/>
      <c r="O50" s="90"/>
      <c r="P50" s="908"/>
      <c r="Q50" s="90"/>
      <c r="R50" s="90"/>
      <c r="S50" s="90"/>
      <c r="T50" s="90"/>
      <c r="U50" s="908"/>
      <c r="V50" s="90"/>
      <c r="W50" s="90"/>
      <c r="X50" s="90"/>
      <c r="Y50" s="90"/>
      <c r="Z50" s="908"/>
      <c r="AA50" s="90"/>
      <c r="AB50" s="90"/>
      <c r="AC50" s="90"/>
      <c r="AD50" s="90"/>
      <c r="AE50" s="908"/>
    </row>
    <row r="51" spans="1:31" x14ac:dyDescent="0.25">
      <c r="A51" s="73" t="s">
        <v>899</v>
      </c>
      <c r="B51" s="148"/>
      <c r="C51" s="148"/>
      <c r="D51" s="148"/>
      <c r="E51" s="148"/>
      <c r="F51" s="149"/>
      <c r="G51" s="148"/>
      <c r="H51" s="148"/>
      <c r="I51" s="148"/>
      <c r="J51" s="148"/>
      <c r="K51" s="149"/>
      <c r="L51" s="148"/>
      <c r="M51" s="148"/>
      <c r="N51" s="148"/>
      <c r="O51" s="148"/>
      <c r="P51" s="149"/>
      <c r="Q51" s="148"/>
      <c r="R51" s="148"/>
      <c r="S51" s="148"/>
      <c r="T51" s="148"/>
      <c r="U51" s="149"/>
      <c r="V51" s="148"/>
      <c r="W51" s="148"/>
      <c r="X51" s="148"/>
      <c r="Y51" s="148"/>
      <c r="Z51" s="149"/>
      <c r="AA51" s="148"/>
      <c r="AB51" s="148"/>
      <c r="AC51" s="148"/>
      <c r="AD51" s="148"/>
      <c r="AE51" s="149"/>
    </row>
    <row r="52" spans="1:31" x14ac:dyDescent="0.25">
      <c r="A52" s="122" t="s">
        <v>889</v>
      </c>
      <c r="B52" s="92"/>
      <c r="C52" s="92"/>
      <c r="D52" s="92"/>
      <c r="E52" s="92"/>
      <c r="F52" s="96"/>
      <c r="G52" s="92"/>
      <c r="H52" s="92"/>
      <c r="I52" s="92"/>
      <c r="J52" s="92"/>
      <c r="K52" s="96"/>
      <c r="L52" s="92"/>
      <c r="M52" s="92"/>
      <c r="N52" s="92"/>
      <c r="O52" s="92"/>
      <c r="P52" s="96"/>
      <c r="Q52" s="92"/>
      <c r="R52" s="92"/>
      <c r="S52" s="92"/>
      <c r="T52" s="92"/>
      <c r="U52" s="96"/>
      <c r="V52" s="92"/>
      <c r="W52" s="92"/>
      <c r="X52" s="92"/>
      <c r="Y52" s="92"/>
      <c r="Z52" s="96"/>
      <c r="AA52" s="92"/>
      <c r="AB52" s="92"/>
      <c r="AC52" s="92"/>
      <c r="AD52" s="92"/>
      <c r="AE52" s="96"/>
    </row>
    <row r="53" spans="1:31" x14ac:dyDescent="0.25">
      <c r="A53" s="5" t="s">
        <v>890</v>
      </c>
      <c r="B53" s="897">
        <v>0</v>
      </c>
      <c r="C53" s="898">
        <v>0</v>
      </c>
      <c r="D53" s="90">
        <v>0</v>
      </c>
      <c r="E53" s="90">
        <v>0</v>
      </c>
      <c r="F53" s="98">
        <v>0</v>
      </c>
      <c r="G53" s="897">
        <v>0</v>
      </c>
      <c r="H53" s="898">
        <v>0</v>
      </c>
      <c r="I53" s="90">
        <v>0</v>
      </c>
      <c r="J53" s="90">
        <v>0</v>
      </c>
      <c r="K53" s="98">
        <v>0</v>
      </c>
      <c r="L53" s="897">
        <v>0</v>
      </c>
      <c r="M53" s="898">
        <v>0</v>
      </c>
      <c r="N53" s="90">
        <v>0</v>
      </c>
      <c r="O53" s="90">
        <v>0</v>
      </c>
      <c r="P53" s="98">
        <v>0</v>
      </c>
      <c r="Q53" s="897">
        <v>0</v>
      </c>
      <c r="R53" s="898">
        <v>0</v>
      </c>
      <c r="S53" s="90">
        <v>0</v>
      </c>
      <c r="T53" s="90">
        <v>0</v>
      </c>
      <c r="U53" s="98">
        <v>0</v>
      </c>
      <c r="V53" s="897">
        <v>0</v>
      </c>
      <c r="W53" s="898">
        <v>0</v>
      </c>
      <c r="X53" s="678">
        <v>0</v>
      </c>
      <c r="Y53" s="90">
        <v>0</v>
      </c>
      <c r="Z53" s="98">
        <v>0</v>
      </c>
      <c r="AA53" s="897">
        <v>0</v>
      </c>
      <c r="AB53" s="898">
        <v>0</v>
      </c>
      <c r="AC53" s="678">
        <v>0</v>
      </c>
      <c r="AD53" s="90">
        <v>0</v>
      </c>
      <c r="AE53" s="98">
        <v>0</v>
      </c>
    </row>
    <row r="54" spans="1:31" x14ac:dyDescent="0.25">
      <c r="A54" s="5" t="s">
        <v>891</v>
      </c>
      <c r="B54" s="897">
        <v>0</v>
      </c>
      <c r="C54" s="898">
        <v>0</v>
      </c>
      <c r="D54" s="90">
        <v>0</v>
      </c>
      <c r="E54" s="90">
        <v>0</v>
      </c>
      <c r="F54" s="98">
        <v>0</v>
      </c>
      <c r="G54" s="897">
        <v>0</v>
      </c>
      <c r="H54" s="898">
        <v>0</v>
      </c>
      <c r="I54" s="90">
        <v>0</v>
      </c>
      <c r="J54" s="90">
        <v>0</v>
      </c>
      <c r="K54" s="98">
        <v>0</v>
      </c>
      <c r="L54" s="897">
        <v>0</v>
      </c>
      <c r="M54" s="898">
        <v>0</v>
      </c>
      <c r="N54" s="90">
        <v>0</v>
      </c>
      <c r="O54" s="90">
        <v>0</v>
      </c>
      <c r="P54" s="98">
        <v>0</v>
      </c>
      <c r="Q54" s="897">
        <v>0</v>
      </c>
      <c r="R54" s="898">
        <v>0</v>
      </c>
      <c r="S54" s="90">
        <v>0</v>
      </c>
      <c r="T54" s="90">
        <v>0</v>
      </c>
      <c r="U54" s="98">
        <v>0</v>
      </c>
      <c r="V54" s="897">
        <v>0</v>
      </c>
      <c r="W54" s="898">
        <v>0</v>
      </c>
      <c r="X54" s="678">
        <v>0</v>
      </c>
      <c r="Y54" s="90">
        <v>0</v>
      </c>
      <c r="Z54" s="98">
        <v>0</v>
      </c>
      <c r="AA54" s="897">
        <v>0</v>
      </c>
      <c r="AB54" s="898">
        <v>0</v>
      </c>
      <c r="AC54" s="678">
        <v>0</v>
      </c>
      <c r="AD54" s="90">
        <v>0</v>
      </c>
      <c r="AE54" s="98">
        <v>0</v>
      </c>
    </row>
    <row r="55" spans="1:31" x14ac:dyDescent="0.25">
      <c r="A55" s="4" t="s">
        <v>892</v>
      </c>
      <c r="B55" s="899">
        <v>0</v>
      </c>
      <c r="C55" s="900">
        <v>0</v>
      </c>
      <c r="D55" s="91">
        <v>0</v>
      </c>
      <c r="E55" s="91">
        <v>0</v>
      </c>
      <c r="F55" s="125">
        <v>0</v>
      </c>
      <c r="G55" s="899">
        <v>0</v>
      </c>
      <c r="H55" s="900">
        <v>0</v>
      </c>
      <c r="I55" s="91">
        <v>0</v>
      </c>
      <c r="J55" s="91">
        <v>0</v>
      </c>
      <c r="K55" s="125">
        <v>0</v>
      </c>
      <c r="L55" s="899">
        <v>0</v>
      </c>
      <c r="M55" s="900">
        <v>0</v>
      </c>
      <c r="N55" s="91">
        <v>0</v>
      </c>
      <c r="O55" s="91">
        <v>0</v>
      </c>
      <c r="P55" s="125">
        <v>0</v>
      </c>
      <c r="Q55" s="899">
        <v>0</v>
      </c>
      <c r="R55" s="900">
        <v>0</v>
      </c>
      <c r="S55" s="91">
        <v>0</v>
      </c>
      <c r="T55" s="91">
        <v>0</v>
      </c>
      <c r="U55" s="125">
        <v>0</v>
      </c>
      <c r="V55" s="899">
        <v>0</v>
      </c>
      <c r="W55" s="900">
        <v>0</v>
      </c>
      <c r="X55" s="690">
        <v>0</v>
      </c>
      <c r="Y55" s="91">
        <v>0</v>
      </c>
      <c r="Z55" s="125">
        <v>0</v>
      </c>
      <c r="AA55" s="899">
        <v>0</v>
      </c>
      <c r="AB55" s="900">
        <v>0</v>
      </c>
      <c r="AC55" s="690">
        <v>0</v>
      </c>
      <c r="AD55" s="91">
        <v>0</v>
      </c>
      <c r="AE55" s="125">
        <v>0</v>
      </c>
    </row>
    <row r="56" spans="1:31" x14ac:dyDescent="0.25">
      <c r="A56" s="109" t="s">
        <v>893</v>
      </c>
      <c r="B56" s="901">
        <v>0</v>
      </c>
      <c r="C56" s="902">
        <v>0</v>
      </c>
      <c r="D56" s="92">
        <v>0</v>
      </c>
      <c r="E56" s="92">
        <v>0</v>
      </c>
      <c r="F56" s="907">
        <v>0</v>
      </c>
      <c r="G56" s="901">
        <v>0</v>
      </c>
      <c r="H56" s="902">
        <v>0</v>
      </c>
      <c r="I56" s="92">
        <v>0</v>
      </c>
      <c r="J56" s="92">
        <v>0</v>
      </c>
      <c r="K56" s="907">
        <v>0</v>
      </c>
      <c r="L56" s="901">
        <v>0</v>
      </c>
      <c r="M56" s="902">
        <v>0</v>
      </c>
      <c r="N56" s="92">
        <v>0</v>
      </c>
      <c r="O56" s="92">
        <v>0</v>
      </c>
      <c r="P56" s="907">
        <v>0</v>
      </c>
      <c r="Q56" s="901">
        <v>0</v>
      </c>
      <c r="R56" s="902">
        <v>0</v>
      </c>
      <c r="S56" s="92">
        <v>0</v>
      </c>
      <c r="T56" s="92">
        <v>0</v>
      </c>
      <c r="U56" s="907">
        <v>0</v>
      </c>
      <c r="V56" s="901">
        <v>0</v>
      </c>
      <c r="W56" s="902">
        <v>0</v>
      </c>
      <c r="X56" s="680">
        <v>0</v>
      </c>
      <c r="Y56" s="92">
        <v>0</v>
      </c>
      <c r="Z56" s="907">
        <v>0</v>
      </c>
      <c r="AA56" s="901">
        <v>0</v>
      </c>
      <c r="AB56" s="902">
        <v>0</v>
      </c>
      <c r="AC56" s="680">
        <v>0</v>
      </c>
      <c r="AD56" s="92">
        <v>0</v>
      </c>
      <c r="AE56" s="907">
        <v>0</v>
      </c>
    </row>
    <row r="57" spans="1:31" x14ac:dyDescent="0.25">
      <c r="A57" s="122" t="s">
        <v>894</v>
      </c>
      <c r="B57" s="897">
        <v>0</v>
      </c>
      <c r="C57" s="898">
        <v>0</v>
      </c>
      <c r="D57" s="90">
        <v>0</v>
      </c>
      <c r="E57" s="90">
        <v>0</v>
      </c>
      <c r="F57" s="98">
        <v>0</v>
      </c>
      <c r="G57" s="897">
        <v>0</v>
      </c>
      <c r="H57" s="898">
        <v>0</v>
      </c>
      <c r="I57" s="90">
        <v>0</v>
      </c>
      <c r="J57" s="90">
        <v>0</v>
      </c>
      <c r="K57" s="98">
        <v>0</v>
      </c>
      <c r="L57" s="897">
        <v>0</v>
      </c>
      <c r="M57" s="898">
        <v>0</v>
      </c>
      <c r="N57" s="90">
        <v>0</v>
      </c>
      <c r="O57" s="90">
        <v>0</v>
      </c>
      <c r="P57" s="98">
        <v>0</v>
      </c>
      <c r="Q57" s="897">
        <v>0</v>
      </c>
      <c r="R57" s="898">
        <v>0</v>
      </c>
      <c r="S57" s="90">
        <v>0</v>
      </c>
      <c r="T57" s="90">
        <v>0</v>
      </c>
      <c r="U57" s="98">
        <v>0</v>
      </c>
      <c r="V57" s="897">
        <v>0</v>
      </c>
      <c r="W57" s="898">
        <v>0</v>
      </c>
      <c r="X57" s="678">
        <v>0</v>
      </c>
      <c r="Y57" s="90">
        <v>0</v>
      </c>
      <c r="Z57" s="98">
        <v>0</v>
      </c>
      <c r="AA57" s="897">
        <v>0</v>
      </c>
      <c r="AB57" s="898">
        <v>0</v>
      </c>
      <c r="AC57" s="678">
        <v>0</v>
      </c>
      <c r="AD57" s="90">
        <v>0</v>
      </c>
      <c r="AE57" s="98">
        <v>0</v>
      </c>
    </row>
    <row r="58" spans="1:31" x14ac:dyDescent="0.25">
      <c r="A58" s="122" t="s">
        <v>895</v>
      </c>
      <c r="B58" s="897">
        <v>0</v>
      </c>
      <c r="C58" s="898">
        <v>0</v>
      </c>
      <c r="D58" s="90">
        <v>0</v>
      </c>
      <c r="E58" s="90">
        <v>0</v>
      </c>
      <c r="F58" s="98">
        <v>0</v>
      </c>
      <c r="G58" s="897">
        <v>0</v>
      </c>
      <c r="H58" s="898">
        <v>0</v>
      </c>
      <c r="I58" s="90">
        <v>0</v>
      </c>
      <c r="J58" s="90">
        <v>0</v>
      </c>
      <c r="K58" s="98">
        <v>0</v>
      </c>
      <c r="L58" s="897">
        <v>0</v>
      </c>
      <c r="M58" s="898">
        <v>0</v>
      </c>
      <c r="N58" s="90">
        <v>0</v>
      </c>
      <c r="O58" s="90">
        <v>0</v>
      </c>
      <c r="P58" s="98">
        <v>0</v>
      </c>
      <c r="Q58" s="897">
        <v>0</v>
      </c>
      <c r="R58" s="898">
        <v>0</v>
      </c>
      <c r="S58" s="90">
        <v>0</v>
      </c>
      <c r="T58" s="90">
        <v>0</v>
      </c>
      <c r="U58" s="98">
        <v>0</v>
      </c>
      <c r="V58" s="897">
        <v>0</v>
      </c>
      <c r="W58" s="898">
        <v>0</v>
      </c>
      <c r="X58" s="678">
        <v>0</v>
      </c>
      <c r="Y58" s="90">
        <v>0</v>
      </c>
      <c r="Z58" s="98">
        <v>0</v>
      </c>
      <c r="AA58" s="897">
        <v>0</v>
      </c>
      <c r="AB58" s="898">
        <v>0</v>
      </c>
      <c r="AC58" s="678">
        <v>0</v>
      </c>
      <c r="AD58" s="90">
        <v>0</v>
      </c>
      <c r="AE58" s="98">
        <v>0</v>
      </c>
    </row>
    <row r="59" spans="1:31" x14ac:dyDescent="0.25">
      <c r="A59" s="122" t="s">
        <v>896</v>
      </c>
      <c r="B59" s="897">
        <v>0</v>
      </c>
      <c r="C59" s="898">
        <v>0</v>
      </c>
      <c r="D59" s="90">
        <v>0</v>
      </c>
      <c r="E59" s="90">
        <v>0</v>
      </c>
      <c r="F59" s="98">
        <v>0</v>
      </c>
      <c r="G59" s="897">
        <v>0</v>
      </c>
      <c r="H59" s="898">
        <v>0</v>
      </c>
      <c r="I59" s="90">
        <v>0</v>
      </c>
      <c r="J59" s="90">
        <v>0</v>
      </c>
      <c r="K59" s="98">
        <v>0</v>
      </c>
      <c r="L59" s="897">
        <v>0</v>
      </c>
      <c r="M59" s="898">
        <v>0</v>
      </c>
      <c r="N59" s="90">
        <v>0</v>
      </c>
      <c r="O59" s="90">
        <v>0</v>
      </c>
      <c r="P59" s="98">
        <v>0</v>
      </c>
      <c r="Q59" s="897">
        <v>0</v>
      </c>
      <c r="R59" s="898">
        <v>0</v>
      </c>
      <c r="S59" s="90">
        <v>0</v>
      </c>
      <c r="T59" s="90">
        <v>0</v>
      </c>
      <c r="U59" s="98">
        <v>0</v>
      </c>
      <c r="V59" s="897">
        <v>0</v>
      </c>
      <c r="W59" s="898">
        <v>0</v>
      </c>
      <c r="X59" s="678">
        <v>0</v>
      </c>
      <c r="Y59" s="90">
        <v>0</v>
      </c>
      <c r="Z59" s="98">
        <v>0</v>
      </c>
      <c r="AA59" s="897">
        <v>0</v>
      </c>
      <c r="AB59" s="898">
        <v>0</v>
      </c>
      <c r="AC59" s="678">
        <v>0</v>
      </c>
      <c r="AD59" s="90">
        <v>0</v>
      </c>
      <c r="AE59" s="98">
        <v>0</v>
      </c>
    </row>
    <row r="60" spans="1:31" ht="15.75" thickBot="1" x14ac:dyDescent="0.3">
      <c r="A60" s="122" t="s">
        <v>897</v>
      </c>
      <c r="B60" s="903">
        <v>0</v>
      </c>
      <c r="C60" s="904">
        <v>0</v>
      </c>
      <c r="D60" s="94">
        <v>0</v>
      </c>
      <c r="E60" s="94">
        <v>0</v>
      </c>
      <c r="F60" s="150">
        <v>0</v>
      </c>
      <c r="G60" s="903">
        <v>0</v>
      </c>
      <c r="H60" s="904">
        <v>0</v>
      </c>
      <c r="I60" s="94">
        <v>0</v>
      </c>
      <c r="J60" s="94">
        <v>0</v>
      </c>
      <c r="K60" s="150">
        <v>0</v>
      </c>
      <c r="L60" s="903">
        <v>0</v>
      </c>
      <c r="M60" s="904">
        <v>0</v>
      </c>
      <c r="N60" s="94">
        <v>0</v>
      </c>
      <c r="O60" s="94">
        <v>0</v>
      </c>
      <c r="P60" s="150">
        <v>0</v>
      </c>
      <c r="Q60" s="903">
        <v>0</v>
      </c>
      <c r="R60" s="904">
        <v>0</v>
      </c>
      <c r="S60" s="94">
        <v>0</v>
      </c>
      <c r="T60" s="94">
        <v>0</v>
      </c>
      <c r="U60" s="150">
        <v>0</v>
      </c>
      <c r="V60" s="903">
        <v>0</v>
      </c>
      <c r="W60" s="904">
        <v>0</v>
      </c>
      <c r="X60" s="679">
        <v>0</v>
      </c>
      <c r="Y60" s="94">
        <v>0</v>
      </c>
      <c r="Z60" s="150">
        <v>0</v>
      </c>
      <c r="AA60" s="903">
        <v>0</v>
      </c>
      <c r="AB60" s="904">
        <v>0</v>
      </c>
      <c r="AC60" s="679">
        <v>0</v>
      </c>
      <c r="AD60" s="94">
        <v>0</v>
      </c>
      <c r="AE60" s="150">
        <v>0</v>
      </c>
    </row>
    <row r="61" spans="1:31" ht="15.75" thickTop="1" x14ac:dyDescent="0.25">
      <c r="A61" s="590" t="s">
        <v>898</v>
      </c>
      <c r="B61" s="905">
        <v>0</v>
      </c>
      <c r="C61" s="906">
        <v>0</v>
      </c>
      <c r="D61" s="611">
        <v>0</v>
      </c>
      <c r="E61" s="611">
        <v>0</v>
      </c>
      <c r="F61" s="612">
        <v>0</v>
      </c>
      <c r="G61" s="905">
        <v>0</v>
      </c>
      <c r="H61" s="906">
        <v>0</v>
      </c>
      <c r="I61" s="611">
        <v>0</v>
      </c>
      <c r="J61" s="611">
        <v>0</v>
      </c>
      <c r="K61" s="612">
        <v>0</v>
      </c>
      <c r="L61" s="905">
        <v>0</v>
      </c>
      <c r="M61" s="906">
        <v>0</v>
      </c>
      <c r="N61" s="611">
        <v>0</v>
      </c>
      <c r="O61" s="611">
        <v>0</v>
      </c>
      <c r="P61" s="612">
        <v>0</v>
      </c>
      <c r="Q61" s="905">
        <v>0</v>
      </c>
      <c r="R61" s="906">
        <v>0</v>
      </c>
      <c r="S61" s="611">
        <v>0</v>
      </c>
      <c r="T61" s="611">
        <v>0</v>
      </c>
      <c r="U61" s="612">
        <v>0</v>
      </c>
      <c r="V61" s="905">
        <v>0</v>
      </c>
      <c r="W61" s="906">
        <v>0</v>
      </c>
      <c r="X61" s="691">
        <v>0</v>
      </c>
      <c r="Y61" s="611">
        <v>0</v>
      </c>
      <c r="Z61" s="612">
        <v>0</v>
      </c>
      <c r="AA61" s="905">
        <v>0</v>
      </c>
      <c r="AB61" s="906">
        <v>0</v>
      </c>
      <c r="AC61" s="691">
        <v>0</v>
      </c>
      <c r="AD61" s="611">
        <v>0</v>
      </c>
      <c r="AE61" s="612">
        <v>0</v>
      </c>
    </row>
    <row r="62" spans="1:31" x14ac:dyDescent="0.25">
      <c r="A62" s="109"/>
      <c r="B62" s="92"/>
      <c r="C62" s="92"/>
      <c r="D62" s="92"/>
      <c r="E62" s="92"/>
      <c r="F62" s="907"/>
      <c r="G62" s="92"/>
      <c r="H62" s="92"/>
      <c r="I62" s="92"/>
      <c r="J62" s="92"/>
      <c r="K62" s="907"/>
      <c r="L62" s="92"/>
      <c r="M62" s="92"/>
      <c r="N62" s="92"/>
      <c r="O62" s="92"/>
      <c r="P62" s="907"/>
      <c r="Q62" s="92"/>
      <c r="R62" s="92"/>
      <c r="S62" s="92"/>
      <c r="T62" s="92"/>
      <c r="U62" s="907"/>
      <c r="V62" s="92"/>
      <c r="W62" s="92"/>
      <c r="X62" s="92"/>
      <c r="Y62" s="92"/>
      <c r="Z62" s="907"/>
      <c r="AA62" s="92"/>
      <c r="AB62" s="92"/>
      <c r="AC62" s="92"/>
      <c r="AD62" s="92"/>
      <c r="AE62" s="907"/>
    </row>
    <row r="63" spans="1:31" x14ac:dyDescent="0.25">
      <c r="A63" s="73" t="s">
        <v>900</v>
      </c>
      <c r="B63" s="148"/>
      <c r="C63" s="148"/>
      <c r="D63" s="148"/>
      <c r="E63" s="148"/>
      <c r="F63" s="149"/>
      <c r="G63" s="148"/>
      <c r="H63" s="148"/>
      <c r="I63" s="148"/>
      <c r="J63" s="148"/>
      <c r="K63" s="149"/>
      <c r="L63" s="148"/>
      <c r="M63" s="148"/>
      <c r="N63" s="148"/>
      <c r="O63" s="148"/>
      <c r="P63" s="149"/>
      <c r="Q63" s="148"/>
      <c r="R63" s="148"/>
      <c r="S63" s="148"/>
      <c r="T63" s="148"/>
      <c r="U63" s="149"/>
      <c r="V63" s="148"/>
      <c r="W63" s="148"/>
      <c r="X63" s="148"/>
      <c r="Y63" s="148"/>
      <c r="Z63" s="149"/>
      <c r="AA63" s="148"/>
      <c r="AB63" s="148"/>
      <c r="AC63" s="148"/>
      <c r="AD63" s="148"/>
      <c r="AE63" s="149"/>
    </row>
    <row r="64" spans="1:31" x14ac:dyDescent="0.25">
      <c r="A64" s="122" t="s">
        <v>889</v>
      </c>
      <c r="B64" s="92"/>
      <c r="C64" s="92"/>
      <c r="D64" s="92"/>
      <c r="E64" s="92"/>
      <c r="F64" s="96"/>
      <c r="G64" s="92"/>
      <c r="H64" s="92"/>
      <c r="I64" s="92"/>
      <c r="J64" s="92"/>
      <c r="K64" s="96"/>
      <c r="L64" s="92"/>
      <c r="M64" s="92"/>
      <c r="N64" s="92"/>
      <c r="O64" s="92"/>
      <c r="P64" s="96"/>
      <c r="Q64" s="92"/>
      <c r="R64" s="92"/>
      <c r="S64" s="92"/>
      <c r="T64" s="92"/>
      <c r="U64" s="96"/>
      <c r="V64" s="92"/>
      <c r="W64" s="92"/>
      <c r="X64" s="92"/>
      <c r="Y64" s="92"/>
      <c r="Z64" s="96"/>
      <c r="AA64" s="92"/>
      <c r="AB64" s="92"/>
      <c r="AC64" s="92"/>
      <c r="AD64" s="92"/>
      <c r="AE64" s="96"/>
    </row>
    <row r="65" spans="1:31" x14ac:dyDescent="0.25">
      <c r="A65" s="5" t="s">
        <v>890</v>
      </c>
      <c r="B65" s="897">
        <v>0</v>
      </c>
      <c r="C65" s="898">
        <v>0</v>
      </c>
      <c r="D65" s="90">
        <v>0</v>
      </c>
      <c r="E65" s="90">
        <v>0</v>
      </c>
      <c r="F65" s="98">
        <v>0</v>
      </c>
      <c r="G65" s="897">
        <v>0</v>
      </c>
      <c r="H65" s="898">
        <v>0</v>
      </c>
      <c r="I65" s="90">
        <v>0</v>
      </c>
      <c r="J65" s="90">
        <v>0</v>
      </c>
      <c r="K65" s="98">
        <v>0</v>
      </c>
      <c r="L65" s="897">
        <v>0</v>
      </c>
      <c r="M65" s="898">
        <v>0</v>
      </c>
      <c r="N65" s="90">
        <v>0</v>
      </c>
      <c r="O65" s="90">
        <v>0</v>
      </c>
      <c r="P65" s="98">
        <v>0</v>
      </c>
      <c r="Q65" s="897">
        <v>0</v>
      </c>
      <c r="R65" s="898">
        <v>0</v>
      </c>
      <c r="S65" s="90">
        <v>0</v>
      </c>
      <c r="T65" s="90">
        <v>0</v>
      </c>
      <c r="U65" s="98">
        <v>0</v>
      </c>
      <c r="V65" s="897">
        <v>0</v>
      </c>
      <c r="W65" s="898">
        <v>0</v>
      </c>
      <c r="X65" s="678">
        <v>0</v>
      </c>
      <c r="Y65" s="90">
        <v>0</v>
      </c>
      <c r="Z65" s="98">
        <v>0</v>
      </c>
      <c r="AA65" s="897">
        <v>0</v>
      </c>
      <c r="AB65" s="898">
        <v>0</v>
      </c>
      <c r="AC65" s="678">
        <v>0</v>
      </c>
      <c r="AD65" s="90">
        <v>0</v>
      </c>
      <c r="AE65" s="98">
        <v>0</v>
      </c>
    </row>
    <row r="66" spans="1:31" x14ac:dyDescent="0.25">
      <c r="A66" s="5" t="s">
        <v>891</v>
      </c>
      <c r="B66" s="897">
        <v>0</v>
      </c>
      <c r="C66" s="898">
        <v>0</v>
      </c>
      <c r="D66" s="90">
        <v>0</v>
      </c>
      <c r="E66" s="90">
        <v>0</v>
      </c>
      <c r="F66" s="98">
        <v>0</v>
      </c>
      <c r="G66" s="897">
        <v>0</v>
      </c>
      <c r="H66" s="898">
        <v>0</v>
      </c>
      <c r="I66" s="90">
        <v>0</v>
      </c>
      <c r="J66" s="90">
        <v>0</v>
      </c>
      <c r="K66" s="98">
        <v>0</v>
      </c>
      <c r="L66" s="897">
        <v>0</v>
      </c>
      <c r="M66" s="898">
        <v>0</v>
      </c>
      <c r="N66" s="90">
        <v>0</v>
      </c>
      <c r="O66" s="90">
        <v>0</v>
      </c>
      <c r="P66" s="98">
        <v>0</v>
      </c>
      <c r="Q66" s="897">
        <v>0</v>
      </c>
      <c r="R66" s="898">
        <v>0</v>
      </c>
      <c r="S66" s="90">
        <v>0</v>
      </c>
      <c r="T66" s="90">
        <v>0</v>
      </c>
      <c r="U66" s="98">
        <v>0</v>
      </c>
      <c r="V66" s="897">
        <v>0</v>
      </c>
      <c r="W66" s="898">
        <v>0</v>
      </c>
      <c r="X66" s="678">
        <v>0</v>
      </c>
      <c r="Y66" s="90">
        <v>0</v>
      </c>
      <c r="Z66" s="98">
        <v>0</v>
      </c>
      <c r="AA66" s="897">
        <v>0</v>
      </c>
      <c r="AB66" s="898">
        <v>0</v>
      </c>
      <c r="AC66" s="678">
        <v>0</v>
      </c>
      <c r="AD66" s="90">
        <v>0</v>
      </c>
      <c r="AE66" s="98">
        <v>0</v>
      </c>
    </row>
    <row r="67" spans="1:31" x14ac:dyDescent="0.25">
      <c r="A67" s="4" t="s">
        <v>892</v>
      </c>
      <c r="B67" s="899">
        <v>0</v>
      </c>
      <c r="C67" s="900">
        <v>0</v>
      </c>
      <c r="D67" s="91">
        <v>0</v>
      </c>
      <c r="E67" s="91">
        <v>0</v>
      </c>
      <c r="F67" s="125">
        <v>0</v>
      </c>
      <c r="G67" s="899">
        <v>0</v>
      </c>
      <c r="H67" s="900">
        <v>0</v>
      </c>
      <c r="I67" s="91">
        <v>0</v>
      </c>
      <c r="J67" s="91">
        <v>0</v>
      </c>
      <c r="K67" s="125">
        <v>0</v>
      </c>
      <c r="L67" s="899">
        <v>0</v>
      </c>
      <c r="M67" s="900">
        <v>0</v>
      </c>
      <c r="N67" s="91">
        <v>0</v>
      </c>
      <c r="O67" s="91">
        <v>0</v>
      </c>
      <c r="P67" s="125">
        <v>0</v>
      </c>
      <c r="Q67" s="899">
        <v>0</v>
      </c>
      <c r="R67" s="900">
        <v>0</v>
      </c>
      <c r="S67" s="91">
        <v>0</v>
      </c>
      <c r="T67" s="91">
        <v>0</v>
      </c>
      <c r="U67" s="125">
        <v>0</v>
      </c>
      <c r="V67" s="899">
        <v>0</v>
      </c>
      <c r="W67" s="900">
        <v>0</v>
      </c>
      <c r="X67" s="690">
        <v>0</v>
      </c>
      <c r="Y67" s="91">
        <v>0</v>
      </c>
      <c r="Z67" s="125">
        <v>0</v>
      </c>
      <c r="AA67" s="899">
        <v>0</v>
      </c>
      <c r="AB67" s="900">
        <v>0</v>
      </c>
      <c r="AC67" s="690">
        <v>0</v>
      </c>
      <c r="AD67" s="91">
        <v>0</v>
      </c>
      <c r="AE67" s="125">
        <v>0</v>
      </c>
    </row>
    <row r="68" spans="1:31" x14ac:dyDescent="0.25">
      <c r="A68" s="109" t="s">
        <v>893</v>
      </c>
      <c r="B68" s="901">
        <v>0</v>
      </c>
      <c r="C68" s="902">
        <v>0</v>
      </c>
      <c r="D68" s="92">
        <v>0</v>
      </c>
      <c r="E68" s="92">
        <v>0</v>
      </c>
      <c r="F68" s="907">
        <v>0</v>
      </c>
      <c r="G68" s="901">
        <v>0</v>
      </c>
      <c r="H68" s="902">
        <v>0</v>
      </c>
      <c r="I68" s="92">
        <v>0</v>
      </c>
      <c r="J68" s="92">
        <v>0</v>
      </c>
      <c r="K68" s="907">
        <v>0</v>
      </c>
      <c r="L68" s="901">
        <v>0</v>
      </c>
      <c r="M68" s="902">
        <v>0</v>
      </c>
      <c r="N68" s="92">
        <v>0</v>
      </c>
      <c r="O68" s="92">
        <v>0</v>
      </c>
      <c r="P68" s="907">
        <v>0</v>
      </c>
      <c r="Q68" s="901">
        <v>0</v>
      </c>
      <c r="R68" s="902">
        <v>0</v>
      </c>
      <c r="S68" s="92">
        <v>0</v>
      </c>
      <c r="T68" s="92">
        <v>0</v>
      </c>
      <c r="U68" s="907">
        <v>0</v>
      </c>
      <c r="V68" s="901">
        <v>0</v>
      </c>
      <c r="W68" s="902">
        <v>0</v>
      </c>
      <c r="X68" s="680">
        <v>0</v>
      </c>
      <c r="Y68" s="92">
        <v>0</v>
      </c>
      <c r="Z68" s="907">
        <v>0</v>
      </c>
      <c r="AA68" s="901">
        <v>0</v>
      </c>
      <c r="AB68" s="902">
        <v>0</v>
      </c>
      <c r="AC68" s="680">
        <v>0</v>
      </c>
      <c r="AD68" s="92">
        <v>0</v>
      </c>
      <c r="AE68" s="907">
        <v>0</v>
      </c>
    </row>
    <row r="69" spans="1:31" x14ac:dyDescent="0.25">
      <c r="A69" s="122" t="s">
        <v>894</v>
      </c>
      <c r="B69" s="897">
        <v>0</v>
      </c>
      <c r="C69" s="898">
        <v>0</v>
      </c>
      <c r="D69" s="90">
        <v>0</v>
      </c>
      <c r="E69" s="90">
        <v>0</v>
      </c>
      <c r="F69" s="98">
        <v>0</v>
      </c>
      <c r="G69" s="897">
        <v>0</v>
      </c>
      <c r="H69" s="898">
        <v>0</v>
      </c>
      <c r="I69" s="90">
        <v>0</v>
      </c>
      <c r="J69" s="90">
        <v>0</v>
      </c>
      <c r="K69" s="98">
        <v>0</v>
      </c>
      <c r="L69" s="897">
        <v>0</v>
      </c>
      <c r="M69" s="898">
        <v>0</v>
      </c>
      <c r="N69" s="90">
        <v>0</v>
      </c>
      <c r="O69" s="90">
        <v>0</v>
      </c>
      <c r="P69" s="98">
        <v>0</v>
      </c>
      <c r="Q69" s="897">
        <v>0</v>
      </c>
      <c r="R69" s="898">
        <v>0</v>
      </c>
      <c r="S69" s="90">
        <v>0</v>
      </c>
      <c r="T69" s="90">
        <v>0</v>
      </c>
      <c r="U69" s="98">
        <v>0</v>
      </c>
      <c r="V69" s="897">
        <v>0</v>
      </c>
      <c r="W69" s="898">
        <v>0</v>
      </c>
      <c r="X69" s="678">
        <v>0</v>
      </c>
      <c r="Y69" s="90">
        <v>0</v>
      </c>
      <c r="Z69" s="98">
        <v>0</v>
      </c>
      <c r="AA69" s="897">
        <v>0</v>
      </c>
      <c r="AB69" s="898">
        <v>0</v>
      </c>
      <c r="AC69" s="678">
        <v>0</v>
      </c>
      <c r="AD69" s="90">
        <v>0</v>
      </c>
      <c r="AE69" s="98">
        <v>0</v>
      </c>
    </row>
    <row r="70" spans="1:31" x14ac:dyDescent="0.25">
      <c r="A70" s="122" t="s">
        <v>895</v>
      </c>
      <c r="B70" s="897">
        <v>0</v>
      </c>
      <c r="C70" s="898">
        <v>0</v>
      </c>
      <c r="D70" s="90">
        <v>0</v>
      </c>
      <c r="E70" s="90">
        <v>0</v>
      </c>
      <c r="F70" s="98">
        <v>0</v>
      </c>
      <c r="G70" s="897">
        <v>0</v>
      </c>
      <c r="H70" s="898">
        <v>0</v>
      </c>
      <c r="I70" s="90">
        <v>0</v>
      </c>
      <c r="J70" s="90">
        <v>0</v>
      </c>
      <c r="K70" s="98">
        <v>0</v>
      </c>
      <c r="L70" s="897">
        <v>0</v>
      </c>
      <c r="M70" s="898">
        <v>0</v>
      </c>
      <c r="N70" s="90">
        <v>0</v>
      </c>
      <c r="O70" s="90">
        <v>0</v>
      </c>
      <c r="P70" s="98">
        <v>0</v>
      </c>
      <c r="Q70" s="897">
        <v>0</v>
      </c>
      <c r="R70" s="898">
        <v>0</v>
      </c>
      <c r="S70" s="90">
        <v>0</v>
      </c>
      <c r="T70" s="90">
        <v>0</v>
      </c>
      <c r="U70" s="98">
        <v>0</v>
      </c>
      <c r="V70" s="897">
        <v>0</v>
      </c>
      <c r="W70" s="898">
        <v>0</v>
      </c>
      <c r="X70" s="678">
        <v>0</v>
      </c>
      <c r="Y70" s="90">
        <v>0</v>
      </c>
      <c r="Z70" s="98">
        <v>0</v>
      </c>
      <c r="AA70" s="897">
        <v>0</v>
      </c>
      <c r="AB70" s="898">
        <v>0</v>
      </c>
      <c r="AC70" s="678">
        <v>0</v>
      </c>
      <c r="AD70" s="90">
        <v>0</v>
      </c>
      <c r="AE70" s="98">
        <v>0</v>
      </c>
    </row>
    <row r="71" spans="1:31" x14ac:dyDescent="0.25">
      <c r="A71" s="122" t="s">
        <v>896</v>
      </c>
      <c r="B71" s="897">
        <v>0</v>
      </c>
      <c r="C71" s="898">
        <v>0</v>
      </c>
      <c r="D71" s="90">
        <v>0</v>
      </c>
      <c r="E71" s="90">
        <v>0</v>
      </c>
      <c r="F71" s="98">
        <v>0</v>
      </c>
      <c r="G71" s="897">
        <v>0</v>
      </c>
      <c r="H71" s="898">
        <v>0</v>
      </c>
      <c r="I71" s="90">
        <v>0</v>
      </c>
      <c r="J71" s="90">
        <v>0</v>
      </c>
      <c r="K71" s="98">
        <v>0</v>
      </c>
      <c r="L71" s="897">
        <v>0</v>
      </c>
      <c r="M71" s="898">
        <v>0</v>
      </c>
      <c r="N71" s="90">
        <v>0</v>
      </c>
      <c r="O71" s="90">
        <v>0</v>
      </c>
      <c r="P71" s="98">
        <v>0</v>
      </c>
      <c r="Q71" s="897">
        <v>0</v>
      </c>
      <c r="R71" s="898">
        <v>0</v>
      </c>
      <c r="S71" s="90">
        <v>0</v>
      </c>
      <c r="T71" s="90">
        <v>0</v>
      </c>
      <c r="U71" s="98">
        <v>0</v>
      </c>
      <c r="V71" s="897">
        <v>0</v>
      </c>
      <c r="W71" s="898">
        <v>0</v>
      </c>
      <c r="X71" s="678">
        <v>0</v>
      </c>
      <c r="Y71" s="90">
        <v>0</v>
      </c>
      <c r="Z71" s="98">
        <v>0</v>
      </c>
      <c r="AA71" s="897">
        <v>0</v>
      </c>
      <c r="AB71" s="898">
        <v>0</v>
      </c>
      <c r="AC71" s="678">
        <v>0</v>
      </c>
      <c r="AD71" s="90">
        <v>0</v>
      </c>
      <c r="AE71" s="98">
        <v>0</v>
      </c>
    </row>
    <row r="72" spans="1:31" ht="15.75" thickBot="1" x14ac:dyDescent="0.3">
      <c r="A72" s="144" t="s">
        <v>897</v>
      </c>
      <c r="B72" s="903">
        <v>0</v>
      </c>
      <c r="C72" s="904">
        <v>0</v>
      </c>
      <c r="D72" s="94">
        <v>0</v>
      </c>
      <c r="E72" s="94">
        <v>0</v>
      </c>
      <c r="F72" s="150">
        <v>0</v>
      </c>
      <c r="G72" s="903">
        <v>0</v>
      </c>
      <c r="H72" s="904">
        <v>0</v>
      </c>
      <c r="I72" s="94">
        <v>0</v>
      </c>
      <c r="J72" s="94">
        <v>0</v>
      </c>
      <c r="K72" s="150">
        <v>0</v>
      </c>
      <c r="L72" s="903">
        <v>0</v>
      </c>
      <c r="M72" s="904">
        <v>0</v>
      </c>
      <c r="N72" s="94">
        <v>0</v>
      </c>
      <c r="O72" s="94">
        <v>0</v>
      </c>
      <c r="P72" s="150">
        <v>0</v>
      </c>
      <c r="Q72" s="903">
        <v>0</v>
      </c>
      <c r="R72" s="904">
        <v>0</v>
      </c>
      <c r="S72" s="94">
        <v>0</v>
      </c>
      <c r="T72" s="94">
        <v>0</v>
      </c>
      <c r="U72" s="150">
        <v>0</v>
      </c>
      <c r="V72" s="903">
        <v>0</v>
      </c>
      <c r="W72" s="904">
        <v>0</v>
      </c>
      <c r="X72" s="679">
        <v>0</v>
      </c>
      <c r="Y72" s="94">
        <v>0</v>
      </c>
      <c r="Z72" s="150">
        <v>0</v>
      </c>
      <c r="AA72" s="903">
        <v>0</v>
      </c>
      <c r="AB72" s="904">
        <v>0</v>
      </c>
      <c r="AC72" s="679">
        <v>0</v>
      </c>
      <c r="AD72" s="94">
        <v>0</v>
      </c>
      <c r="AE72" s="150">
        <v>0</v>
      </c>
    </row>
    <row r="73" spans="1:31" ht="15.75" thickTop="1" x14ac:dyDescent="0.25">
      <c r="A73" s="109" t="s">
        <v>898</v>
      </c>
      <c r="B73" s="905">
        <v>0</v>
      </c>
      <c r="C73" s="906">
        <v>0</v>
      </c>
      <c r="D73" s="611">
        <v>0</v>
      </c>
      <c r="E73" s="611">
        <v>0</v>
      </c>
      <c r="F73" s="612">
        <v>0</v>
      </c>
      <c r="G73" s="905">
        <v>0</v>
      </c>
      <c r="H73" s="906">
        <v>0</v>
      </c>
      <c r="I73" s="611">
        <v>0</v>
      </c>
      <c r="J73" s="611">
        <v>0</v>
      </c>
      <c r="K73" s="612">
        <v>0</v>
      </c>
      <c r="L73" s="905">
        <v>0</v>
      </c>
      <c r="M73" s="906">
        <v>0</v>
      </c>
      <c r="N73" s="611">
        <v>0</v>
      </c>
      <c r="O73" s="611">
        <v>0</v>
      </c>
      <c r="P73" s="612">
        <v>0</v>
      </c>
      <c r="Q73" s="905">
        <v>0</v>
      </c>
      <c r="R73" s="906">
        <v>0</v>
      </c>
      <c r="S73" s="611">
        <v>0</v>
      </c>
      <c r="T73" s="611">
        <v>0</v>
      </c>
      <c r="U73" s="612">
        <v>0</v>
      </c>
      <c r="V73" s="905">
        <v>0</v>
      </c>
      <c r="W73" s="906">
        <v>0</v>
      </c>
      <c r="X73" s="691">
        <v>0</v>
      </c>
      <c r="Y73" s="611">
        <v>0</v>
      </c>
      <c r="Z73" s="612">
        <v>0</v>
      </c>
      <c r="AA73" s="905">
        <v>0</v>
      </c>
      <c r="AB73" s="906">
        <v>0</v>
      </c>
      <c r="AC73" s="691">
        <v>0</v>
      </c>
      <c r="AD73" s="611">
        <v>0</v>
      </c>
      <c r="AE73" s="612">
        <v>0</v>
      </c>
    </row>
    <row r="74" spans="1:31" x14ac:dyDescent="0.25">
      <c r="A74" s="106"/>
      <c r="B74" s="90"/>
      <c r="C74" s="90"/>
      <c r="D74" s="90"/>
      <c r="E74" s="90"/>
      <c r="F74" s="908"/>
      <c r="G74" s="90"/>
      <c r="H74" s="90"/>
      <c r="I74" s="90"/>
      <c r="J74" s="90"/>
      <c r="K74" s="908"/>
      <c r="L74" s="90"/>
      <c r="M74" s="90"/>
      <c r="N74" s="90"/>
      <c r="O74" s="90"/>
      <c r="P74" s="908"/>
      <c r="Q74" s="90"/>
      <c r="R74" s="90"/>
      <c r="S74" s="90"/>
      <c r="T74" s="90"/>
      <c r="U74" s="908"/>
      <c r="V74" s="90"/>
      <c r="W74" s="90"/>
      <c r="X74" s="90"/>
      <c r="Y74" s="90"/>
      <c r="Z74" s="908"/>
      <c r="AA74" s="90"/>
      <c r="AB74" s="90"/>
      <c r="AC74" s="90"/>
      <c r="AD74" s="90"/>
      <c r="AE74" s="908"/>
    </row>
    <row r="75" spans="1:31" x14ac:dyDescent="0.25">
      <c r="A75" s="73" t="s">
        <v>169</v>
      </c>
      <c r="B75" s="148"/>
      <c r="C75" s="148"/>
      <c r="D75" s="148"/>
      <c r="E75" s="148"/>
      <c r="F75" s="149"/>
      <c r="G75" s="148"/>
      <c r="H75" s="148"/>
      <c r="I75" s="148"/>
      <c r="J75" s="148"/>
      <c r="K75" s="149"/>
      <c r="L75" s="148"/>
      <c r="M75" s="148"/>
      <c r="N75" s="148"/>
      <c r="O75" s="148"/>
      <c r="P75" s="149"/>
      <c r="Q75" s="148"/>
      <c r="R75" s="148"/>
      <c r="S75" s="148"/>
      <c r="T75" s="148"/>
      <c r="U75" s="149"/>
      <c r="V75" s="148"/>
      <c r="W75" s="148"/>
      <c r="X75" s="148"/>
      <c r="Y75" s="148"/>
      <c r="Z75" s="149"/>
      <c r="AA75" s="148"/>
      <c r="AB75" s="148"/>
      <c r="AC75" s="148"/>
      <c r="AD75" s="148"/>
      <c r="AE75" s="149"/>
    </row>
    <row r="76" spans="1:31" x14ac:dyDescent="0.25">
      <c r="A76" s="122" t="s">
        <v>889</v>
      </c>
      <c r="B76" s="92"/>
      <c r="C76" s="92"/>
      <c r="D76" s="92"/>
      <c r="E76" s="92"/>
      <c r="F76" s="96"/>
      <c r="G76" s="92"/>
      <c r="H76" s="92"/>
      <c r="I76" s="92"/>
      <c r="J76" s="92"/>
      <c r="K76" s="96"/>
      <c r="L76" s="92"/>
      <c r="M76" s="92"/>
      <c r="N76" s="92"/>
      <c r="O76" s="92"/>
      <c r="P76" s="96"/>
      <c r="Q76" s="92"/>
      <c r="R76" s="92"/>
      <c r="S76" s="92"/>
      <c r="T76" s="92"/>
      <c r="U76" s="96"/>
      <c r="V76" s="92"/>
      <c r="W76" s="92"/>
      <c r="X76" s="92"/>
      <c r="Y76" s="92"/>
      <c r="Z76" s="96"/>
      <c r="AA76" s="92"/>
      <c r="AB76" s="92"/>
      <c r="AC76" s="92"/>
      <c r="AD76" s="92"/>
      <c r="AE76" s="96"/>
    </row>
    <row r="77" spans="1:31" x14ac:dyDescent="0.25">
      <c r="A77" s="5" t="s">
        <v>890</v>
      </c>
      <c r="B77" s="897">
        <v>0</v>
      </c>
      <c r="C77" s="898">
        <v>0</v>
      </c>
      <c r="D77" s="90">
        <v>0</v>
      </c>
      <c r="E77" s="90">
        <v>0</v>
      </c>
      <c r="F77" s="98">
        <v>0</v>
      </c>
      <c r="G77" s="897">
        <v>0</v>
      </c>
      <c r="H77" s="898">
        <v>0</v>
      </c>
      <c r="I77" s="90">
        <v>0</v>
      </c>
      <c r="J77" s="90">
        <v>0</v>
      </c>
      <c r="K77" s="98">
        <v>0</v>
      </c>
      <c r="L77" s="897">
        <v>0</v>
      </c>
      <c r="M77" s="898">
        <v>0</v>
      </c>
      <c r="N77" s="90">
        <v>0</v>
      </c>
      <c r="O77" s="90">
        <v>0</v>
      </c>
      <c r="P77" s="98">
        <v>0</v>
      </c>
      <c r="Q77" s="897">
        <v>0</v>
      </c>
      <c r="R77" s="898">
        <v>0</v>
      </c>
      <c r="S77" s="90">
        <v>0</v>
      </c>
      <c r="T77" s="90">
        <v>0</v>
      </c>
      <c r="U77" s="98">
        <v>0</v>
      </c>
      <c r="V77" s="897">
        <v>0</v>
      </c>
      <c r="W77" s="898">
        <v>0</v>
      </c>
      <c r="X77" s="678">
        <v>0</v>
      </c>
      <c r="Y77" s="90">
        <v>0</v>
      </c>
      <c r="Z77" s="98">
        <v>0</v>
      </c>
      <c r="AA77" s="897">
        <v>0</v>
      </c>
      <c r="AB77" s="898">
        <v>0</v>
      </c>
      <c r="AC77" s="678">
        <v>0</v>
      </c>
      <c r="AD77" s="90">
        <v>0</v>
      </c>
      <c r="AE77" s="98">
        <v>0</v>
      </c>
    </row>
    <row r="78" spans="1:31" x14ac:dyDescent="0.25">
      <c r="A78" s="5" t="s">
        <v>891</v>
      </c>
      <c r="B78" s="897">
        <v>0</v>
      </c>
      <c r="C78" s="898">
        <v>0</v>
      </c>
      <c r="D78" s="90">
        <v>0</v>
      </c>
      <c r="E78" s="90">
        <v>0</v>
      </c>
      <c r="F78" s="98">
        <v>0</v>
      </c>
      <c r="G78" s="897">
        <v>0</v>
      </c>
      <c r="H78" s="898">
        <v>0</v>
      </c>
      <c r="I78" s="90">
        <v>0</v>
      </c>
      <c r="J78" s="90">
        <v>0</v>
      </c>
      <c r="K78" s="98">
        <v>0</v>
      </c>
      <c r="L78" s="897">
        <v>0</v>
      </c>
      <c r="M78" s="898">
        <v>0</v>
      </c>
      <c r="N78" s="90">
        <v>0</v>
      </c>
      <c r="O78" s="90">
        <v>0</v>
      </c>
      <c r="P78" s="98">
        <v>0</v>
      </c>
      <c r="Q78" s="897">
        <v>0</v>
      </c>
      <c r="R78" s="898">
        <v>0</v>
      </c>
      <c r="S78" s="90">
        <v>0</v>
      </c>
      <c r="T78" s="90">
        <v>0</v>
      </c>
      <c r="U78" s="98">
        <v>0</v>
      </c>
      <c r="V78" s="897">
        <v>0</v>
      </c>
      <c r="W78" s="898">
        <v>0</v>
      </c>
      <c r="X78" s="678">
        <v>0</v>
      </c>
      <c r="Y78" s="90">
        <v>0</v>
      </c>
      <c r="Z78" s="98">
        <v>0</v>
      </c>
      <c r="AA78" s="897">
        <v>0</v>
      </c>
      <c r="AB78" s="898">
        <v>0</v>
      </c>
      <c r="AC78" s="678">
        <v>0</v>
      </c>
      <c r="AD78" s="90">
        <v>0</v>
      </c>
      <c r="AE78" s="98">
        <v>0</v>
      </c>
    </row>
    <row r="79" spans="1:31" x14ac:dyDescent="0.25">
      <c r="A79" s="4" t="s">
        <v>892</v>
      </c>
      <c r="B79" s="899">
        <v>0</v>
      </c>
      <c r="C79" s="900">
        <v>0</v>
      </c>
      <c r="D79" s="91">
        <v>0</v>
      </c>
      <c r="E79" s="91">
        <v>0</v>
      </c>
      <c r="F79" s="125">
        <v>0</v>
      </c>
      <c r="G79" s="899">
        <v>0</v>
      </c>
      <c r="H79" s="900">
        <v>0</v>
      </c>
      <c r="I79" s="91">
        <v>0</v>
      </c>
      <c r="J79" s="91">
        <v>0</v>
      </c>
      <c r="K79" s="125">
        <v>0</v>
      </c>
      <c r="L79" s="899">
        <v>0</v>
      </c>
      <c r="M79" s="900">
        <v>0</v>
      </c>
      <c r="N79" s="91">
        <v>0</v>
      </c>
      <c r="O79" s="91">
        <v>0</v>
      </c>
      <c r="P79" s="125">
        <v>0</v>
      </c>
      <c r="Q79" s="899">
        <v>0</v>
      </c>
      <c r="R79" s="900">
        <v>0</v>
      </c>
      <c r="S79" s="91">
        <v>0</v>
      </c>
      <c r="T79" s="91">
        <v>0</v>
      </c>
      <c r="U79" s="125">
        <v>0</v>
      </c>
      <c r="V79" s="899">
        <v>0</v>
      </c>
      <c r="W79" s="900">
        <v>0</v>
      </c>
      <c r="X79" s="690">
        <v>0</v>
      </c>
      <c r="Y79" s="91">
        <v>0</v>
      </c>
      <c r="Z79" s="125">
        <v>0</v>
      </c>
      <c r="AA79" s="899">
        <v>0</v>
      </c>
      <c r="AB79" s="900">
        <v>0</v>
      </c>
      <c r="AC79" s="690">
        <v>0</v>
      </c>
      <c r="AD79" s="91">
        <v>0</v>
      </c>
      <c r="AE79" s="125">
        <v>0</v>
      </c>
    </row>
    <row r="80" spans="1:31" x14ac:dyDescent="0.25">
      <c r="A80" s="109" t="s">
        <v>893</v>
      </c>
      <c r="B80" s="901">
        <v>0</v>
      </c>
      <c r="C80" s="902">
        <v>0</v>
      </c>
      <c r="D80" s="92">
        <v>0</v>
      </c>
      <c r="E80" s="92">
        <v>0</v>
      </c>
      <c r="F80" s="907">
        <v>0</v>
      </c>
      <c r="G80" s="901">
        <v>0</v>
      </c>
      <c r="H80" s="902">
        <v>0</v>
      </c>
      <c r="I80" s="92">
        <v>0</v>
      </c>
      <c r="J80" s="92">
        <v>0</v>
      </c>
      <c r="K80" s="907">
        <v>0</v>
      </c>
      <c r="L80" s="901">
        <v>0</v>
      </c>
      <c r="M80" s="902">
        <v>0</v>
      </c>
      <c r="N80" s="92">
        <v>0</v>
      </c>
      <c r="O80" s="92">
        <v>0</v>
      </c>
      <c r="P80" s="907">
        <v>0</v>
      </c>
      <c r="Q80" s="901">
        <v>0</v>
      </c>
      <c r="R80" s="902">
        <v>0</v>
      </c>
      <c r="S80" s="92">
        <v>0</v>
      </c>
      <c r="T80" s="92">
        <v>0</v>
      </c>
      <c r="U80" s="907">
        <v>0</v>
      </c>
      <c r="V80" s="901">
        <v>0</v>
      </c>
      <c r="W80" s="902">
        <v>0</v>
      </c>
      <c r="X80" s="680">
        <v>0</v>
      </c>
      <c r="Y80" s="92">
        <v>0</v>
      </c>
      <c r="Z80" s="907">
        <v>0</v>
      </c>
      <c r="AA80" s="901">
        <v>0</v>
      </c>
      <c r="AB80" s="902">
        <v>0</v>
      </c>
      <c r="AC80" s="680">
        <v>0</v>
      </c>
      <c r="AD80" s="92">
        <v>0</v>
      </c>
      <c r="AE80" s="907">
        <v>0</v>
      </c>
    </row>
    <row r="81" spans="1:31" x14ac:dyDescent="0.25">
      <c r="A81" s="122" t="s">
        <v>894</v>
      </c>
      <c r="B81" s="897">
        <v>0</v>
      </c>
      <c r="C81" s="898">
        <v>0</v>
      </c>
      <c r="D81" s="90">
        <v>0</v>
      </c>
      <c r="E81" s="90">
        <v>0</v>
      </c>
      <c r="F81" s="98">
        <v>0</v>
      </c>
      <c r="G81" s="897">
        <v>0</v>
      </c>
      <c r="H81" s="898">
        <v>0</v>
      </c>
      <c r="I81" s="90">
        <v>0</v>
      </c>
      <c r="J81" s="90">
        <v>0</v>
      </c>
      <c r="K81" s="98">
        <v>0</v>
      </c>
      <c r="L81" s="897">
        <v>0</v>
      </c>
      <c r="M81" s="898">
        <v>0</v>
      </c>
      <c r="N81" s="90">
        <v>0</v>
      </c>
      <c r="O81" s="90">
        <v>0</v>
      </c>
      <c r="P81" s="98">
        <v>0</v>
      </c>
      <c r="Q81" s="897">
        <v>0</v>
      </c>
      <c r="R81" s="898">
        <v>0</v>
      </c>
      <c r="S81" s="90">
        <v>0</v>
      </c>
      <c r="T81" s="90">
        <v>0</v>
      </c>
      <c r="U81" s="98">
        <v>0</v>
      </c>
      <c r="V81" s="897">
        <v>0</v>
      </c>
      <c r="W81" s="898">
        <v>0</v>
      </c>
      <c r="X81" s="678">
        <v>0</v>
      </c>
      <c r="Y81" s="90">
        <v>0</v>
      </c>
      <c r="Z81" s="98">
        <v>0</v>
      </c>
      <c r="AA81" s="897">
        <v>0</v>
      </c>
      <c r="AB81" s="898">
        <v>0</v>
      </c>
      <c r="AC81" s="678">
        <v>0</v>
      </c>
      <c r="AD81" s="90">
        <v>0</v>
      </c>
      <c r="AE81" s="98">
        <v>0</v>
      </c>
    </row>
    <row r="82" spans="1:31" x14ac:dyDescent="0.25">
      <c r="A82" s="122" t="s">
        <v>895</v>
      </c>
      <c r="B82" s="897">
        <v>0</v>
      </c>
      <c r="C82" s="898">
        <v>0</v>
      </c>
      <c r="D82" s="90">
        <v>0</v>
      </c>
      <c r="E82" s="90">
        <v>0</v>
      </c>
      <c r="F82" s="98">
        <v>0</v>
      </c>
      <c r="G82" s="897">
        <v>0</v>
      </c>
      <c r="H82" s="898">
        <v>0</v>
      </c>
      <c r="I82" s="90">
        <v>0</v>
      </c>
      <c r="J82" s="90">
        <v>0</v>
      </c>
      <c r="K82" s="98">
        <v>0</v>
      </c>
      <c r="L82" s="897">
        <v>0</v>
      </c>
      <c r="M82" s="898">
        <v>0</v>
      </c>
      <c r="N82" s="90">
        <v>0</v>
      </c>
      <c r="O82" s="90">
        <v>0</v>
      </c>
      <c r="P82" s="98">
        <v>0</v>
      </c>
      <c r="Q82" s="897">
        <v>0</v>
      </c>
      <c r="R82" s="898">
        <v>0</v>
      </c>
      <c r="S82" s="90">
        <v>0</v>
      </c>
      <c r="T82" s="90">
        <v>0</v>
      </c>
      <c r="U82" s="98">
        <v>0</v>
      </c>
      <c r="V82" s="897">
        <v>0</v>
      </c>
      <c r="W82" s="898">
        <v>0</v>
      </c>
      <c r="X82" s="678">
        <v>0</v>
      </c>
      <c r="Y82" s="90">
        <v>0</v>
      </c>
      <c r="Z82" s="98">
        <v>0</v>
      </c>
      <c r="AA82" s="897">
        <v>0</v>
      </c>
      <c r="AB82" s="898">
        <v>0</v>
      </c>
      <c r="AC82" s="678">
        <v>0</v>
      </c>
      <c r="AD82" s="90">
        <v>0</v>
      </c>
      <c r="AE82" s="98">
        <v>0</v>
      </c>
    </row>
    <row r="83" spans="1:31" x14ac:dyDescent="0.25">
      <c r="A83" s="122" t="s">
        <v>896</v>
      </c>
      <c r="B83" s="897">
        <v>0</v>
      </c>
      <c r="C83" s="898">
        <v>0</v>
      </c>
      <c r="D83" s="90">
        <v>0</v>
      </c>
      <c r="E83" s="90">
        <v>0</v>
      </c>
      <c r="F83" s="98">
        <v>0</v>
      </c>
      <c r="G83" s="897">
        <v>0</v>
      </c>
      <c r="H83" s="898">
        <v>0</v>
      </c>
      <c r="I83" s="90">
        <v>0</v>
      </c>
      <c r="J83" s="90">
        <v>0</v>
      </c>
      <c r="K83" s="98">
        <v>0</v>
      </c>
      <c r="L83" s="897">
        <v>0</v>
      </c>
      <c r="M83" s="898">
        <v>0</v>
      </c>
      <c r="N83" s="90">
        <v>0</v>
      </c>
      <c r="O83" s="90">
        <v>0</v>
      </c>
      <c r="P83" s="98">
        <v>0</v>
      </c>
      <c r="Q83" s="897">
        <v>0</v>
      </c>
      <c r="R83" s="898">
        <v>0</v>
      </c>
      <c r="S83" s="90">
        <v>0</v>
      </c>
      <c r="T83" s="90">
        <v>0</v>
      </c>
      <c r="U83" s="98">
        <v>0</v>
      </c>
      <c r="V83" s="897">
        <v>0</v>
      </c>
      <c r="W83" s="898">
        <v>0</v>
      </c>
      <c r="X83" s="678">
        <v>0</v>
      </c>
      <c r="Y83" s="90">
        <v>0</v>
      </c>
      <c r="Z83" s="98">
        <v>0</v>
      </c>
      <c r="AA83" s="897">
        <v>0</v>
      </c>
      <c r="AB83" s="898">
        <v>0</v>
      </c>
      <c r="AC83" s="678">
        <v>0</v>
      </c>
      <c r="AD83" s="90">
        <v>0</v>
      </c>
      <c r="AE83" s="98">
        <v>0</v>
      </c>
    </row>
    <row r="84" spans="1:31" ht="15.75" thickBot="1" x14ac:dyDescent="0.3">
      <c r="A84" s="144" t="s">
        <v>897</v>
      </c>
      <c r="B84" s="903">
        <v>0</v>
      </c>
      <c r="C84" s="904">
        <v>0</v>
      </c>
      <c r="D84" s="94">
        <v>0</v>
      </c>
      <c r="E84" s="94">
        <v>0</v>
      </c>
      <c r="F84" s="150">
        <v>0</v>
      </c>
      <c r="G84" s="903">
        <v>0</v>
      </c>
      <c r="H84" s="904">
        <v>0</v>
      </c>
      <c r="I84" s="94">
        <v>0</v>
      </c>
      <c r="J84" s="94">
        <v>0</v>
      </c>
      <c r="K84" s="150">
        <v>0</v>
      </c>
      <c r="L84" s="903">
        <v>0</v>
      </c>
      <c r="M84" s="904">
        <v>0</v>
      </c>
      <c r="N84" s="94">
        <v>0</v>
      </c>
      <c r="O84" s="94">
        <v>0</v>
      </c>
      <c r="P84" s="150">
        <v>0</v>
      </c>
      <c r="Q84" s="903">
        <v>0</v>
      </c>
      <c r="R84" s="904">
        <v>0</v>
      </c>
      <c r="S84" s="94">
        <v>0</v>
      </c>
      <c r="T84" s="94">
        <v>0</v>
      </c>
      <c r="U84" s="150">
        <v>0</v>
      </c>
      <c r="V84" s="903">
        <v>0</v>
      </c>
      <c r="W84" s="904">
        <v>0</v>
      </c>
      <c r="X84" s="679">
        <v>0</v>
      </c>
      <c r="Y84" s="94">
        <v>0</v>
      </c>
      <c r="Z84" s="150">
        <v>0</v>
      </c>
      <c r="AA84" s="903">
        <v>0</v>
      </c>
      <c r="AB84" s="904">
        <v>0</v>
      </c>
      <c r="AC84" s="679">
        <v>0</v>
      </c>
      <c r="AD84" s="94">
        <v>0</v>
      </c>
      <c r="AE84" s="150">
        <v>0</v>
      </c>
    </row>
    <row r="85" spans="1:31" ht="15.75" thickTop="1" x14ac:dyDescent="0.25">
      <c r="A85" s="109" t="s">
        <v>898</v>
      </c>
      <c r="B85" s="905">
        <v>0</v>
      </c>
      <c r="C85" s="906">
        <v>0</v>
      </c>
      <c r="D85" s="611">
        <v>0</v>
      </c>
      <c r="E85" s="611">
        <v>0</v>
      </c>
      <c r="F85" s="612">
        <v>0</v>
      </c>
      <c r="G85" s="905">
        <v>0</v>
      </c>
      <c r="H85" s="906">
        <v>0</v>
      </c>
      <c r="I85" s="611">
        <v>0</v>
      </c>
      <c r="J85" s="611">
        <v>0</v>
      </c>
      <c r="K85" s="612">
        <v>0</v>
      </c>
      <c r="L85" s="905">
        <v>0</v>
      </c>
      <c r="M85" s="906">
        <v>0</v>
      </c>
      <c r="N85" s="611">
        <v>0</v>
      </c>
      <c r="O85" s="611">
        <v>0</v>
      </c>
      <c r="P85" s="612">
        <v>0</v>
      </c>
      <c r="Q85" s="905">
        <v>0</v>
      </c>
      <c r="R85" s="906">
        <v>0</v>
      </c>
      <c r="S85" s="611">
        <v>0</v>
      </c>
      <c r="T85" s="611">
        <v>0</v>
      </c>
      <c r="U85" s="612">
        <v>0</v>
      </c>
      <c r="V85" s="905">
        <v>0</v>
      </c>
      <c r="W85" s="906">
        <v>0</v>
      </c>
      <c r="X85" s="691">
        <v>0</v>
      </c>
      <c r="Y85" s="611">
        <v>0</v>
      </c>
      <c r="Z85" s="612">
        <v>0</v>
      </c>
      <c r="AA85" s="905">
        <v>0</v>
      </c>
      <c r="AB85" s="906">
        <v>0</v>
      </c>
      <c r="AC85" s="691">
        <v>0</v>
      </c>
      <c r="AD85" s="611">
        <v>0</v>
      </c>
      <c r="AE85" s="612">
        <v>0</v>
      </c>
    </row>
    <row r="86" spans="1:31" x14ac:dyDescent="0.25">
      <c r="A86" s="106"/>
      <c r="B86" s="90"/>
      <c r="C86" s="90"/>
      <c r="D86" s="90"/>
      <c r="E86" s="90"/>
      <c r="F86" s="908"/>
      <c r="G86" s="90"/>
      <c r="H86" s="90"/>
      <c r="I86" s="90"/>
      <c r="J86" s="90"/>
      <c r="K86" s="908"/>
      <c r="L86" s="90"/>
      <c r="M86" s="90"/>
      <c r="N86" s="90"/>
      <c r="O86" s="90"/>
      <c r="P86" s="908"/>
      <c r="Q86" s="90"/>
      <c r="R86" s="90"/>
      <c r="S86" s="90"/>
      <c r="T86" s="90"/>
      <c r="U86" s="908"/>
      <c r="V86" s="90"/>
      <c r="W86" s="90"/>
      <c r="X86" s="90"/>
      <c r="Y86" s="90"/>
      <c r="Z86" s="908"/>
      <c r="AA86" s="90"/>
      <c r="AB86" s="90"/>
      <c r="AC86" s="90"/>
      <c r="AD86" s="90"/>
      <c r="AE86" s="908"/>
    </row>
    <row r="87" spans="1:31" x14ac:dyDescent="0.25">
      <c r="A87" s="73" t="s">
        <v>170</v>
      </c>
      <c r="B87" s="148"/>
      <c r="C87" s="148"/>
      <c r="D87" s="148"/>
      <c r="E87" s="148"/>
      <c r="F87" s="149"/>
      <c r="G87" s="148"/>
      <c r="H87" s="148"/>
      <c r="I87" s="148"/>
      <c r="J87" s="148"/>
      <c r="K87" s="149"/>
      <c r="L87" s="148"/>
      <c r="M87" s="148"/>
      <c r="N87" s="148"/>
      <c r="O87" s="148"/>
      <c r="P87" s="149"/>
      <c r="Q87" s="148"/>
      <c r="R87" s="148"/>
      <c r="S87" s="148"/>
      <c r="T87" s="148"/>
      <c r="U87" s="149"/>
      <c r="V87" s="148"/>
      <c r="W87" s="148"/>
      <c r="X87" s="148"/>
      <c r="Y87" s="148"/>
      <c r="Z87" s="149"/>
      <c r="AA87" s="148"/>
      <c r="AB87" s="148"/>
      <c r="AC87" s="148"/>
      <c r="AD87" s="148"/>
      <c r="AE87" s="149"/>
    </row>
    <row r="88" spans="1:31" x14ac:dyDescent="0.25">
      <c r="A88" s="122" t="s">
        <v>889</v>
      </c>
      <c r="B88" s="92"/>
      <c r="C88" s="92"/>
      <c r="D88" s="92"/>
      <c r="E88" s="92"/>
      <c r="F88" s="96"/>
      <c r="G88" s="92"/>
      <c r="H88" s="92"/>
      <c r="I88" s="92"/>
      <c r="J88" s="92"/>
      <c r="K88" s="96"/>
      <c r="L88" s="92"/>
      <c r="M88" s="92"/>
      <c r="N88" s="92"/>
      <c r="O88" s="92"/>
      <c r="P88" s="96"/>
      <c r="Q88" s="92"/>
      <c r="R88" s="92"/>
      <c r="S88" s="92"/>
      <c r="T88" s="92"/>
      <c r="U88" s="96"/>
      <c r="V88" s="92"/>
      <c r="W88" s="92"/>
      <c r="X88" s="92"/>
      <c r="Y88" s="92"/>
      <c r="Z88" s="96"/>
      <c r="AA88" s="92"/>
      <c r="AB88" s="92"/>
      <c r="AC88" s="92"/>
      <c r="AD88" s="92"/>
      <c r="AE88" s="96"/>
    </row>
    <row r="89" spans="1:31" x14ac:dyDescent="0.25">
      <c r="A89" s="5" t="s">
        <v>890</v>
      </c>
      <c r="B89" s="897">
        <v>0</v>
      </c>
      <c r="C89" s="898">
        <v>0</v>
      </c>
      <c r="D89" s="90">
        <v>0</v>
      </c>
      <c r="E89" s="90">
        <v>0</v>
      </c>
      <c r="F89" s="98">
        <v>0</v>
      </c>
      <c r="G89" s="897">
        <v>0</v>
      </c>
      <c r="H89" s="898">
        <v>0</v>
      </c>
      <c r="I89" s="90">
        <v>0</v>
      </c>
      <c r="J89" s="90">
        <v>0</v>
      </c>
      <c r="K89" s="98">
        <v>0</v>
      </c>
      <c r="L89" s="897">
        <v>0</v>
      </c>
      <c r="M89" s="898">
        <v>0</v>
      </c>
      <c r="N89" s="90">
        <v>0</v>
      </c>
      <c r="O89" s="90">
        <v>0</v>
      </c>
      <c r="P89" s="98">
        <v>0</v>
      </c>
      <c r="Q89" s="897">
        <v>0</v>
      </c>
      <c r="R89" s="898">
        <v>0</v>
      </c>
      <c r="S89" s="90">
        <v>0</v>
      </c>
      <c r="T89" s="90">
        <v>0</v>
      </c>
      <c r="U89" s="98">
        <v>0</v>
      </c>
      <c r="V89" s="897">
        <v>0</v>
      </c>
      <c r="W89" s="898">
        <v>0</v>
      </c>
      <c r="X89" s="678">
        <v>0</v>
      </c>
      <c r="Y89" s="90">
        <v>0</v>
      </c>
      <c r="Z89" s="98">
        <v>0</v>
      </c>
      <c r="AA89" s="897">
        <v>0</v>
      </c>
      <c r="AB89" s="898">
        <v>0</v>
      </c>
      <c r="AC89" s="678">
        <v>0</v>
      </c>
      <c r="AD89" s="90">
        <v>0</v>
      </c>
      <c r="AE89" s="98">
        <v>0</v>
      </c>
    </row>
    <row r="90" spans="1:31" x14ac:dyDescent="0.25">
      <c r="A90" s="5" t="s">
        <v>891</v>
      </c>
      <c r="B90" s="897">
        <v>0</v>
      </c>
      <c r="C90" s="898">
        <v>0</v>
      </c>
      <c r="D90" s="90">
        <v>0</v>
      </c>
      <c r="E90" s="90">
        <v>0</v>
      </c>
      <c r="F90" s="98">
        <v>0</v>
      </c>
      <c r="G90" s="897">
        <v>0</v>
      </c>
      <c r="H90" s="898">
        <v>0</v>
      </c>
      <c r="I90" s="90">
        <v>0</v>
      </c>
      <c r="J90" s="90">
        <v>0</v>
      </c>
      <c r="K90" s="98">
        <v>0</v>
      </c>
      <c r="L90" s="897">
        <v>0</v>
      </c>
      <c r="M90" s="898">
        <v>0</v>
      </c>
      <c r="N90" s="90">
        <v>0</v>
      </c>
      <c r="O90" s="90">
        <v>0</v>
      </c>
      <c r="P90" s="98">
        <v>0</v>
      </c>
      <c r="Q90" s="897">
        <v>0</v>
      </c>
      <c r="R90" s="898">
        <v>0</v>
      </c>
      <c r="S90" s="90">
        <v>0</v>
      </c>
      <c r="T90" s="90">
        <v>0</v>
      </c>
      <c r="U90" s="98">
        <v>0</v>
      </c>
      <c r="V90" s="897">
        <v>0</v>
      </c>
      <c r="W90" s="898">
        <v>0</v>
      </c>
      <c r="X90" s="678">
        <v>0</v>
      </c>
      <c r="Y90" s="90">
        <v>0</v>
      </c>
      <c r="Z90" s="98">
        <v>0</v>
      </c>
      <c r="AA90" s="897">
        <v>0</v>
      </c>
      <c r="AB90" s="898">
        <v>0</v>
      </c>
      <c r="AC90" s="678">
        <v>0</v>
      </c>
      <c r="AD90" s="90">
        <v>0</v>
      </c>
      <c r="AE90" s="98">
        <v>0</v>
      </c>
    </row>
    <row r="91" spans="1:31" x14ac:dyDescent="0.25">
      <c r="A91" s="4" t="s">
        <v>892</v>
      </c>
      <c r="B91" s="899">
        <v>0</v>
      </c>
      <c r="C91" s="900">
        <v>0</v>
      </c>
      <c r="D91" s="91">
        <v>0</v>
      </c>
      <c r="E91" s="91">
        <v>0</v>
      </c>
      <c r="F91" s="125">
        <v>0</v>
      </c>
      <c r="G91" s="899">
        <v>0</v>
      </c>
      <c r="H91" s="900">
        <v>0</v>
      </c>
      <c r="I91" s="91">
        <v>0</v>
      </c>
      <c r="J91" s="91">
        <v>0</v>
      </c>
      <c r="K91" s="125">
        <v>0</v>
      </c>
      <c r="L91" s="899">
        <v>0</v>
      </c>
      <c r="M91" s="900">
        <v>0</v>
      </c>
      <c r="N91" s="91">
        <v>0</v>
      </c>
      <c r="O91" s="91">
        <v>0</v>
      </c>
      <c r="P91" s="125">
        <v>0</v>
      </c>
      <c r="Q91" s="899">
        <v>0</v>
      </c>
      <c r="R91" s="900">
        <v>0</v>
      </c>
      <c r="S91" s="91">
        <v>0</v>
      </c>
      <c r="T91" s="91">
        <v>0</v>
      </c>
      <c r="U91" s="125">
        <v>0</v>
      </c>
      <c r="V91" s="899">
        <v>0</v>
      </c>
      <c r="W91" s="900">
        <v>0</v>
      </c>
      <c r="X91" s="690">
        <v>0</v>
      </c>
      <c r="Y91" s="91">
        <v>0</v>
      </c>
      <c r="Z91" s="125">
        <v>0</v>
      </c>
      <c r="AA91" s="899">
        <v>0</v>
      </c>
      <c r="AB91" s="900">
        <v>0</v>
      </c>
      <c r="AC91" s="690">
        <v>0</v>
      </c>
      <c r="AD91" s="91">
        <v>0</v>
      </c>
      <c r="AE91" s="125">
        <v>0</v>
      </c>
    </row>
    <row r="92" spans="1:31" x14ac:dyDescent="0.25">
      <c r="A92" s="109" t="s">
        <v>893</v>
      </c>
      <c r="B92" s="901">
        <v>0</v>
      </c>
      <c r="C92" s="902">
        <v>0</v>
      </c>
      <c r="D92" s="92">
        <v>0</v>
      </c>
      <c r="E92" s="92">
        <v>0</v>
      </c>
      <c r="F92" s="907">
        <v>0</v>
      </c>
      <c r="G92" s="901">
        <v>0</v>
      </c>
      <c r="H92" s="902">
        <v>0</v>
      </c>
      <c r="I92" s="92">
        <v>0</v>
      </c>
      <c r="J92" s="92">
        <v>0</v>
      </c>
      <c r="K92" s="907">
        <v>0</v>
      </c>
      <c r="L92" s="901">
        <v>0</v>
      </c>
      <c r="M92" s="902">
        <v>0</v>
      </c>
      <c r="N92" s="92">
        <v>0</v>
      </c>
      <c r="O92" s="92">
        <v>0</v>
      </c>
      <c r="P92" s="907">
        <v>0</v>
      </c>
      <c r="Q92" s="901">
        <v>0</v>
      </c>
      <c r="R92" s="902">
        <v>0</v>
      </c>
      <c r="S92" s="92">
        <v>0</v>
      </c>
      <c r="T92" s="92">
        <v>0</v>
      </c>
      <c r="U92" s="907">
        <v>0</v>
      </c>
      <c r="V92" s="901">
        <v>0</v>
      </c>
      <c r="W92" s="902">
        <v>0</v>
      </c>
      <c r="X92" s="680">
        <v>0</v>
      </c>
      <c r="Y92" s="92">
        <v>0</v>
      </c>
      <c r="Z92" s="907">
        <v>0</v>
      </c>
      <c r="AA92" s="901">
        <v>0</v>
      </c>
      <c r="AB92" s="902">
        <v>0</v>
      </c>
      <c r="AC92" s="680">
        <v>0</v>
      </c>
      <c r="AD92" s="92">
        <v>0</v>
      </c>
      <c r="AE92" s="907">
        <v>0</v>
      </c>
    </row>
    <row r="93" spans="1:31" x14ac:dyDescent="0.25">
      <c r="A93" s="122" t="s">
        <v>894</v>
      </c>
      <c r="B93" s="897">
        <v>0</v>
      </c>
      <c r="C93" s="898">
        <v>0</v>
      </c>
      <c r="D93" s="90">
        <v>0</v>
      </c>
      <c r="E93" s="90">
        <v>0</v>
      </c>
      <c r="F93" s="98">
        <v>0</v>
      </c>
      <c r="G93" s="897">
        <v>0</v>
      </c>
      <c r="H93" s="898">
        <v>0</v>
      </c>
      <c r="I93" s="90">
        <v>0</v>
      </c>
      <c r="J93" s="90">
        <v>0</v>
      </c>
      <c r="K93" s="98">
        <v>0</v>
      </c>
      <c r="L93" s="897">
        <v>0</v>
      </c>
      <c r="M93" s="898">
        <v>0</v>
      </c>
      <c r="N93" s="90">
        <v>0</v>
      </c>
      <c r="O93" s="90">
        <v>0</v>
      </c>
      <c r="P93" s="98">
        <v>0</v>
      </c>
      <c r="Q93" s="897">
        <v>0</v>
      </c>
      <c r="R93" s="898">
        <v>0</v>
      </c>
      <c r="S93" s="90">
        <v>0</v>
      </c>
      <c r="T93" s="90">
        <v>0</v>
      </c>
      <c r="U93" s="98">
        <v>0</v>
      </c>
      <c r="V93" s="897">
        <v>0</v>
      </c>
      <c r="W93" s="898">
        <v>0</v>
      </c>
      <c r="X93" s="678">
        <v>0</v>
      </c>
      <c r="Y93" s="90">
        <v>0</v>
      </c>
      <c r="Z93" s="98">
        <v>0</v>
      </c>
      <c r="AA93" s="897">
        <v>0</v>
      </c>
      <c r="AB93" s="898">
        <v>0</v>
      </c>
      <c r="AC93" s="678">
        <v>0</v>
      </c>
      <c r="AD93" s="90">
        <v>0</v>
      </c>
      <c r="AE93" s="98">
        <v>0</v>
      </c>
    </row>
    <row r="94" spans="1:31" x14ac:dyDescent="0.25">
      <c r="A94" s="122" t="s">
        <v>895</v>
      </c>
      <c r="B94" s="897">
        <v>0</v>
      </c>
      <c r="C94" s="898">
        <v>0</v>
      </c>
      <c r="D94" s="90">
        <v>0</v>
      </c>
      <c r="E94" s="90">
        <v>0</v>
      </c>
      <c r="F94" s="98">
        <v>0</v>
      </c>
      <c r="G94" s="897">
        <v>0</v>
      </c>
      <c r="H94" s="898">
        <v>0</v>
      </c>
      <c r="I94" s="90">
        <v>0</v>
      </c>
      <c r="J94" s="90">
        <v>0</v>
      </c>
      <c r="K94" s="98">
        <v>0</v>
      </c>
      <c r="L94" s="897">
        <v>0</v>
      </c>
      <c r="M94" s="898">
        <v>0</v>
      </c>
      <c r="N94" s="90">
        <v>0</v>
      </c>
      <c r="O94" s="90">
        <v>0</v>
      </c>
      <c r="P94" s="98">
        <v>0</v>
      </c>
      <c r="Q94" s="897">
        <v>0</v>
      </c>
      <c r="R94" s="898">
        <v>0</v>
      </c>
      <c r="S94" s="90">
        <v>0</v>
      </c>
      <c r="T94" s="90">
        <v>0</v>
      </c>
      <c r="U94" s="98">
        <v>0</v>
      </c>
      <c r="V94" s="897">
        <v>0</v>
      </c>
      <c r="W94" s="898">
        <v>0</v>
      </c>
      <c r="X94" s="678">
        <v>0</v>
      </c>
      <c r="Y94" s="90">
        <v>0</v>
      </c>
      <c r="Z94" s="98">
        <v>0</v>
      </c>
      <c r="AA94" s="897">
        <v>0</v>
      </c>
      <c r="AB94" s="898">
        <v>0</v>
      </c>
      <c r="AC94" s="678">
        <v>0</v>
      </c>
      <c r="AD94" s="90">
        <v>0</v>
      </c>
      <c r="AE94" s="98">
        <v>0</v>
      </c>
    </row>
    <row r="95" spans="1:31" x14ac:dyDescent="0.25">
      <c r="A95" s="122" t="s">
        <v>896</v>
      </c>
      <c r="B95" s="897">
        <v>0</v>
      </c>
      <c r="C95" s="898">
        <v>0</v>
      </c>
      <c r="D95" s="90">
        <v>0</v>
      </c>
      <c r="E95" s="90">
        <v>0</v>
      </c>
      <c r="F95" s="98">
        <v>0</v>
      </c>
      <c r="G95" s="897">
        <v>0</v>
      </c>
      <c r="H95" s="898">
        <v>0</v>
      </c>
      <c r="I95" s="90">
        <v>0</v>
      </c>
      <c r="J95" s="90">
        <v>0</v>
      </c>
      <c r="K95" s="98">
        <v>0</v>
      </c>
      <c r="L95" s="897">
        <v>0</v>
      </c>
      <c r="M95" s="898">
        <v>0</v>
      </c>
      <c r="N95" s="90">
        <v>0</v>
      </c>
      <c r="O95" s="90">
        <v>0</v>
      </c>
      <c r="P95" s="98">
        <v>0</v>
      </c>
      <c r="Q95" s="897">
        <v>0</v>
      </c>
      <c r="R95" s="898">
        <v>0</v>
      </c>
      <c r="S95" s="90">
        <v>0</v>
      </c>
      <c r="T95" s="90">
        <v>0</v>
      </c>
      <c r="U95" s="98">
        <v>0</v>
      </c>
      <c r="V95" s="897">
        <v>0</v>
      </c>
      <c r="W95" s="898">
        <v>0</v>
      </c>
      <c r="X95" s="678">
        <v>0</v>
      </c>
      <c r="Y95" s="90">
        <v>0</v>
      </c>
      <c r="Z95" s="98">
        <v>0</v>
      </c>
      <c r="AA95" s="897">
        <v>0</v>
      </c>
      <c r="AB95" s="898">
        <v>0</v>
      </c>
      <c r="AC95" s="678">
        <v>0</v>
      </c>
      <c r="AD95" s="90">
        <v>0</v>
      </c>
      <c r="AE95" s="98">
        <v>0</v>
      </c>
    </row>
    <row r="96" spans="1:31" ht="15.75" thickBot="1" x14ac:dyDescent="0.3">
      <c r="A96" s="144" t="s">
        <v>897</v>
      </c>
      <c r="B96" s="903">
        <v>0</v>
      </c>
      <c r="C96" s="904">
        <v>0</v>
      </c>
      <c r="D96" s="94">
        <v>0</v>
      </c>
      <c r="E96" s="94">
        <v>0</v>
      </c>
      <c r="F96" s="150">
        <v>0</v>
      </c>
      <c r="G96" s="903">
        <v>0</v>
      </c>
      <c r="H96" s="904">
        <v>0</v>
      </c>
      <c r="I96" s="94">
        <v>0</v>
      </c>
      <c r="J96" s="94">
        <v>0</v>
      </c>
      <c r="K96" s="150">
        <v>0</v>
      </c>
      <c r="L96" s="903">
        <v>0</v>
      </c>
      <c r="M96" s="904">
        <v>0</v>
      </c>
      <c r="N96" s="94">
        <v>0</v>
      </c>
      <c r="O96" s="94">
        <v>0</v>
      </c>
      <c r="P96" s="150">
        <v>0</v>
      </c>
      <c r="Q96" s="903">
        <v>0</v>
      </c>
      <c r="R96" s="904">
        <v>0</v>
      </c>
      <c r="S96" s="94">
        <v>0</v>
      </c>
      <c r="T96" s="94">
        <v>0</v>
      </c>
      <c r="U96" s="150">
        <v>0</v>
      </c>
      <c r="V96" s="903">
        <v>0</v>
      </c>
      <c r="W96" s="904">
        <v>0</v>
      </c>
      <c r="X96" s="679">
        <v>0</v>
      </c>
      <c r="Y96" s="94">
        <v>0</v>
      </c>
      <c r="Z96" s="150">
        <v>0</v>
      </c>
      <c r="AA96" s="903">
        <v>0</v>
      </c>
      <c r="AB96" s="904">
        <v>0</v>
      </c>
      <c r="AC96" s="679">
        <v>0</v>
      </c>
      <c r="AD96" s="94">
        <v>0</v>
      </c>
      <c r="AE96" s="150">
        <v>0</v>
      </c>
    </row>
    <row r="97" spans="1:31" ht="15.75" thickTop="1" x14ac:dyDescent="0.25">
      <c r="A97" s="109" t="s">
        <v>898</v>
      </c>
      <c r="B97" s="905">
        <v>0</v>
      </c>
      <c r="C97" s="906">
        <v>0</v>
      </c>
      <c r="D97" s="611">
        <v>0</v>
      </c>
      <c r="E97" s="611">
        <v>0</v>
      </c>
      <c r="F97" s="612">
        <v>0</v>
      </c>
      <c r="G97" s="905">
        <v>0</v>
      </c>
      <c r="H97" s="906">
        <v>0</v>
      </c>
      <c r="I97" s="611">
        <v>0</v>
      </c>
      <c r="J97" s="611">
        <v>0</v>
      </c>
      <c r="K97" s="612">
        <v>0</v>
      </c>
      <c r="L97" s="905">
        <v>0</v>
      </c>
      <c r="M97" s="906">
        <v>0</v>
      </c>
      <c r="N97" s="611">
        <v>0</v>
      </c>
      <c r="O97" s="611">
        <v>0</v>
      </c>
      <c r="P97" s="612">
        <v>0</v>
      </c>
      <c r="Q97" s="905">
        <v>0</v>
      </c>
      <c r="R97" s="906">
        <v>0</v>
      </c>
      <c r="S97" s="611">
        <v>0</v>
      </c>
      <c r="T97" s="611">
        <v>0</v>
      </c>
      <c r="U97" s="612">
        <v>0</v>
      </c>
      <c r="V97" s="905">
        <v>0</v>
      </c>
      <c r="W97" s="906">
        <v>0</v>
      </c>
      <c r="X97" s="691">
        <v>0</v>
      </c>
      <c r="Y97" s="611">
        <v>0</v>
      </c>
      <c r="Z97" s="612">
        <v>0</v>
      </c>
      <c r="AA97" s="905">
        <v>0</v>
      </c>
      <c r="AB97" s="906">
        <v>0</v>
      </c>
      <c r="AC97" s="691">
        <v>0</v>
      </c>
      <c r="AD97" s="611">
        <v>0</v>
      </c>
      <c r="AE97" s="612">
        <v>0</v>
      </c>
    </row>
    <row r="98" spans="1:31" x14ac:dyDescent="0.25">
      <c r="A98" s="106"/>
      <c r="B98" s="90"/>
      <c r="C98" s="90"/>
      <c r="D98" s="90"/>
      <c r="E98" s="186"/>
      <c r="F98" s="98"/>
      <c r="G98" s="90"/>
      <c r="H98" s="90"/>
      <c r="I98" s="90"/>
      <c r="J98" s="186"/>
      <c r="K98" s="98"/>
      <c r="L98" s="90"/>
      <c r="M98" s="90"/>
      <c r="N98" s="90"/>
      <c r="O98" s="186"/>
      <c r="P98" s="98"/>
      <c r="Q98" s="90"/>
      <c r="R98" s="90"/>
      <c r="S98" s="90"/>
      <c r="T98" s="186"/>
      <c r="U98" s="98"/>
      <c r="V98" s="90"/>
      <c r="W98" s="90"/>
      <c r="X98" s="90"/>
      <c r="Y98" s="186"/>
      <c r="Z98" s="98"/>
      <c r="AA98" s="90"/>
      <c r="AB98" s="90"/>
      <c r="AC98" s="90"/>
      <c r="AD98" s="186"/>
      <c r="AE98" s="98"/>
    </row>
    <row r="99" spans="1:31" x14ac:dyDescent="0.25">
      <c r="A99" s="73" t="s">
        <v>171</v>
      </c>
      <c r="B99" s="148"/>
      <c r="C99" s="148"/>
      <c r="D99" s="148"/>
      <c r="E99" s="148"/>
      <c r="F99" s="149"/>
      <c r="G99" s="148"/>
      <c r="H99" s="148"/>
      <c r="I99" s="148"/>
      <c r="J99" s="148"/>
      <c r="K99" s="149"/>
      <c r="L99" s="148"/>
      <c r="M99" s="148"/>
      <c r="N99" s="148"/>
      <c r="O99" s="148"/>
      <c r="P99" s="149"/>
      <c r="Q99" s="148"/>
      <c r="R99" s="148"/>
      <c r="S99" s="148"/>
      <c r="T99" s="148"/>
      <c r="U99" s="149"/>
      <c r="V99" s="148"/>
      <c r="W99" s="148"/>
      <c r="X99" s="148"/>
      <c r="Y99" s="148"/>
      <c r="Z99" s="149"/>
      <c r="AA99" s="148"/>
      <c r="AB99" s="148"/>
      <c r="AC99" s="148"/>
      <c r="AD99" s="148"/>
      <c r="AE99" s="149"/>
    </row>
    <row r="100" spans="1:31" x14ac:dyDescent="0.25">
      <c r="A100" s="122" t="s">
        <v>889</v>
      </c>
      <c r="B100" s="92"/>
      <c r="C100" s="92"/>
      <c r="D100" s="92"/>
      <c r="E100" s="92"/>
      <c r="F100" s="96"/>
      <c r="G100" s="92"/>
      <c r="H100" s="92"/>
      <c r="I100" s="92"/>
      <c r="J100" s="92"/>
      <c r="K100" s="96"/>
      <c r="L100" s="92"/>
      <c r="M100" s="92"/>
      <c r="N100" s="92"/>
      <c r="O100" s="92"/>
      <c r="P100" s="96"/>
      <c r="Q100" s="92"/>
      <c r="R100" s="92"/>
      <c r="S100" s="92"/>
      <c r="T100" s="92"/>
      <c r="U100" s="96"/>
      <c r="V100" s="92"/>
      <c r="W100" s="92"/>
      <c r="X100" s="92"/>
      <c r="Y100" s="92"/>
      <c r="Z100" s="96"/>
      <c r="AA100" s="92"/>
      <c r="AB100" s="92"/>
      <c r="AC100" s="92"/>
      <c r="AD100" s="92"/>
      <c r="AE100" s="96"/>
    </row>
    <row r="101" spans="1:31" x14ac:dyDescent="0.25">
      <c r="A101" s="5" t="s">
        <v>890</v>
      </c>
      <c r="B101" s="897">
        <v>0</v>
      </c>
      <c r="C101" s="898">
        <v>0</v>
      </c>
      <c r="D101" s="90">
        <v>0</v>
      </c>
      <c r="E101" s="90">
        <v>0</v>
      </c>
      <c r="F101" s="98">
        <v>0</v>
      </c>
      <c r="G101" s="897">
        <v>0</v>
      </c>
      <c r="H101" s="898">
        <v>0</v>
      </c>
      <c r="I101" s="90">
        <v>0</v>
      </c>
      <c r="J101" s="90">
        <v>0</v>
      </c>
      <c r="K101" s="98">
        <v>0</v>
      </c>
      <c r="L101" s="897">
        <v>0</v>
      </c>
      <c r="M101" s="898">
        <v>0</v>
      </c>
      <c r="N101" s="90">
        <v>0</v>
      </c>
      <c r="O101" s="90">
        <v>0</v>
      </c>
      <c r="P101" s="98">
        <v>0</v>
      </c>
      <c r="Q101" s="897">
        <v>0</v>
      </c>
      <c r="R101" s="898">
        <v>0</v>
      </c>
      <c r="S101" s="90">
        <v>0</v>
      </c>
      <c r="T101" s="90">
        <v>0</v>
      </c>
      <c r="U101" s="98">
        <v>0</v>
      </c>
      <c r="V101" s="897">
        <v>0</v>
      </c>
      <c r="W101" s="898">
        <v>0</v>
      </c>
      <c r="X101" s="678">
        <v>0</v>
      </c>
      <c r="Y101" s="90">
        <v>0</v>
      </c>
      <c r="Z101" s="98">
        <v>0</v>
      </c>
      <c r="AA101" s="897">
        <v>0</v>
      </c>
      <c r="AB101" s="898">
        <v>0</v>
      </c>
      <c r="AC101" s="678">
        <v>0</v>
      </c>
      <c r="AD101" s="90">
        <v>0</v>
      </c>
      <c r="AE101" s="98">
        <v>0</v>
      </c>
    </row>
    <row r="102" spans="1:31" x14ac:dyDescent="0.25">
      <c r="A102" s="5" t="s">
        <v>891</v>
      </c>
      <c r="B102" s="897">
        <v>0</v>
      </c>
      <c r="C102" s="898">
        <v>0</v>
      </c>
      <c r="D102" s="90">
        <v>0</v>
      </c>
      <c r="E102" s="90">
        <v>0</v>
      </c>
      <c r="F102" s="98">
        <v>0</v>
      </c>
      <c r="G102" s="897">
        <v>0</v>
      </c>
      <c r="H102" s="898">
        <v>0</v>
      </c>
      <c r="I102" s="90">
        <v>0</v>
      </c>
      <c r="J102" s="90">
        <v>0</v>
      </c>
      <c r="K102" s="98">
        <v>0</v>
      </c>
      <c r="L102" s="897">
        <v>0</v>
      </c>
      <c r="M102" s="898">
        <v>0</v>
      </c>
      <c r="N102" s="90">
        <v>0</v>
      </c>
      <c r="O102" s="90">
        <v>0</v>
      </c>
      <c r="P102" s="98">
        <v>0</v>
      </c>
      <c r="Q102" s="897">
        <v>0</v>
      </c>
      <c r="R102" s="898">
        <v>0</v>
      </c>
      <c r="S102" s="90">
        <v>0</v>
      </c>
      <c r="T102" s="90">
        <v>0</v>
      </c>
      <c r="U102" s="98">
        <v>0</v>
      </c>
      <c r="V102" s="897">
        <v>0</v>
      </c>
      <c r="W102" s="898">
        <v>0</v>
      </c>
      <c r="X102" s="678">
        <v>0</v>
      </c>
      <c r="Y102" s="90">
        <v>0</v>
      </c>
      <c r="Z102" s="98">
        <v>0</v>
      </c>
      <c r="AA102" s="897">
        <v>0</v>
      </c>
      <c r="AB102" s="898">
        <v>0</v>
      </c>
      <c r="AC102" s="678">
        <v>0</v>
      </c>
      <c r="AD102" s="90">
        <v>0</v>
      </c>
      <c r="AE102" s="98">
        <v>0</v>
      </c>
    </row>
    <row r="103" spans="1:31" x14ac:dyDescent="0.25">
      <c r="A103" s="4" t="s">
        <v>892</v>
      </c>
      <c r="B103" s="899">
        <v>0</v>
      </c>
      <c r="C103" s="900">
        <v>0</v>
      </c>
      <c r="D103" s="91">
        <v>0</v>
      </c>
      <c r="E103" s="91">
        <v>0</v>
      </c>
      <c r="F103" s="125">
        <v>0</v>
      </c>
      <c r="G103" s="899">
        <v>0</v>
      </c>
      <c r="H103" s="900">
        <v>0</v>
      </c>
      <c r="I103" s="91">
        <v>0</v>
      </c>
      <c r="J103" s="91">
        <v>0</v>
      </c>
      <c r="K103" s="125">
        <v>0</v>
      </c>
      <c r="L103" s="899">
        <v>0</v>
      </c>
      <c r="M103" s="900">
        <v>0</v>
      </c>
      <c r="N103" s="91">
        <v>0</v>
      </c>
      <c r="O103" s="91">
        <v>0</v>
      </c>
      <c r="P103" s="125">
        <v>0</v>
      </c>
      <c r="Q103" s="899">
        <v>0</v>
      </c>
      <c r="R103" s="900">
        <v>0</v>
      </c>
      <c r="S103" s="91">
        <v>0</v>
      </c>
      <c r="T103" s="91">
        <v>0</v>
      </c>
      <c r="U103" s="125">
        <v>0</v>
      </c>
      <c r="V103" s="899">
        <v>0</v>
      </c>
      <c r="W103" s="900">
        <v>0</v>
      </c>
      <c r="X103" s="690">
        <v>0</v>
      </c>
      <c r="Y103" s="91">
        <v>0</v>
      </c>
      <c r="Z103" s="125">
        <v>0</v>
      </c>
      <c r="AA103" s="899">
        <v>0</v>
      </c>
      <c r="AB103" s="900">
        <v>0</v>
      </c>
      <c r="AC103" s="690">
        <v>0</v>
      </c>
      <c r="AD103" s="91">
        <v>0</v>
      </c>
      <c r="AE103" s="125">
        <v>0</v>
      </c>
    </row>
    <row r="104" spans="1:31" x14ac:dyDescent="0.25">
      <c r="A104" s="109" t="s">
        <v>893</v>
      </c>
      <c r="B104" s="901">
        <v>0</v>
      </c>
      <c r="C104" s="902">
        <v>0</v>
      </c>
      <c r="D104" s="92">
        <v>0</v>
      </c>
      <c r="E104" s="92">
        <v>0</v>
      </c>
      <c r="F104" s="907">
        <v>0</v>
      </c>
      <c r="G104" s="901">
        <v>0</v>
      </c>
      <c r="H104" s="902">
        <v>0</v>
      </c>
      <c r="I104" s="92">
        <v>0</v>
      </c>
      <c r="J104" s="92">
        <v>0</v>
      </c>
      <c r="K104" s="907">
        <v>0</v>
      </c>
      <c r="L104" s="901">
        <v>0</v>
      </c>
      <c r="M104" s="902">
        <v>0</v>
      </c>
      <c r="N104" s="92">
        <v>0</v>
      </c>
      <c r="O104" s="92">
        <v>0</v>
      </c>
      <c r="P104" s="907">
        <v>0</v>
      </c>
      <c r="Q104" s="901">
        <v>0</v>
      </c>
      <c r="R104" s="902">
        <v>0</v>
      </c>
      <c r="S104" s="92">
        <v>0</v>
      </c>
      <c r="T104" s="92">
        <v>0</v>
      </c>
      <c r="U104" s="907">
        <v>0</v>
      </c>
      <c r="V104" s="901">
        <v>0</v>
      </c>
      <c r="W104" s="902">
        <v>0</v>
      </c>
      <c r="X104" s="680">
        <v>0</v>
      </c>
      <c r="Y104" s="92">
        <v>0</v>
      </c>
      <c r="Z104" s="907">
        <v>0</v>
      </c>
      <c r="AA104" s="901">
        <v>0</v>
      </c>
      <c r="AB104" s="902">
        <v>0</v>
      </c>
      <c r="AC104" s="680">
        <v>0</v>
      </c>
      <c r="AD104" s="92">
        <v>0</v>
      </c>
      <c r="AE104" s="907">
        <v>0</v>
      </c>
    </row>
    <row r="105" spans="1:31" x14ac:dyDescent="0.25">
      <c r="A105" s="122" t="s">
        <v>894</v>
      </c>
      <c r="B105" s="897">
        <v>0</v>
      </c>
      <c r="C105" s="898">
        <v>0</v>
      </c>
      <c r="D105" s="90">
        <v>0</v>
      </c>
      <c r="E105" s="90">
        <v>0</v>
      </c>
      <c r="F105" s="98">
        <v>0</v>
      </c>
      <c r="G105" s="897">
        <v>0</v>
      </c>
      <c r="H105" s="898">
        <v>0</v>
      </c>
      <c r="I105" s="90">
        <v>0</v>
      </c>
      <c r="J105" s="90">
        <v>0</v>
      </c>
      <c r="K105" s="98">
        <v>0</v>
      </c>
      <c r="L105" s="897">
        <v>0</v>
      </c>
      <c r="M105" s="898">
        <v>0</v>
      </c>
      <c r="N105" s="90">
        <v>0</v>
      </c>
      <c r="O105" s="90">
        <v>0</v>
      </c>
      <c r="P105" s="98">
        <v>0</v>
      </c>
      <c r="Q105" s="897">
        <v>0</v>
      </c>
      <c r="R105" s="898">
        <v>0</v>
      </c>
      <c r="S105" s="90">
        <v>0</v>
      </c>
      <c r="T105" s="90">
        <v>0</v>
      </c>
      <c r="U105" s="98">
        <v>0</v>
      </c>
      <c r="V105" s="897">
        <v>0</v>
      </c>
      <c r="W105" s="898">
        <v>0</v>
      </c>
      <c r="X105" s="678">
        <v>0</v>
      </c>
      <c r="Y105" s="90">
        <v>0</v>
      </c>
      <c r="Z105" s="98">
        <v>0</v>
      </c>
      <c r="AA105" s="897">
        <v>0</v>
      </c>
      <c r="AB105" s="898">
        <v>0</v>
      </c>
      <c r="AC105" s="678">
        <v>0</v>
      </c>
      <c r="AD105" s="90">
        <v>0</v>
      </c>
      <c r="AE105" s="98">
        <v>0</v>
      </c>
    </row>
    <row r="106" spans="1:31" x14ac:dyDescent="0.25">
      <c r="A106" s="122" t="s">
        <v>895</v>
      </c>
      <c r="B106" s="897">
        <v>0</v>
      </c>
      <c r="C106" s="898">
        <v>0</v>
      </c>
      <c r="D106" s="90">
        <v>0</v>
      </c>
      <c r="E106" s="90">
        <v>0</v>
      </c>
      <c r="F106" s="98">
        <v>0</v>
      </c>
      <c r="G106" s="897">
        <v>0</v>
      </c>
      <c r="H106" s="898">
        <v>0</v>
      </c>
      <c r="I106" s="90">
        <v>0</v>
      </c>
      <c r="J106" s="90">
        <v>0</v>
      </c>
      <c r="K106" s="98">
        <v>0</v>
      </c>
      <c r="L106" s="897">
        <v>0</v>
      </c>
      <c r="M106" s="898">
        <v>0</v>
      </c>
      <c r="N106" s="90">
        <v>0</v>
      </c>
      <c r="O106" s="90">
        <v>0</v>
      </c>
      <c r="P106" s="98">
        <v>0</v>
      </c>
      <c r="Q106" s="897">
        <v>0</v>
      </c>
      <c r="R106" s="898">
        <v>0</v>
      </c>
      <c r="S106" s="90">
        <v>0</v>
      </c>
      <c r="T106" s="90">
        <v>0</v>
      </c>
      <c r="U106" s="98">
        <v>0</v>
      </c>
      <c r="V106" s="897">
        <v>0</v>
      </c>
      <c r="W106" s="898">
        <v>0</v>
      </c>
      <c r="X106" s="678">
        <v>0</v>
      </c>
      <c r="Y106" s="90">
        <v>0</v>
      </c>
      <c r="Z106" s="98">
        <v>0</v>
      </c>
      <c r="AA106" s="897">
        <v>0</v>
      </c>
      <c r="AB106" s="898">
        <v>0</v>
      </c>
      <c r="AC106" s="678">
        <v>0</v>
      </c>
      <c r="AD106" s="90">
        <v>0</v>
      </c>
      <c r="AE106" s="98">
        <v>0</v>
      </c>
    </row>
    <row r="107" spans="1:31" x14ac:dyDescent="0.25">
      <c r="A107" s="122" t="s">
        <v>896</v>
      </c>
      <c r="B107" s="897">
        <v>0</v>
      </c>
      <c r="C107" s="898">
        <v>0</v>
      </c>
      <c r="D107" s="90">
        <v>0</v>
      </c>
      <c r="E107" s="90">
        <v>0</v>
      </c>
      <c r="F107" s="98">
        <v>0</v>
      </c>
      <c r="G107" s="897">
        <v>0</v>
      </c>
      <c r="H107" s="898">
        <v>0</v>
      </c>
      <c r="I107" s="90">
        <v>0</v>
      </c>
      <c r="J107" s="90">
        <v>0</v>
      </c>
      <c r="K107" s="98">
        <v>0</v>
      </c>
      <c r="L107" s="897">
        <v>0</v>
      </c>
      <c r="M107" s="898">
        <v>0</v>
      </c>
      <c r="N107" s="90">
        <v>0</v>
      </c>
      <c r="O107" s="90">
        <v>0</v>
      </c>
      <c r="P107" s="98">
        <v>0</v>
      </c>
      <c r="Q107" s="897">
        <v>0</v>
      </c>
      <c r="R107" s="898">
        <v>0</v>
      </c>
      <c r="S107" s="90">
        <v>0</v>
      </c>
      <c r="T107" s="90">
        <v>0</v>
      </c>
      <c r="U107" s="98">
        <v>0</v>
      </c>
      <c r="V107" s="897">
        <v>0</v>
      </c>
      <c r="W107" s="898">
        <v>0</v>
      </c>
      <c r="X107" s="678">
        <v>0</v>
      </c>
      <c r="Y107" s="90">
        <v>0</v>
      </c>
      <c r="Z107" s="98">
        <v>0</v>
      </c>
      <c r="AA107" s="897">
        <v>0</v>
      </c>
      <c r="AB107" s="898">
        <v>0</v>
      </c>
      <c r="AC107" s="678">
        <v>0</v>
      </c>
      <c r="AD107" s="90">
        <v>0</v>
      </c>
      <c r="AE107" s="98">
        <v>0</v>
      </c>
    </row>
    <row r="108" spans="1:31" ht="15.75" thickBot="1" x14ac:dyDescent="0.3">
      <c r="A108" s="144" t="s">
        <v>897</v>
      </c>
      <c r="B108" s="903">
        <v>0</v>
      </c>
      <c r="C108" s="904">
        <v>0</v>
      </c>
      <c r="D108" s="94">
        <v>0</v>
      </c>
      <c r="E108" s="94">
        <v>0</v>
      </c>
      <c r="F108" s="150">
        <v>0</v>
      </c>
      <c r="G108" s="903">
        <v>0</v>
      </c>
      <c r="H108" s="904">
        <v>0</v>
      </c>
      <c r="I108" s="94">
        <v>0</v>
      </c>
      <c r="J108" s="94">
        <v>0</v>
      </c>
      <c r="K108" s="150">
        <v>0</v>
      </c>
      <c r="L108" s="903">
        <v>0</v>
      </c>
      <c r="M108" s="904">
        <v>0</v>
      </c>
      <c r="N108" s="94">
        <v>0</v>
      </c>
      <c r="O108" s="94">
        <v>0</v>
      </c>
      <c r="P108" s="150">
        <v>0</v>
      </c>
      <c r="Q108" s="903">
        <v>0</v>
      </c>
      <c r="R108" s="904">
        <v>0</v>
      </c>
      <c r="S108" s="94">
        <v>0</v>
      </c>
      <c r="T108" s="94">
        <v>0</v>
      </c>
      <c r="U108" s="150">
        <v>0</v>
      </c>
      <c r="V108" s="903">
        <v>0</v>
      </c>
      <c r="W108" s="904">
        <v>0</v>
      </c>
      <c r="X108" s="679">
        <v>0</v>
      </c>
      <c r="Y108" s="94">
        <v>0</v>
      </c>
      <c r="Z108" s="150">
        <v>0</v>
      </c>
      <c r="AA108" s="903">
        <v>0</v>
      </c>
      <c r="AB108" s="904">
        <v>0</v>
      </c>
      <c r="AC108" s="679">
        <v>0</v>
      </c>
      <c r="AD108" s="94">
        <v>0</v>
      </c>
      <c r="AE108" s="150">
        <v>0</v>
      </c>
    </row>
    <row r="109" spans="1:31" ht="15.75" thickTop="1" x14ac:dyDescent="0.25">
      <c r="A109" s="109" t="s">
        <v>898</v>
      </c>
      <c r="B109" s="910">
        <v>0</v>
      </c>
      <c r="C109" s="911">
        <v>0</v>
      </c>
      <c r="D109" s="915">
        <v>0</v>
      </c>
      <c r="E109" s="915">
        <v>0</v>
      </c>
      <c r="F109" s="913">
        <v>0</v>
      </c>
      <c r="G109" s="910">
        <v>0</v>
      </c>
      <c r="H109" s="911">
        <v>0</v>
      </c>
      <c r="I109" s="915">
        <v>0</v>
      </c>
      <c r="J109" s="915">
        <v>0</v>
      </c>
      <c r="K109" s="913">
        <v>0</v>
      </c>
      <c r="L109" s="910">
        <v>0</v>
      </c>
      <c r="M109" s="911">
        <v>0</v>
      </c>
      <c r="N109" s="915">
        <v>0</v>
      </c>
      <c r="O109" s="915">
        <v>0</v>
      </c>
      <c r="P109" s="913">
        <v>0</v>
      </c>
      <c r="Q109" s="910">
        <v>0</v>
      </c>
      <c r="R109" s="911">
        <v>0</v>
      </c>
      <c r="S109" s="915">
        <v>0</v>
      </c>
      <c r="T109" s="915">
        <v>0</v>
      </c>
      <c r="U109" s="913">
        <v>0</v>
      </c>
      <c r="V109" s="905">
        <v>0</v>
      </c>
      <c r="W109" s="906">
        <v>0</v>
      </c>
      <c r="X109" s="691">
        <v>0</v>
      </c>
      <c r="Y109" s="611">
        <v>0</v>
      </c>
      <c r="Z109" s="612">
        <v>0</v>
      </c>
      <c r="AA109" s="905">
        <v>0</v>
      </c>
      <c r="AB109" s="906">
        <v>0</v>
      </c>
      <c r="AC109" s="691">
        <v>0</v>
      </c>
      <c r="AD109" s="611">
        <v>0</v>
      </c>
      <c r="AE109" s="612">
        <v>0</v>
      </c>
    </row>
    <row r="110" spans="1:31" x14ac:dyDescent="0.25">
      <c r="A110" s="109" t="s">
        <v>901</v>
      </c>
      <c r="B110" s="909">
        <v>0</v>
      </c>
      <c r="C110" s="912">
        <v>0</v>
      </c>
      <c r="D110" s="916">
        <v>0</v>
      </c>
      <c r="E110" s="916">
        <v>0</v>
      </c>
      <c r="F110" s="914">
        <v>0</v>
      </c>
      <c r="G110" s="909">
        <v>0</v>
      </c>
      <c r="H110" s="912">
        <v>0</v>
      </c>
      <c r="I110" s="916">
        <v>0</v>
      </c>
      <c r="J110" s="916">
        <v>0</v>
      </c>
      <c r="K110" s="914">
        <v>0</v>
      </c>
      <c r="L110" s="909">
        <v>0</v>
      </c>
      <c r="M110" s="912">
        <v>0</v>
      </c>
      <c r="N110" s="916">
        <v>0</v>
      </c>
      <c r="O110" s="916">
        <v>0</v>
      </c>
      <c r="P110" s="914">
        <v>0</v>
      </c>
      <c r="Q110" s="909">
        <v>0</v>
      </c>
      <c r="R110" s="912">
        <v>0</v>
      </c>
      <c r="S110" s="916">
        <v>0</v>
      </c>
      <c r="T110" s="916">
        <v>0</v>
      </c>
      <c r="U110" s="914">
        <v>0</v>
      </c>
      <c r="V110" s="909">
        <v>0</v>
      </c>
      <c r="W110" s="912">
        <v>0</v>
      </c>
      <c r="X110" s="918">
        <v>0</v>
      </c>
      <c r="Y110" s="916">
        <v>0</v>
      </c>
      <c r="Z110" s="914">
        <v>0</v>
      </c>
      <c r="AA110" s="909">
        <v>0</v>
      </c>
      <c r="AB110" s="912">
        <v>0</v>
      </c>
      <c r="AC110" s="918">
        <v>0</v>
      </c>
      <c r="AD110" s="916">
        <v>0</v>
      </c>
      <c r="AE110" s="914">
        <v>0</v>
      </c>
    </row>
    <row r="111" spans="1:31" x14ac:dyDescent="0.25">
      <c r="A111" s="106"/>
      <c r="B111" s="90"/>
      <c r="C111" s="90"/>
      <c r="D111" s="90"/>
      <c r="E111" s="90"/>
      <c r="F111" s="908"/>
      <c r="G111" s="90"/>
      <c r="H111" s="90"/>
      <c r="I111" s="90"/>
      <c r="J111" s="90"/>
      <c r="K111" s="908"/>
      <c r="L111" s="90"/>
      <c r="M111" s="90"/>
      <c r="N111" s="90"/>
      <c r="O111" s="90"/>
      <c r="P111" s="908"/>
      <c r="Q111" s="90"/>
      <c r="R111" s="90"/>
      <c r="S111" s="90"/>
      <c r="T111" s="90"/>
      <c r="U111" s="908"/>
      <c r="V111" s="90"/>
      <c r="W111" s="90"/>
      <c r="X111" s="90"/>
      <c r="Y111" s="90"/>
      <c r="Z111" s="908"/>
      <c r="AA111" s="90"/>
      <c r="AB111" s="90"/>
      <c r="AC111" s="90"/>
      <c r="AD111" s="90"/>
      <c r="AE111" s="908"/>
    </row>
    <row r="112" spans="1:31" x14ac:dyDescent="0.25">
      <c r="A112" s="73" t="s">
        <v>172</v>
      </c>
      <c r="B112" s="148"/>
      <c r="C112" s="148"/>
      <c r="D112" s="148"/>
      <c r="E112" s="148"/>
      <c r="F112" s="149"/>
      <c r="G112" s="148"/>
      <c r="H112" s="148"/>
      <c r="I112" s="148"/>
      <c r="J112" s="148"/>
      <c r="K112" s="149"/>
      <c r="L112" s="148"/>
      <c r="M112" s="148"/>
      <c r="N112" s="148"/>
      <c r="O112" s="148"/>
      <c r="P112" s="149"/>
      <c r="Q112" s="148"/>
      <c r="R112" s="148"/>
      <c r="S112" s="148"/>
      <c r="T112" s="148"/>
      <c r="U112" s="149"/>
      <c r="V112" s="148"/>
      <c r="W112" s="148"/>
      <c r="X112" s="148"/>
      <c r="Y112" s="148"/>
      <c r="Z112" s="149"/>
      <c r="AA112" s="148"/>
      <c r="AB112" s="148"/>
      <c r="AC112" s="148"/>
      <c r="AD112" s="148"/>
      <c r="AE112" s="149"/>
    </row>
    <row r="113" spans="1:31" x14ac:dyDescent="0.25">
      <c r="A113" s="122" t="s">
        <v>889</v>
      </c>
      <c r="B113" s="92"/>
      <c r="C113" s="92"/>
      <c r="D113" s="92"/>
      <c r="E113" s="92"/>
      <c r="F113" s="96"/>
      <c r="G113" s="92"/>
      <c r="H113" s="92"/>
      <c r="I113" s="92"/>
      <c r="J113" s="92"/>
      <c r="K113" s="96"/>
      <c r="L113" s="92"/>
      <c r="M113" s="92"/>
      <c r="N113" s="92"/>
      <c r="O113" s="92"/>
      <c r="P113" s="96"/>
      <c r="Q113" s="92"/>
      <c r="R113" s="92"/>
      <c r="S113" s="92"/>
      <c r="T113" s="92"/>
      <c r="U113" s="96"/>
      <c r="V113" s="92"/>
      <c r="W113" s="92"/>
      <c r="X113" s="92"/>
      <c r="Y113" s="92"/>
      <c r="Z113" s="96"/>
      <c r="AA113" s="92"/>
      <c r="AB113" s="92"/>
      <c r="AC113" s="92"/>
      <c r="AD113" s="92"/>
      <c r="AE113" s="96"/>
    </row>
    <row r="114" spans="1:31" x14ac:dyDescent="0.25">
      <c r="A114" s="5" t="s">
        <v>890</v>
      </c>
      <c r="B114" s="897">
        <v>0</v>
      </c>
      <c r="C114" s="898">
        <v>0</v>
      </c>
      <c r="D114" s="90">
        <v>0</v>
      </c>
      <c r="E114" s="90">
        <v>0</v>
      </c>
      <c r="F114" s="98">
        <v>0</v>
      </c>
      <c r="G114" s="897">
        <v>0</v>
      </c>
      <c r="H114" s="898">
        <v>0</v>
      </c>
      <c r="I114" s="90">
        <v>0</v>
      </c>
      <c r="J114" s="90">
        <v>0</v>
      </c>
      <c r="K114" s="98">
        <v>0</v>
      </c>
      <c r="L114" s="897">
        <v>0</v>
      </c>
      <c r="M114" s="898">
        <v>0</v>
      </c>
      <c r="N114" s="90">
        <v>0</v>
      </c>
      <c r="O114" s="90">
        <v>0</v>
      </c>
      <c r="P114" s="98">
        <v>0</v>
      </c>
      <c r="Q114" s="897">
        <v>0</v>
      </c>
      <c r="R114" s="898">
        <v>0</v>
      </c>
      <c r="S114" s="90">
        <v>0</v>
      </c>
      <c r="T114" s="90">
        <v>0</v>
      </c>
      <c r="U114" s="98">
        <v>0</v>
      </c>
      <c r="V114" s="897">
        <v>0</v>
      </c>
      <c r="W114" s="898">
        <v>0</v>
      </c>
      <c r="X114" s="678">
        <v>0</v>
      </c>
      <c r="Y114" s="90">
        <v>0</v>
      </c>
      <c r="Z114" s="98">
        <v>0</v>
      </c>
      <c r="AA114" s="897">
        <v>0</v>
      </c>
      <c r="AB114" s="898">
        <v>0</v>
      </c>
      <c r="AC114" s="678">
        <v>0</v>
      </c>
      <c r="AD114" s="90">
        <v>0</v>
      </c>
      <c r="AE114" s="98">
        <v>0</v>
      </c>
    </row>
    <row r="115" spans="1:31" x14ac:dyDescent="0.25">
      <c r="A115" s="5" t="s">
        <v>891</v>
      </c>
      <c r="B115" s="897">
        <v>0</v>
      </c>
      <c r="C115" s="898">
        <v>0</v>
      </c>
      <c r="D115" s="90">
        <v>0</v>
      </c>
      <c r="E115" s="90">
        <v>0</v>
      </c>
      <c r="F115" s="98">
        <v>0</v>
      </c>
      <c r="G115" s="897">
        <v>0</v>
      </c>
      <c r="H115" s="898">
        <v>0</v>
      </c>
      <c r="I115" s="90">
        <v>0</v>
      </c>
      <c r="J115" s="90">
        <v>0</v>
      </c>
      <c r="K115" s="98">
        <v>0</v>
      </c>
      <c r="L115" s="897">
        <v>0</v>
      </c>
      <c r="M115" s="898">
        <v>0</v>
      </c>
      <c r="N115" s="90">
        <v>0</v>
      </c>
      <c r="O115" s="90">
        <v>0</v>
      </c>
      <c r="P115" s="98">
        <v>0</v>
      </c>
      <c r="Q115" s="897">
        <v>0</v>
      </c>
      <c r="R115" s="898">
        <v>0</v>
      </c>
      <c r="S115" s="90">
        <v>0</v>
      </c>
      <c r="T115" s="90">
        <v>0</v>
      </c>
      <c r="U115" s="98">
        <v>0</v>
      </c>
      <c r="V115" s="897">
        <v>0</v>
      </c>
      <c r="W115" s="898">
        <v>0</v>
      </c>
      <c r="X115" s="678">
        <v>0</v>
      </c>
      <c r="Y115" s="90">
        <v>0</v>
      </c>
      <c r="Z115" s="98">
        <v>0</v>
      </c>
      <c r="AA115" s="897">
        <v>0</v>
      </c>
      <c r="AB115" s="898">
        <v>0</v>
      </c>
      <c r="AC115" s="678">
        <v>0</v>
      </c>
      <c r="AD115" s="90">
        <v>0</v>
      </c>
      <c r="AE115" s="98">
        <v>0</v>
      </c>
    </row>
    <row r="116" spans="1:31" x14ac:dyDescent="0.25">
      <c r="A116" s="4" t="s">
        <v>892</v>
      </c>
      <c r="B116" s="899">
        <v>0</v>
      </c>
      <c r="C116" s="900">
        <v>0</v>
      </c>
      <c r="D116" s="91">
        <v>0</v>
      </c>
      <c r="E116" s="91">
        <v>0</v>
      </c>
      <c r="F116" s="125">
        <v>0</v>
      </c>
      <c r="G116" s="899">
        <v>0</v>
      </c>
      <c r="H116" s="900">
        <v>0</v>
      </c>
      <c r="I116" s="91">
        <v>0</v>
      </c>
      <c r="J116" s="91">
        <v>0</v>
      </c>
      <c r="K116" s="125">
        <v>0</v>
      </c>
      <c r="L116" s="899">
        <v>0</v>
      </c>
      <c r="M116" s="900">
        <v>0</v>
      </c>
      <c r="N116" s="91">
        <v>0</v>
      </c>
      <c r="O116" s="91">
        <v>0</v>
      </c>
      <c r="P116" s="125">
        <v>0</v>
      </c>
      <c r="Q116" s="899">
        <v>0</v>
      </c>
      <c r="R116" s="900">
        <v>0</v>
      </c>
      <c r="S116" s="91">
        <v>0</v>
      </c>
      <c r="T116" s="91">
        <v>0</v>
      </c>
      <c r="U116" s="125">
        <v>0</v>
      </c>
      <c r="V116" s="899">
        <v>0</v>
      </c>
      <c r="W116" s="900">
        <v>0</v>
      </c>
      <c r="X116" s="690">
        <v>0</v>
      </c>
      <c r="Y116" s="91">
        <v>0</v>
      </c>
      <c r="Z116" s="125">
        <v>0</v>
      </c>
      <c r="AA116" s="899">
        <v>0</v>
      </c>
      <c r="AB116" s="900">
        <v>0</v>
      </c>
      <c r="AC116" s="690">
        <v>0</v>
      </c>
      <c r="AD116" s="91">
        <v>0</v>
      </c>
      <c r="AE116" s="125">
        <v>0</v>
      </c>
    </row>
    <row r="117" spans="1:31" x14ac:dyDescent="0.25">
      <c r="A117" s="109" t="s">
        <v>893</v>
      </c>
      <c r="B117" s="901">
        <v>0</v>
      </c>
      <c r="C117" s="902">
        <v>0</v>
      </c>
      <c r="D117" s="92">
        <v>0</v>
      </c>
      <c r="E117" s="92">
        <v>0</v>
      </c>
      <c r="F117" s="907">
        <v>0</v>
      </c>
      <c r="G117" s="901">
        <v>0</v>
      </c>
      <c r="H117" s="902">
        <v>0</v>
      </c>
      <c r="I117" s="92">
        <v>0</v>
      </c>
      <c r="J117" s="92">
        <v>0</v>
      </c>
      <c r="K117" s="907">
        <v>0</v>
      </c>
      <c r="L117" s="901">
        <v>0</v>
      </c>
      <c r="M117" s="902">
        <v>0</v>
      </c>
      <c r="N117" s="92">
        <v>0</v>
      </c>
      <c r="O117" s="92">
        <v>0</v>
      </c>
      <c r="P117" s="907">
        <v>0</v>
      </c>
      <c r="Q117" s="901">
        <v>0</v>
      </c>
      <c r="R117" s="902">
        <v>0</v>
      </c>
      <c r="S117" s="92">
        <v>0</v>
      </c>
      <c r="T117" s="92">
        <v>0</v>
      </c>
      <c r="U117" s="907">
        <v>0</v>
      </c>
      <c r="V117" s="901">
        <v>0</v>
      </c>
      <c r="W117" s="902">
        <v>0</v>
      </c>
      <c r="X117" s="680">
        <v>0</v>
      </c>
      <c r="Y117" s="92">
        <v>0</v>
      </c>
      <c r="Z117" s="907">
        <v>0</v>
      </c>
      <c r="AA117" s="901">
        <v>0</v>
      </c>
      <c r="AB117" s="902">
        <v>0</v>
      </c>
      <c r="AC117" s="680">
        <v>0</v>
      </c>
      <c r="AD117" s="92">
        <v>0</v>
      </c>
      <c r="AE117" s="907">
        <v>0</v>
      </c>
    </row>
    <row r="118" spans="1:31" x14ac:dyDescent="0.25">
      <c r="A118" s="122" t="s">
        <v>894</v>
      </c>
      <c r="B118" s="897">
        <v>0</v>
      </c>
      <c r="C118" s="898">
        <v>0</v>
      </c>
      <c r="D118" s="90">
        <v>0</v>
      </c>
      <c r="E118" s="90">
        <v>0</v>
      </c>
      <c r="F118" s="98">
        <v>0</v>
      </c>
      <c r="G118" s="897">
        <v>0</v>
      </c>
      <c r="H118" s="898">
        <v>0</v>
      </c>
      <c r="I118" s="90">
        <v>0</v>
      </c>
      <c r="J118" s="90">
        <v>0</v>
      </c>
      <c r="K118" s="98">
        <v>0</v>
      </c>
      <c r="L118" s="897">
        <v>0</v>
      </c>
      <c r="M118" s="898">
        <v>0</v>
      </c>
      <c r="N118" s="90">
        <v>0</v>
      </c>
      <c r="O118" s="90">
        <v>0</v>
      </c>
      <c r="P118" s="98">
        <v>0</v>
      </c>
      <c r="Q118" s="897">
        <v>0</v>
      </c>
      <c r="R118" s="898">
        <v>0</v>
      </c>
      <c r="S118" s="90">
        <v>0</v>
      </c>
      <c r="T118" s="90">
        <v>0</v>
      </c>
      <c r="U118" s="98">
        <v>0</v>
      </c>
      <c r="V118" s="897">
        <v>0</v>
      </c>
      <c r="W118" s="898">
        <v>0</v>
      </c>
      <c r="X118" s="678">
        <v>0</v>
      </c>
      <c r="Y118" s="90">
        <v>0</v>
      </c>
      <c r="Z118" s="98">
        <v>0</v>
      </c>
      <c r="AA118" s="897">
        <v>0</v>
      </c>
      <c r="AB118" s="898">
        <v>0</v>
      </c>
      <c r="AC118" s="678">
        <v>0</v>
      </c>
      <c r="AD118" s="90">
        <v>0</v>
      </c>
      <c r="AE118" s="98">
        <v>0</v>
      </c>
    </row>
    <row r="119" spans="1:31" x14ac:dyDescent="0.25">
      <c r="A119" s="122" t="s">
        <v>895</v>
      </c>
      <c r="B119" s="897">
        <v>0</v>
      </c>
      <c r="C119" s="898">
        <v>0</v>
      </c>
      <c r="D119" s="90">
        <v>0</v>
      </c>
      <c r="E119" s="90">
        <v>0</v>
      </c>
      <c r="F119" s="98">
        <v>0</v>
      </c>
      <c r="G119" s="897">
        <v>0</v>
      </c>
      <c r="H119" s="898">
        <v>0</v>
      </c>
      <c r="I119" s="90">
        <v>0</v>
      </c>
      <c r="J119" s="90">
        <v>0</v>
      </c>
      <c r="K119" s="98">
        <v>0</v>
      </c>
      <c r="L119" s="897">
        <v>0</v>
      </c>
      <c r="M119" s="898">
        <v>0</v>
      </c>
      <c r="N119" s="90">
        <v>0</v>
      </c>
      <c r="O119" s="90">
        <v>0</v>
      </c>
      <c r="P119" s="98">
        <v>0</v>
      </c>
      <c r="Q119" s="897">
        <v>0</v>
      </c>
      <c r="R119" s="898">
        <v>0</v>
      </c>
      <c r="S119" s="90">
        <v>0</v>
      </c>
      <c r="T119" s="90">
        <v>0</v>
      </c>
      <c r="U119" s="98">
        <v>0</v>
      </c>
      <c r="V119" s="897">
        <v>0</v>
      </c>
      <c r="W119" s="898">
        <v>0</v>
      </c>
      <c r="X119" s="678">
        <v>0</v>
      </c>
      <c r="Y119" s="90">
        <v>0</v>
      </c>
      <c r="Z119" s="98">
        <v>0</v>
      </c>
      <c r="AA119" s="897">
        <v>0</v>
      </c>
      <c r="AB119" s="898">
        <v>0</v>
      </c>
      <c r="AC119" s="678">
        <v>0</v>
      </c>
      <c r="AD119" s="90">
        <v>0</v>
      </c>
      <c r="AE119" s="98">
        <v>0</v>
      </c>
    </row>
    <row r="120" spans="1:31" x14ac:dyDescent="0.25">
      <c r="A120" s="122" t="s">
        <v>896</v>
      </c>
      <c r="B120" s="897">
        <v>0</v>
      </c>
      <c r="C120" s="898">
        <v>0</v>
      </c>
      <c r="D120" s="90">
        <v>0</v>
      </c>
      <c r="E120" s="90">
        <v>0</v>
      </c>
      <c r="F120" s="98">
        <v>0</v>
      </c>
      <c r="G120" s="897">
        <v>0</v>
      </c>
      <c r="H120" s="898">
        <v>0</v>
      </c>
      <c r="I120" s="90">
        <v>0</v>
      </c>
      <c r="J120" s="90">
        <v>0</v>
      </c>
      <c r="K120" s="98">
        <v>0</v>
      </c>
      <c r="L120" s="897">
        <v>0</v>
      </c>
      <c r="M120" s="898">
        <v>0</v>
      </c>
      <c r="N120" s="90">
        <v>0</v>
      </c>
      <c r="O120" s="90">
        <v>0</v>
      </c>
      <c r="P120" s="98">
        <v>0</v>
      </c>
      <c r="Q120" s="897">
        <v>0</v>
      </c>
      <c r="R120" s="898">
        <v>0</v>
      </c>
      <c r="S120" s="90">
        <v>0</v>
      </c>
      <c r="T120" s="90">
        <v>0</v>
      </c>
      <c r="U120" s="98">
        <v>0</v>
      </c>
      <c r="V120" s="897">
        <v>0</v>
      </c>
      <c r="W120" s="898">
        <v>0</v>
      </c>
      <c r="X120" s="678">
        <v>0</v>
      </c>
      <c r="Y120" s="90">
        <v>0</v>
      </c>
      <c r="Z120" s="98">
        <v>0</v>
      </c>
      <c r="AA120" s="897">
        <v>0</v>
      </c>
      <c r="AB120" s="898">
        <v>0</v>
      </c>
      <c r="AC120" s="678">
        <v>0</v>
      </c>
      <c r="AD120" s="90">
        <v>0</v>
      </c>
      <c r="AE120" s="98">
        <v>0</v>
      </c>
    </row>
    <row r="121" spans="1:31" ht="15.75" thickBot="1" x14ac:dyDescent="0.3">
      <c r="A121" s="144" t="s">
        <v>897</v>
      </c>
      <c r="B121" s="903">
        <v>0</v>
      </c>
      <c r="C121" s="904">
        <v>0</v>
      </c>
      <c r="D121" s="94">
        <v>0</v>
      </c>
      <c r="E121" s="94">
        <v>0</v>
      </c>
      <c r="F121" s="150">
        <v>0</v>
      </c>
      <c r="G121" s="903">
        <v>0</v>
      </c>
      <c r="H121" s="904">
        <v>0</v>
      </c>
      <c r="I121" s="94">
        <v>0</v>
      </c>
      <c r="J121" s="94">
        <v>0</v>
      </c>
      <c r="K121" s="150">
        <v>0</v>
      </c>
      <c r="L121" s="903">
        <v>0</v>
      </c>
      <c r="M121" s="904">
        <v>0</v>
      </c>
      <c r="N121" s="94">
        <v>0</v>
      </c>
      <c r="O121" s="94">
        <v>0</v>
      </c>
      <c r="P121" s="150">
        <v>0</v>
      </c>
      <c r="Q121" s="903">
        <v>0</v>
      </c>
      <c r="R121" s="904">
        <v>0</v>
      </c>
      <c r="S121" s="94">
        <v>0</v>
      </c>
      <c r="T121" s="94">
        <v>0</v>
      </c>
      <c r="U121" s="150">
        <v>0</v>
      </c>
      <c r="V121" s="903">
        <v>0</v>
      </c>
      <c r="W121" s="904">
        <v>0</v>
      </c>
      <c r="X121" s="679">
        <v>0</v>
      </c>
      <c r="Y121" s="94">
        <v>0</v>
      </c>
      <c r="Z121" s="150">
        <v>0</v>
      </c>
      <c r="AA121" s="903">
        <v>0</v>
      </c>
      <c r="AB121" s="904">
        <v>0</v>
      </c>
      <c r="AC121" s="679">
        <v>0</v>
      </c>
      <c r="AD121" s="94">
        <v>0</v>
      </c>
      <c r="AE121" s="150">
        <v>0</v>
      </c>
    </row>
    <row r="122" spans="1:31" ht="15.75" thickTop="1" x14ac:dyDescent="0.25">
      <c r="A122" s="590" t="s">
        <v>898</v>
      </c>
      <c r="B122" s="905">
        <v>0</v>
      </c>
      <c r="C122" s="906">
        <v>0</v>
      </c>
      <c r="D122" s="611">
        <v>0</v>
      </c>
      <c r="E122" s="611">
        <v>0</v>
      </c>
      <c r="F122" s="612">
        <v>0</v>
      </c>
      <c r="G122" s="905">
        <v>0</v>
      </c>
      <c r="H122" s="906">
        <v>0</v>
      </c>
      <c r="I122" s="611">
        <v>0</v>
      </c>
      <c r="J122" s="611">
        <v>0</v>
      </c>
      <c r="K122" s="612">
        <v>0</v>
      </c>
      <c r="L122" s="905">
        <v>0</v>
      </c>
      <c r="M122" s="906">
        <v>0</v>
      </c>
      <c r="N122" s="611">
        <v>0</v>
      </c>
      <c r="O122" s="611">
        <v>0</v>
      </c>
      <c r="P122" s="612">
        <v>0</v>
      </c>
      <c r="Q122" s="905">
        <v>0</v>
      </c>
      <c r="R122" s="906">
        <v>0</v>
      </c>
      <c r="S122" s="611">
        <v>0</v>
      </c>
      <c r="T122" s="611">
        <v>0</v>
      </c>
      <c r="U122" s="612">
        <v>0</v>
      </c>
      <c r="V122" s="905">
        <v>0</v>
      </c>
      <c r="W122" s="906">
        <v>0</v>
      </c>
      <c r="X122" s="691">
        <v>0</v>
      </c>
      <c r="Y122" s="611">
        <v>0</v>
      </c>
      <c r="Z122" s="612">
        <v>0</v>
      </c>
      <c r="AA122" s="905">
        <v>0</v>
      </c>
      <c r="AB122" s="906">
        <v>0</v>
      </c>
      <c r="AC122" s="691">
        <v>0</v>
      </c>
      <c r="AD122" s="611">
        <v>0</v>
      </c>
      <c r="AE122" s="612">
        <v>0</v>
      </c>
    </row>
    <row r="123" spans="1:31" x14ac:dyDescent="0.25">
      <c r="A123" s="27"/>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x14ac:dyDescent="0.25">
      <c r="A124" s="3"/>
    </row>
  </sheetData>
  <mergeCells count="6">
    <mergeCell ref="AA1:AE1"/>
    <mergeCell ref="B1:F1"/>
    <mergeCell ref="G1:K1"/>
    <mergeCell ref="L1:P1"/>
    <mergeCell ref="Q1:U1"/>
    <mergeCell ref="V1:Z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8AAF-9DC3-4394-9985-26DE1A1D7CA0}">
  <sheetPr>
    <tabColor rgb="FFFF0000"/>
  </sheetPr>
  <dimension ref="A1:AM31"/>
  <sheetViews>
    <sheetView workbookViewId="0"/>
  </sheetViews>
  <sheetFormatPr defaultColWidth="9.140625" defaultRowHeight="15" x14ac:dyDescent="0.25"/>
  <cols>
    <col min="1" max="1" width="35.42578125" style="1" bestFit="1" customWidth="1"/>
    <col min="2" max="2" width="11.5703125" style="1" customWidth="1"/>
    <col min="3" max="3" width="11" style="1" customWidth="1"/>
    <col min="4" max="4" width="16.28515625" style="1" customWidth="1"/>
    <col min="5" max="5" width="14" style="1" customWidth="1"/>
    <col min="6" max="6" width="10.42578125" style="1" customWidth="1"/>
    <col min="7" max="7" width="11.5703125" style="1" customWidth="1"/>
    <col min="8" max="8" width="11" style="1" customWidth="1"/>
    <col min="9" max="9" width="16.28515625" style="1" customWidth="1"/>
    <col min="10" max="10" width="14" style="1" customWidth="1"/>
    <col min="11" max="11" width="9.28515625" style="1" customWidth="1"/>
    <col min="12" max="12" width="11.5703125" style="1" customWidth="1"/>
    <col min="13" max="13" width="11" style="1" customWidth="1"/>
    <col min="14" max="14" width="16.28515625" style="1" customWidth="1"/>
    <col min="15" max="15" width="14" style="1" customWidth="1"/>
    <col min="16" max="16" width="5.42578125" style="1" customWidth="1"/>
    <col min="17" max="17" width="11.5703125" style="1" customWidth="1"/>
    <col min="18" max="18" width="11" style="1" customWidth="1"/>
    <col min="19" max="19" width="16.28515625" style="1" customWidth="1"/>
    <col min="20" max="20" width="14" style="1" customWidth="1"/>
    <col min="21" max="21" width="5.42578125" style="1" customWidth="1"/>
    <col min="22" max="22" width="11.5703125" style="1" bestFit="1" customWidth="1"/>
    <col min="23" max="23" width="11" style="1" bestFit="1" customWidth="1"/>
    <col min="24" max="24" width="13.5703125" style="1" customWidth="1"/>
    <col min="25" max="25" width="16.28515625" style="1" bestFit="1" customWidth="1"/>
    <col min="26" max="26" width="14" style="1" bestFit="1" customWidth="1"/>
    <col min="27" max="27" width="14.85546875" style="1" customWidth="1"/>
    <col min="28" max="28" width="11.5703125" style="1" bestFit="1" customWidth="1"/>
    <col min="29" max="29" width="11" style="1" bestFit="1" customWidth="1"/>
    <col min="30" max="30" width="13.42578125" style="1" customWidth="1"/>
    <col min="31" max="31" width="16.28515625" style="1" bestFit="1" customWidth="1"/>
    <col min="32" max="32" width="14" style="1" bestFit="1" customWidth="1"/>
    <col min="33" max="33" width="12.42578125" style="1" customWidth="1"/>
    <col min="34" max="34" width="11.5703125" style="1" customWidth="1"/>
    <col min="35" max="35" width="11" style="1" customWidth="1"/>
    <col min="36" max="36" width="12.5703125" style="1" customWidth="1"/>
    <col min="37" max="37" width="16.28515625" style="1" customWidth="1"/>
    <col min="38" max="38" width="14" style="1" customWidth="1"/>
    <col min="39" max="39" width="10" style="1" customWidth="1"/>
    <col min="40" max="40" width="3" style="1" customWidth="1"/>
    <col min="41" max="16384" width="9.140625" style="1"/>
  </cols>
  <sheetData>
    <row r="1" spans="1:39" x14ac:dyDescent="0.25">
      <c r="A1" s="105" t="s">
        <v>37</v>
      </c>
      <c r="B1" s="104"/>
      <c r="C1" s="119"/>
      <c r="D1" s="119"/>
      <c r="E1" s="119"/>
      <c r="F1" s="120"/>
      <c r="G1" s="119"/>
      <c r="H1" s="119"/>
      <c r="I1" s="119"/>
      <c r="J1" s="119"/>
      <c r="K1" s="119"/>
      <c r="L1" s="104"/>
      <c r="M1" s="119"/>
      <c r="N1" s="119"/>
      <c r="O1" s="119"/>
      <c r="P1" s="120"/>
      <c r="Q1" s="119"/>
      <c r="R1" s="119"/>
      <c r="S1" s="119"/>
      <c r="T1" s="119"/>
      <c r="U1" s="119"/>
      <c r="V1" s="104"/>
      <c r="W1" s="119"/>
      <c r="X1" s="119"/>
      <c r="Y1" s="119"/>
      <c r="Z1" s="119"/>
      <c r="AA1" s="120"/>
      <c r="AB1" s="248"/>
      <c r="AC1" s="249"/>
      <c r="AD1" s="249"/>
      <c r="AE1" s="249"/>
      <c r="AF1" s="249"/>
      <c r="AG1" s="250"/>
      <c r="AH1" s="249"/>
      <c r="AI1" s="249"/>
      <c r="AJ1" s="249"/>
      <c r="AK1" s="249"/>
      <c r="AL1" s="249"/>
      <c r="AM1" s="250"/>
    </row>
    <row r="2" spans="1:39" x14ac:dyDescent="0.25">
      <c r="A2" s="106" t="s">
        <v>902</v>
      </c>
      <c r="B2" s="1656" t="s">
        <v>748</v>
      </c>
      <c r="C2" s="1640"/>
      <c r="D2" s="1640"/>
      <c r="E2" s="1640"/>
      <c r="F2" s="1657"/>
      <c r="G2" s="1640" t="s">
        <v>748</v>
      </c>
      <c r="H2" s="1640"/>
      <c r="I2" s="1640"/>
      <c r="J2" s="1640"/>
      <c r="K2" s="1640"/>
      <c r="L2" s="1656" t="s">
        <v>748</v>
      </c>
      <c r="M2" s="1640"/>
      <c r="N2" s="1640"/>
      <c r="O2" s="1640"/>
      <c r="P2" s="1657"/>
      <c r="Q2" s="1640" t="s">
        <v>748</v>
      </c>
      <c r="R2" s="1640"/>
      <c r="S2" s="1640"/>
      <c r="T2" s="1640"/>
      <c r="U2" s="1640"/>
      <c r="V2" s="1656" t="s">
        <v>196</v>
      </c>
      <c r="W2" s="1640"/>
      <c r="X2" s="1640"/>
      <c r="Y2" s="1640"/>
      <c r="Z2" s="1640"/>
      <c r="AA2" s="1657"/>
      <c r="AB2" s="1620" t="s">
        <v>97</v>
      </c>
      <c r="AC2" s="1626"/>
      <c r="AD2" s="1626"/>
      <c r="AE2" s="1626"/>
      <c r="AF2" s="1626"/>
      <c r="AG2" s="1627"/>
      <c r="AH2" s="1620" t="s">
        <v>98</v>
      </c>
      <c r="AI2" s="1626"/>
      <c r="AJ2" s="1626"/>
      <c r="AK2" s="1626"/>
      <c r="AL2" s="1626"/>
      <c r="AM2" s="1627"/>
    </row>
    <row r="3" spans="1:39" s="74" customFormat="1" ht="60.75" thickBot="1" x14ac:dyDescent="0.3">
      <c r="A3" s="129" t="s">
        <v>903</v>
      </c>
      <c r="B3" s="129" t="s">
        <v>100</v>
      </c>
      <c r="C3" s="28" t="s">
        <v>142</v>
      </c>
      <c r="D3" s="28" t="s">
        <v>888</v>
      </c>
      <c r="E3" s="28" t="s">
        <v>20</v>
      </c>
      <c r="F3" s="124" t="s">
        <v>145</v>
      </c>
      <c r="G3" s="28" t="s">
        <v>100</v>
      </c>
      <c r="H3" s="28" t="s">
        <v>142</v>
      </c>
      <c r="I3" s="28" t="s">
        <v>888</v>
      </c>
      <c r="J3" s="28" t="s">
        <v>20</v>
      </c>
      <c r="K3" s="28" t="s">
        <v>145</v>
      </c>
      <c r="L3" s="129" t="s">
        <v>100</v>
      </c>
      <c r="M3" s="28" t="s">
        <v>142</v>
      </c>
      <c r="N3" s="28" t="s">
        <v>888</v>
      </c>
      <c r="O3" s="28" t="s">
        <v>20</v>
      </c>
      <c r="P3" s="124" t="s">
        <v>145</v>
      </c>
      <c r="Q3" s="28" t="s">
        <v>100</v>
      </c>
      <c r="R3" s="28" t="s">
        <v>142</v>
      </c>
      <c r="S3" s="28" t="s">
        <v>888</v>
      </c>
      <c r="T3" s="28" t="s">
        <v>20</v>
      </c>
      <c r="U3" s="28" t="s">
        <v>145</v>
      </c>
      <c r="V3" s="129" t="s">
        <v>100</v>
      </c>
      <c r="W3" s="28" t="s">
        <v>142</v>
      </c>
      <c r="X3" s="387" t="s">
        <v>143</v>
      </c>
      <c r="Y3" s="28" t="s">
        <v>888</v>
      </c>
      <c r="Z3" s="28" t="s">
        <v>20</v>
      </c>
      <c r="AA3" s="124" t="s">
        <v>145</v>
      </c>
      <c r="AB3" s="22" t="s">
        <v>100</v>
      </c>
      <c r="AC3" s="23" t="s">
        <v>142</v>
      </c>
      <c r="AD3" s="396" t="s">
        <v>143</v>
      </c>
      <c r="AE3" s="28" t="s">
        <v>888</v>
      </c>
      <c r="AF3" s="28" t="s">
        <v>20</v>
      </c>
      <c r="AG3" s="124" t="s">
        <v>145</v>
      </c>
      <c r="AH3" s="23" t="s">
        <v>100</v>
      </c>
      <c r="AI3" s="23" t="s">
        <v>142</v>
      </c>
      <c r="AJ3" s="396" t="s">
        <v>143</v>
      </c>
      <c r="AK3" s="28" t="s">
        <v>888</v>
      </c>
      <c r="AL3" s="28" t="s">
        <v>20</v>
      </c>
      <c r="AM3" s="124" t="s">
        <v>145</v>
      </c>
    </row>
    <row r="4" spans="1:39" x14ac:dyDescent="0.25">
      <c r="A4" s="122" t="s">
        <v>278</v>
      </c>
      <c r="B4" s="5"/>
      <c r="F4" s="87"/>
      <c r="L4" s="5"/>
      <c r="P4" s="87"/>
      <c r="V4" s="5"/>
      <c r="AA4" s="87"/>
      <c r="AB4" s="17"/>
      <c r="AC4" s="18"/>
      <c r="AD4" s="18"/>
      <c r="AG4" s="87"/>
      <c r="AH4" s="18"/>
      <c r="AI4" s="18"/>
      <c r="AJ4" s="18"/>
      <c r="AM4" s="87"/>
    </row>
    <row r="5" spans="1:39" x14ac:dyDescent="0.25">
      <c r="A5" s="5" t="s">
        <v>293</v>
      </c>
      <c r="B5" s="192">
        <v>0</v>
      </c>
      <c r="C5" s="194">
        <v>0</v>
      </c>
      <c r="D5" s="194">
        <v>0</v>
      </c>
      <c r="E5" s="194">
        <v>0</v>
      </c>
      <c r="F5" s="193">
        <v>0</v>
      </c>
      <c r="G5" s="192">
        <v>0</v>
      </c>
      <c r="H5" s="194">
        <v>0</v>
      </c>
      <c r="I5" s="194">
        <v>0</v>
      </c>
      <c r="J5" s="194">
        <v>0</v>
      </c>
      <c r="K5" s="193">
        <v>0</v>
      </c>
      <c r="L5" s="192">
        <v>0</v>
      </c>
      <c r="M5" s="194">
        <v>0</v>
      </c>
      <c r="N5" s="194">
        <v>0</v>
      </c>
      <c r="O5" s="194">
        <v>0</v>
      </c>
      <c r="P5" s="193">
        <v>0</v>
      </c>
      <c r="Q5" s="192">
        <v>0</v>
      </c>
      <c r="R5" s="194">
        <v>0</v>
      </c>
      <c r="S5" s="194">
        <v>0</v>
      </c>
      <c r="T5" s="194">
        <v>0</v>
      </c>
      <c r="U5" s="193">
        <v>0</v>
      </c>
      <c r="V5" s="192">
        <v>0</v>
      </c>
      <c r="W5" s="194">
        <v>0</v>
      </c>
      <c r="X5" s="194"/>
      <c r="Y5" s="194">
        <v>0</v>
      </c>
      <c r="Z5" s="194">
        <v>0</v>
      </c>
      <c r="AA5" s="193">
        <v>0</v>
      </c>
      <c r="AB5" s="682">
        <v>0</v>
      </c>
      <c r="AC5" s="683">
        <v>0</v>
      </c>
      <c r="AD5" s="683">
        <v>0</v>
      </c>
      <c r="AE5" s="194">
        <v>0</v>
      </c>
      <c r="AF5" s="194">
        <v>0</v>
      </c>
      <c r="AG5" s="193">
        <v>0</v>
      </c>
      <c r="AH5" s="682">
        <v>0</v>
      </c>
      <c r="AI5" s="683">
        <v>0</v>
      </c>
      <c r="AJ5" s="683">
        <v>0</v>
      </c>
      <c r="AK5" s="194">
        <v>0</v>
      </c>
      <c r="AL5" s="194">
        <v>0</v>
      </c>
      <c r="AM5" s="193">
        <v>0</v>
      </c>
    </row>
    <row r="6" spans="1:39" x14ac:dyDescent="0.25">
      <c r="A6" s="5" t="s">
        <v>100</v>
      </c>
      <c r="B6" s="192">
        <v>0</v>
      </c>
      <c r="C6" s="194">
        <v>0</v>
      </c>
      <c r="D6" s="194">
        <v>0</v>
      </c>
      <c r="E6" s="194">
        <v>0</v>
      </c>
      <c r="F6" s="193">
        <v>0</v>
      </c>
      <c r="G6" s="192">
        <v>0</v>
      </c>
      <c r="H6" s="194">
        <v>0</v>
      </c>
      <c r="I6" s="194">
        <v>0</v>
      </c>
      <c r="J6" s="194">
        <v>0</v>
      </c>
      <c r="K6" s="193">
        <v>0</v>
      </c>
      <c r="L6" s="192">
        <v>0</v>
      </c>
      <c r="M6" s="194">
        <v>0</v>
      </c>
      <c r="N6" s="194">
        <v>0</v>
      </c>
      <c r="O6" s="194">
        <v>0</v>
      </c>
      <c r="P6" s="193">
        <v>0</v>
      </c>
      <c r="Q6" s="192">
        <v>0</v>
      </c>
      <c r="R6" s="194">
        <v>0</v>
      </c>
      <c r="S6" s="194">
        <v>0</v>
      </c>
      <c r="T6" s="194">
        <v>0</v>
      </c>
      <c r="U6" s="193">
        <v>0</v>
      </c>
      <c r="V6" s="192">
        <v>0</v>
      </c>
      <c r="W6" s="194">
        <v>0</v>
      </c>
      <c r="X6" s="194"/>
      <c r="Y6" s="194">
        <v>0</v>
      </c>
      <c r="Z6" s="194">
        <v>0</v>
      </c>
      <c r="AA6" s="193">
        <v>0</v>
      </c>
      <c r="AB6" s="682">
        <v>0</v>
      </c>
      <c r="AC6" s="683">
        <v>0</v>
      </c>
      <c r="AD6" s="683">
        <v>0</v>
      </c>
      <c r="AE6" s="194">
        <v>0</v>
      </c>
      <c r="AF6" s="194">
        <v>0</v>
      </c>
      <c r="AG6" s="193">
        <v>0</v>
      </c>
      <c r="AH6" s="682">
        <v>0</v>
      </c>
      <c r="AI6" s="683">
        <v>0</v>
      </c>
      <c r="AJ6" s="683">
        <v>0</v>
      </c>
      <c r="AK6" s="194">
        <v>0</v>
      </c>
      <c r="AL6" s="194">
        <v>0</v>
      </c>
      <c r="AM6" s="193">
        <v>0</v>
      </c>
    </row>
    <row r="7" spans="1:39" x14ac:dyDescent="0.25">
      <c r="A7" s="5" t="s">
        <v>294</v>
      </c>
      <c r="B7" s="192">
        <v>0</v>
      </c>
      <c r="C7" s="194">
        <v>0</v>
      </c>
      <c r="D7" s="194">
        <v>0</v>
      </c>
      <c r="E7" s="194">
        <v>0</v>
      </c>
      <c r="F7" s="193">
        <v>0</v>
      </c>
      <c r="G7" s="192">
        <v>0</v>
      </c>
      <c r="H7" s="194">
        <v>0</v>
      </c>
      <c r="I7" s="194">
        <v>0</v>
      </c>
      <c r="J7" s="194">
        <v>0</v>
      </c>
      <c r="K7" s="193">
        <v>0</v>
      </c>
      <c r="L7" s="192">
        <v>0</v>
      </c>
      <c r="M7" s="194">
        <v>0</v>
      </c>
      <c r="N7" s="194">
        <v>0</v>
      </c>
      <c r="O7" s="194">
        <v>0</v>
      </c>
      <c r="P7" s="193">
        <v>0</v>
      </c>
      <c r="Q7" s="192">
        <v>0</v>
      </c>
      <c r="R7" s="194">
        <v>0</v>
      </c>
      <c r="S7" s="194">
        <v>0</v>
      </c>
      <c r="T7" s="194">
        <v>0</v>
      </c>
      <c r="U7" s="193">
        <v>0</v>
      </c>
      <c r="V7" s="192">
        <v>0</v>
      </c>
      <c r="W7" s="194">
        <v>0</v>
      </c>
      <c r="X7" s="194"/>
      <c r="Y7" s="194">
        <v>0</v>
      </c>
      <c r="Z7" s="194">
        <v>0</v>
      </c>
      <c r="AA7" s="193">
        <v>0</v>
      </c>
      <c r="AB7" s="682">
        <v>0</v>
      </c>
      <c r="AC7" s="683">
        <v>0</v>
      </c>
      <c r="AD7" s="683">
        <v>0</v>
      </c>
      <c r="AE7" s="194">
        <v>0</v>
      </c>
      <c r="AF7" s="194">
        <v>0</v>
      </c>
      <c r="AG7" s="193">
        <v>0</v>
      </c>
      <c r="AH7" s="682">
        <v>0</v>
      </c>
      <c r="AI7" s="683">
        <v>0</v>
      </c>
      <c r="AJ7" s="683">
        <v>0</v>
      </c>
      <c r="AK7" s="194">
        <v>0</v>
      </c>
      <c r="AL7" s="194">
        <v>0</v>
      </c>
      <c r="AM7" s="193">
        <v>0</v>
      </c>
    </row>
    <row r="8" spans="1:39" x14ac:dyDescent="0.25">
      <c r="A8" s="5" t="s">
        <v>295</v>
      </c>
      <c r="B8" s="192">
        <v>0</v>
      </c>
      <c r="C8" s="194">
        <v>0</v>
      </c>
      <c r="D8" s="194">
        <v>0</v>
      </c>
      <c r="E8" s="194">
        <v>0</v>
      </c>
      <c r="F8" s="193">
        <v>0</v>
      </c>
      <c r="G8" s="192">
        <v>0</v>
      </c>
      <c r="H8" s="194">
        <v>0</v>
      </c>
      <c r="I8" s="194">
        <v>0</v>
      </c>
      <c r="J8" s="194">
        <v>0</v>
      </c>
      <c r="K8" s="193">
        <v>0</v>
      </c>
      <c r="L8" s="192">
        <v>0</v>
      </c>
      <c r="M8" s="194">
        <v>0</v>
      </c>
      <c r="N8" s="194">
        <v>0</v>
      </c>
      <c r="O8" s="194">
        <v>0</v>
      </c>
      <c r="P8" s="193">
        <v>0</v>
      </c>
      <c r="Q8" s="192">
        <v>0</v>
      </c>
      <c r="R8" s="194">
        <v>0</v>
      </c>
      <c r="S8" s="194">
        <v>0</v>
      </c>
      <c r="T8" s="194">
        <v>0</v>
      </c>
      <c r="U8" s="193">
        <v>0</v>
      </c>
      <c r="V8" s="192">
        <v>0</v>
      </c>
      <c r="W8" s="194">
        <v>0</v>
      </c>
      <c r="X8" s="194"/>
      <c r="Y8" s="194">
        <v>0</v>
      </c>
      <c r="Z8" s="194">
        <v>0</v>
      </c>
      <c r="AA8" s="193">
        <v>0</v>
      </c>
      <c r="AB8" s="682">
        <v>0</v>
      </c>
      <c r="AC8" s="683">
        <v>0</v>
      </c>
      <c r="AD8" s="683">
        <v>0</v>
      </c>
      <c r="AE8" s="194">
        <v>0</v>
      </c>
      <c r="AF8" s="194">
        <v>0</v>
      </c>
      <c r="AG8" s="193">
        <v>0</v>
      </c>
      <c r="AH8" s="682">
        <v>0</v>
      </c>
      <c r="AI8" s="683">
        <v>0</v>
      </c>
      <c r="AJ8" s="683">
        <v>0</v>
      </c>
      <c r="AK8" s="194">
        <v>0</v>
      </c>
      <c r="AL8" s="194">
        <v>0</v>
      </c>
      <c r="AM8" s="193">
        <v>0</v>
      </c>
    </row>
    <row r="9" spans="1:39" x14ac:dyDescent="0.25">
      <c r="A9" s="126" t="s">
        <v>296</v>
      </c>
      <c r="B9" s="195">
        <v>0</v>
      </c>
      <c r="C9" s="197">
        <v>0</v>
      </c>
      <c r="D9" s="197">
        <v>0</v>
      </c>
      <c r="E9" s="197">
        <v>0</v>
      </c>
      <c r="F9" s="196">
        <v>0</v>
      </c>
      <c r="G9" s="195">
        <v>0</v>
      </c>
      <c r="H9" s="197">
        <v>0</v>
      </c>
      <c r="I9" s="197">
        <v>0</v>
      </c>
      <c r="J9" s="197">
        <v>0</v>
      </c>
      <c r="K9" s="196">
        <v>0</v>
      </c>
      <c r="L9" s="195">
        <v>0</v>
      </c>
      <c r="M9" s="197">
        <v>0</v>
      </c>
      <c r="N9" s="197">
        <v>0</v>
      </c>
      <c r="O9" s="197">
        <v>0</v>
      </c>
      <c r="P9" s="196">
        <v>0</v>
      </c>
      <c r="Q9" s="195">
        <v>0</v>
      </c>
      <c r="R9" s="197">
        <v>0</v>
      </c>
      <c r="S9" s="197">
        <v>0</v>
      </c>
      <c r="T9" s="197">
        <v>0</v>
      </c>
      <c r="U9" s="196">
        <v>0</v>
      </c>
      <c r="V9" s="195">
        <v>0</v>
      </c>
      <c r="W9" s="197">
        <v>0</v>
      </c>
      <c r="X9" s="197"/>
      <c r="Y9" s="197">
        <v>0</v>
      </c>
      <c r="Z9" s="197">
        <v>0</v>
      </c>
      <c r="AA9" s="196">
        <v>0</v>
      </c>
      <c r="AB9" s="684">
        <v>0</v>
      </c>
      <c r="AC9" s="685">
        <v>0</v>
      </c>
      <c r="AD9" s="685">
        <v>0</v>
      </c>
      <c r="AE9" s="197">
        <v>0</v>
      </c>
      <c r="AF9" s="197">
        <v>0</v>
      </c>
      <c r="AG9" s="196">
        <v>0</v>
      </c>
      <c r="AH9" s="684">
        <v>0</v>
      </c>
      <c r="AI9" s="685">
        <v>0</v>
      </c>
      <c r="AJ9" s="685">
        <v>0</v>
      </c>
      <c r="AK9" s="197">
        <v>0</v>
      </c>
      <c r="AL9" s="197">
        <v>0</v>
      </c>
      <c r="AM9" s="196">
        <v>0</v>
      </c>
    </row>
    <row r="10" spans="1:39" s="3" customFormat="1" x14ac:dyDescent="0.25">
      <c r="A10" s="109" t="s">
        <v>297</v>
      </c>
      <c r="B10" s="251">
        <v>0</v>
      </c>
      <c r="C10" s="252">
        <v>0</v>
      </c>
      <c r="D10" s="252">
        <v>0</v>
      </c>
      <c r="E10" s="252">
        <v>0</v>
      </c>
      <c r="F10" s="253">
        <v>0</v>
      </c>
      <c r="G10" s="251">
        <v>0</v>
      </c>
      <c r="H10" s="252">
        <v>0</v>
      </c>
      <c r="I10" s="252">
        <v>0</v>
      </c>
      <c r="J10" s="252">
        <v>0</v>
      </c>
      <c r="K10" s="253">
        <v>0</v>
      </c>
      <c r="L10" s="251">
        <v>0</v>
      </c>
      <c r="M10" s="252">
        <v>0</v>
      </c>
      <c r="N10" s="252">
        <v>0</v>
      </c>
      <c r="O10" s="252">
        <v>0</v>
      </c>
      <c r="P10" s="253">
        <v>0</v>
      </c>
      <c r="Q10" s="251">
        <v>0</v>
      </c>
      <c r="R10" s="252">
        <v>0</v>
      </c>
      <c r="S10" s="252">
        <v>0</v>
      </c>
      <c r="T10" s="252">
        <v>0</v>
      </c>
      <c r="U10" s="253">
        <v>0</v>
      </c>
      <c r="V10" s="251">
        <v>0</v>
      </c>
      <c r="W10" s="252">
        <v>0</v>
      </c>
      <c r="X10" s="252"/>
      <c r="Y10" s="252">
        <v>0</v>
      </c>
      <c r="Z10" s="252">
        <v>0</v>
      </c>
      <c r="AA10" s="253">
        <v>0</v>
      </c>
      <c r="AB10" s="686">
        <v>0</v>
      </c>
      <c r="AC10" s="687">
        <v>0</v>
      </c>
      <c r="AD10" s="687">
        <v>0</v>
      </c>
      <c r="AE10" s="252">
        <v>0</v>
      </c>
      <c r="AF10" s="252">
        <v>0</v>
      </c>
      <c r="AG10" s="253">
        <v>0</v>
      </c>
      <c r="AH10" s="686">
        <v>0</v>
      </c>
      <c r="AI10" s="687">
        <v>0</v>
      </c>
      <c r="AJ10" s="687">
        <v>0</v>
      </c>
      <c r="AK10" s="252">
        <v>0</v>
      </c>
      <c r="AL10" s="252">
        <v>0</v>
      </c>
      <c r="AM10" s="253">
        <v>0</v>
      </c>
    </row>
    <row r="11" spans="1:39" x14ac:dyDescent="0.25">
      <c r="A11" s="5"/>
      <c r="B11" s="5"/>
      <c r="F11" s="87"/>
      <c r="L11" s="5"/>
      <c r="P11" s="87"/>
      <c r="V11" s="5"/>
      <c r="AA11" s="87"/>
      <c r="AB11" s="17"/>
      <c r="AC11" s="18"/>
      <c r="AD11" s="18"/>
      <c r="AG11" s="87"/>
      <c r="AH11" s="18"/>
      <c r="AI11" s="18"/>
      <c r="AJ11" s="18"/>
      <c r="AM11" s="87"/>
    </row>
    <row r="12" spans="1:39" x14ac:dyDescent="0.25">
      <c r="A12" s="122" t="s">
        <v>298</v>
      </c>
      <c r="B12" s="5"/>
      <c r="F12" s="87"/>
      <c r="L12" s="5"/>
      <c r="P12" s="87"/>
      <c r="V12" s="5"/>
      <c r="AA12" s="87"/>
      <c r="AB12" s="17"/>
      <c r="AC12" s="18"/>
      <c r="AD12" s="18"/>
      <c r="AG12" s="87"/>
      <c r="AH12" s="18"/>
      <c r="AI12" s="18"/>
      <c r="AJ12" s="18"/>
      <c r="AM12" s="87"/>
    </row>
    <row r="13" spans="1:39" x14ac:dyDescent="0.25">
      <c r="A13" s="5" t="s">
        <v>293</v>
      </c>
      <c r="B13" s="192">
        <v>0</v>
      </c>
      <c r="C13" s="194">
        <v>0</v>
      </c>
      <c r="D13" s="194">
        <v>0</v>
      </c>
      <c r="E13" s="194">
        <v>0</v>
      </c>
      <c r="F13" s="193">
        <v>0</v>
      </c>
      <c r="G13" s="192">
        <v>0</v>
      </c>
      <c r="H13" s="194">
        <v>0</v>
      </c>
      <c r="I13" s="194">
        <v>0</v>
      </c>
      <c r="J13" s="194">
        <v>0</v>
      </c>
      <c r="K13" s="193">
        <v>0</v>
      </c>
      <c r="L13" s="192">
        <v>0</v>
      </c>
      <c r="M13" s="194">
        <v>0</v>
      </c>
      <c r="N13" s="194">
        <v>0</v>
      </c>
      <c r="O13" s="194">
        <v>0</v>
      </c>
      <c r="P13" s="193">
        <v>0</v>
      </c>
      <c r="Q13" s="192">
        <v>0</v>
      </c>
      <c r="R13" s="194">
        <v>0</v>
      </c>
      <c r="S13" s="194">
        <v>0</v>
      </c>
      <c r="T13" s="194">
        <v>0</v>
      </c>
      <c r="U13" s="193">
        <v>0</v>
      </c>
      <c r="V13" s="192">
        <v>0</v>
      </c>
      <c r="W13" s="194">
        <v>0</v>
      </c>
      <c r="X13" s="194"/>
      <c r="Y13" s="194">
        <v>0</v>
      </c>
      <c r="Z13" s="194">
        <v>0</v>
      </c>
      <c r="AA13" s="193">
        <v>0</v>
      </c>
      <c r="AB13" s="682">
        <v>0</v>
      </c>
      <c r="AC13" s="683">
        <v>0</v>
      </c>
      <c r="AD13" s="683">
        <v>0</v>
      </c>
      <c r="AE13" s="194">
        <v>0</v>
      </c>
      <c r="AF13" s="194">
        <v>0</v>
      </c>
      <c r="AG13" s="193">
        <v>0</v>
      </c>
      <c r="AH13" s="682">
        <v>0</v>
      </c>
      <c r="AI13" s="683">
        <v>0</v>
      </c>
      <c r="AJ13" s="683">
        <v>0</v>
      </c>
      <c r="AK13" s="194">
        <v>0</v>
      </c>
      <c r="AL13" s="194">
        <v>0</v>
      </c>
      <c r="AM13" s="193">
        <v>0</v>
      </c>
    </row>
    <row r="14" spans="1:39" x14ac:dyDescent="0.25">
      <c r="A14" s="5" t="s">
        <v>100</v>
      </c>
      <c r="B14" s="192">
        <v>0</v>
      </c>
      <c r="C14" s="194">
        <v>0</v>
      </c>
      <c r="D14" s="194">
        <v>0</v>
      </c>
      <c r="E14" s="194">
        <v>0</v>
      </c>
      <c r="F14" s="193">
        <v>0</v>
      </c>
      <c r="G14" s="192">
        <v>0</v>
      </c>
      <c r="H14" s="194">
        <v>0</v>
      </c>
      <c r="I14" s="194">
        <v>0</v>
      </c>
      <c r="J14" s="194">
        <v>0</v>
      </c>
      <c r="K14" s="193">
        <v>0</v>
      </c>
      <c r="L14" s="192">
        <v>0</v>
      </c>
      <c r="M14" s="194">
        <v>0</v>
      </c>
      <c r="N14" s="194">
        <v>0</v>
      </c>
      <c r="O14" s="194">
        <v>0</v>
      </c>
      <c r="P14" s="193">
        <v>0</v>
      </c>
      <c r="Q14" s="192">
        <v>0</v>
      </c>
      <c r="R14" s="194">
        <v>0</v>
      </c>
      <c r="S14" s="194">
        <v>0</v>
      </c>
      <c r="T14" s="194">
        <v>0</v>
      </c>
      <c r="U14" s="193">
        <v>0</v>
      </c>
      <c r="V14" s="192">
        <v>0</v>
      </c>
      <c r="W14" s="194">
        <v>0</v>
      </c>
      <c r="X14" s="194"/>
      <c r="Y14" s="194">
        <v>0</v>
      </c>
      <c r="Z14" s="194">
        <v>0</v>
      </c>
      <c r="AA14" s="193">
        <v>0</v>
      </c>
      <c r="AB14" s="682">
        <v>0</v>
      </c>
      <c r="AC14" s="683">
        <v>0</v>
      </c>
      <c r="AD14" s="683">
        <v>0</v>
      </c>
      <c r="AE14" s="194">
        <v>0</v>
      </c>
      <c r="AF14" s="194">
        <v>0</v>
      </c>
      <c r="AG14" s="193">
        <v>0</v>
      </c>
      <c r="AH14" s="682">
        <v>0</v>
      </c>
      <c r="AI14" s="683">
        <v>0</v>
      </c>
      <c r="AJ14" s="683">
        <v>0</v>
      </c>
      <c r="AK14" s="194">
        <v>0</v>
      </c>
      <c r="AL14" s="194">
        <v>0</v>
      </c>
      <c r="AM14" s="193">
        <v>0</v>
      </c>
    </row>
    <row r="15" spans="1:39" x14ac:dyDescent="0.25">
      <c r="A15" s="5" t="s">
        <v>299</v>
      </c>
      <c r="B15" s="192">
        <v>0</v>
      </c>
      <c r="C15" s="194">
        <v>0</v>
      </c>
      <c r="D15" s="194">
        <v>0</v>
      </c>
      <c r="E15" s="194">
        <v>0</v>
      </c>
      <c r="F15" s="193">
        <v>0</v>
      </c>
      <c r="G15" s="192">
        <v>0</v>
      </c>
      <c r="H15" s="194">
        <v>0</v>
      </c>
      <c r="I15" s="194">
        <v>0</v>
      </c>
      <c r="J15" s="194">
        <v>0</v>
      </c>
      <c r="K15" s="193">
        <v>0</v>
      </c>
      <c r="L15" s="192">
        <v>0</v>
      </c>
      <c r="M15" s="194">
        <v>0</v>
      </c>
      <c r="N15" s="194">
        <v>0</v>
      </c>
      <c r="O15" s="194">
        <v>0</v>
      </c>
      <c r="P15" s="193">
        <v>0</v>
      </c>
      <c r="Q15" s="192">
        <v>0</v>
      </c>
      <c r="R15" s="194">
        <v>0</v>
      </c>
      <c r="S15" s="194">
        <v>0</v>
      </c>
      <c r="T15" s="194">
        <v>0</v>
      </c>
      <c r="U15" s="193">
        <v>0</v>
      </c>
      <c r="V15" s="192">
        <v>0</v>
      </c>
      <c r="W15" s="194">
        <v>0</v>
      </c>
      <c r="X15" s="194"/>
      <c r="Y15" s="194">
        <v>0</v>
      </c>
      <c r="Z15" s="194">
        <v>0</v>
      </c>
      <c r="AA15" s="193">
        <v>0</v>
      </c>
      <c r="AB15" s="682">
        <v>0</v>
      </c>
      <c r="AC15" s="683">
        <v>0</v>
      </c>
      <c r="AD15" s="683">
        <v>0</v>
      </c>
      <c r="AE15" s="194">
        <v>0</v>
      </c>
      <c r="AF15" s="194">
        <v>0</v>
      </c>
      <c r="AG15" s="193">
        <v>0</v>
      </c>
      <c r="AH15" s="682">
        <v>0</v>
      </c>
      <c r="AI15" s="683">
        <v>0</v>
      </c>
      <c r="AJ15" s="683">
        <v>0</v>
      </c>
      <c r="AK15" s="194">
        <v>0</v>
      </c>
      <c r="AL15" s="194">
        <v>0</v>
      </c>
      <c r="AM15" s="193">
        <v>0</v>
      </c>
    </row>
    <row r="16" spans="1:39" x14ac:dyDescent="0.25">
      <c r="A16" s="5" t="s">
        <v>300</v>
      </c>
      <c r="B16" s="192">
        <v>0</v>
      </c>
      <c r="C16" s="194">
        <v>0</v>
      </c>
      <c r="D16" s="194">
        <v>0</v>
      </c>
      <c r="E16" s="194">
        <v>0</v>
      </c>
      <c r="F16" s="193">
        <v>0</v>
      </c>
      <c r="G16" s="192">
        <v>0</v>
      </c>
      <c r="H16" s="194">
        <v>0</v>
      </c>
      <c r="I16" s="194">
        <v>0</v>
      </c>
      <c r="J16" s="194">
        <v>0</v>
      </c>
      <c r="K16" s="193">
        <v>0</v>
      </c>
      <c r="L16" s="192">
        <v>0</v>
      </c>
      <c r="M16" s="194">
        <v>0</v>
      </c>
      <c r="N16" s="194">
        <v>0</v>
      </c>
      <c r="O16" s="194">
        <v>0</v>
      </c>
      <c r="P16" s="193">
        <v>0</v>
      </c>
      <c r="Q16" s="192">
        <v>0</v>
      </c>
      <c r="R16" s="194">
        <v>0</v>
      </c>
      <c r="S16" s="194">
        <v>0</v>
      </c>
      <c r="T16" s="194">
        <v>0</v>
      </c>
      <c r="U16" s="193">
        <v>0</v>
      </c>
      <c r="V16" s="192">
        <v>0</v>
      </c>
      <c r="W16" s="194">
        <v>0</v>
      </c>
      <c r="X16" s="194"/>
      <c r="Y16" s="194">
        <v>0</v>
      </c>
      <c r="Z16" s="194">
        <v>0</v>
      </c>
      <c r="AA16" s="193">
        <v>0</v>
      </c>
      <c r="AB16" s="682">
        <v>0</v>
      </c>
      <c r="AC16" s="683">
        <v>0</v>
      </c>
      <c r="AD16" s="683">
        <v>0</v>
      </c>
      <c r="AE16" s="194">
        <v>0</v>
      </c>
      <c r="AF16" s="194">
        <v>0</v>
      </c>
      <c r="AG16" s="193">
        <v>0</v>
      </c>
      <c r="AH16" s="682">
        <v>0</v>
      </c>
      <c r="AI16" s="683">
        <v>0</v>
      </c>
      <c r="AJ16" s="683">
        <v>0</v>
      </c>
      <c r="AK16" s="194">
        <v>0</v>
      </c>
      <c r="AL16" s="194">
        <v>0</v>
      </c>
      <c r="AM16" s="193">
        <v>0</v>
      </c>
    </row>
    <row r="17" spans="1:39" x14ac:dyDescent="0.25">
      <c r="A17" s="126" t="s">
        <v>301</v>
      </c>
      <c r="B17" s="195">
        <v>0</v>
      </c>
      <c r="C17" s="197">
        <v>0</v>
      </c>
      <c r="D17" s="197">
        <v>0</v>
      </c>
      <c r="E17" s="197">
        <v>0</v>
      </c>
      <c r="F17" s="196">
        <v>0</v>
      </c>
      <c r="G17" s="195">
        <v>0</v>
      </c>
      <c r="H17" s="197">
        <v>0</v>
      </c>
      <c r="I17" s="197">
        <v>0</v>
      </c>
      <c r="J17" s="197">
        <v>0</v>
      </c>
      <c r="K17" s="196">
        <v>0</v>
      </c>
      <c r="L17" s="195">
        <v>0</v>
      </c>
      <c r="M17" s="197">
        <v>0</v>
      </c>
      <c r="N17" s="197">
        <v>0</v>
      </c>
      <c r="O17" s="197">
        <v>0</v>
      </c>
      <c r="P17" s="196">
        <v>0</v>
      </c>
      <c r="Q17" s="195">
        <v>0</v>
      </c>
      <c r="R17" s="197">
        <v>0</v>
      </c>
      <c r="S17" s="197">
        <v>0</v>
      </c>
      <c r="T17" s="197">
        <v>0</v>
      </c>
      <c r="U17" s="196">
        <v>0</v>
      </c>
      <c r="V17" s="195">
        <v>0</v>
      </c>
      <c r="W17" s="197">
        <v>0</v>
      </c>
      <c r="X17" s="197"/>
      <c r="Y17" s="197">
        <v>0</v>
      </c>
      <c r="Z17" s="197">
        <v>0</v>
      </c>
      <c r="AA17" s="196">
        <v>0</v>
      </c>
      <c r="AB17" s="684">
        <v>0</v>
      </c>
      <c r="AC17" s="685">
        <v>0</v>
      </c>
      <c r="AD17" s="685">
        <v>0</v>
      </c>
      <c r="AE17" s="197">
        <v>0</v>
      </c>
      <c r="AF17" s="197">
        <v>0</v>
      </c>
      <c r="AG17" s="196">
        <v>0</v>
      </c>
      <c r="AH17" s="684">
        <v>0</v>
      </c>
      <c r="AI17" s="685">
        <v>0</v>
      </c>
      <c r="AJ17" s="685">
        <v>0</v>
      </c>
      <c r="AK17" s="197">
        <v>0</v>
      </c>
      <c r="AL17" s="197">
        <v>0</v>
      </c>
      <c r="AM17" s="196">
        <v>0</v>
      </c>
    </row>
    <row r="18" spans="1:39" s="3" customFormat="1" x14ac:dyDescent="0.25">
      <c r="A18" s="109" t="s">
        <v>302</v>
      </c>
      <c r="B18" s="251">
        <v>0</v>
      </c>
      <c r="C18" s="252">
        <v>0</v>
      </c>
      <c r="D18" s="252">
        <v>0</v>
      </c>
      <c r="E18" s="252">
        <v>0</v>
      </c>
      <c r="F18" s="253">
        <v>0</v>
      </c>
      <c r="G18" s="251">
        <v>0</v>
      </c>
      <c r="H18" s="252">
        <v>0</v>
      </c>
      <c r="I18" s="252">
        <v>0</v>
      </c>
      <c r="J18" s="252">
        <v>0</v>
      </c>
      <c r="K18" s="253">
        <v>0</v>
      </c>
      <c r="L18" s="251">
        <v>0</v>
      </c>
      <c r="M18" s="252">
        <v>0</v>
      </c>
      <c r="N18" s="252">
        <v>0</v>
      </c>
      <c r="O18" s="252">
        <v>0</v>
      </c>
      <c r="P18" s="253">
        <v>0</v>
      </c>
      <c r="Q18" s="251">
        <v>0</v>
      </c>
      <c r="R18" s="252">
        <v>0</v>
      </c>
      <c r="S18" s="252">
        <v>0</v>
      </c>
      <c r="T18" s="252">
        <v>0</v>
      </c>
      <c r="U18" s="253">
        <v>0</v>
      </c>
      <c r="V18" s="251">
        <v>0</v>
      </c>
      <c r="W18" s="252">
        <v>0</v>
      </c>
      <c r="X18" s="252"/>
      <c r="Y18" s="252">
        <v>0</v>
      </c>
      <c r="Z18" s="252">
        <v>0</v>
      </c>
      <c r="AA18" s="253">
        <v>0</v>
      </c>
      <c r="AB18" s="686">
        <v>0</v>
      </c>
      <c r="AC18" s="687">
        <v>0</v>
      </c>
      <c r="AD18" s="687">
        <v>0</v>
      </c>
      <c r="AE18" s="252">
        <v>0</v>
      </c>
      <c r="AF18" s="252">
        <v>0</v>
      </c>
      <c r="AG18" s="253">
        <v>0</v>
      </c>
      <c r="AH18" s="686">
        <v>0</v>
      </c>
      <c r="AI18" s="687">
        <v>0</v>
      </c>
      <c r="AJ18" s="687">
        <v>0</v>
      </c>
      <c r="AK18" s="252">
        <v>0</v>
      </c>
      <c r="AL18" s="252">
        <v>0</v>
      </c>
      <c r="AM18" s="253">
        <v>0</v>
      </c>
    </row>
    <row r="19" spans="1:39" x14ac:dyDescent="0.25">
      <c r="A19" s="5"/>
      <c r="B19" s="5"/>
      <c r="F19" s="87"/>
      <c r="L19" s="5"/>
      <c r="P19" s="87"/>
      <c r="V19" s="5"/>
      <c r="AA19" s="87"/>
      <c r="AB19" s="17"/>
      <c r="AC19" s="18"/>
      <c r="AD19" s="18"/>
      <c r="AG19" s="87"/>
      <c r="AH19" s="18"/>
      <c r="AI19" s="18"/>
      <c r="AJ19" s="18"/>
      <c r="AM19" s="87"/>
    </row>
    <row r="20" spans="1:39" x14ac:dyDescent="0.25">
      <c r="A20" s="122" t="s">
        <v>153</v>
      </c>
      <c r="B20" s="5"/>
      <c r="F20" s="87"/>
      <c r="L20" s="5"/>
      <c r="P20" s="87"/>
      <c r="V20" s="5"/>
      <c r="AA20" s="87"/>
      <c r="AB20" s="17"/>
      <c r="AC20" s="18"/>
      <c r="AD20" s="18"/>
      <c r="AG20" s="87"/>
      <c r="AH20" s="18"/>
      <c r="AI20" s="18"/>
      <c r="AJ20" s="18"/>
      <c r="AM20" s="87"/>
    </row>
    <row r="21" spans="1:39" x14ac:dyDescent="0.25">
      <c r="A21" s="5" t="s">
        <v>293</v>
      </c>
      <c r="B21" s="192">
        <v>0</v>
      </c>
      <c r="C21" s="194">
        <v>0</v>
      </c>
      <c r="D21" s="194">
        <v>0</v>
      </c>
      <c r="E21" s="194">
        <v>0</v>
      </c>
      <c r="F21" s="193">
        <v>0</v>
      </c>
      <c r="G21" s="192">
        <v>0</v>
      </c>
      <c r="H21" s="194">
        <v>0</v>
      </c>
      <c r="I21" s="194">
        <v>0</v>
      </c>
      <c r="J21" s="194">
        <v>0</v>
      </c>
      <c r="K21" s="193">
        <v>0</v>
      </c>
      <c r="L21" s="192">
        <v>0</v>
      </c>
      <c r="M21" s="194">
        <v>0</v>
      </c>
      <c r="N21" s="194">
        <v>0</v>
      </c>
      <c r="O21" s="194">
        <v>0</v>
      </c>
      <c r="P21" s="193">
        <v>0</v>
      </c>
      <c r="Q21" s="192">
        <v>0</v>
      </c>
      <c r="R21" s="194">
        <v>0</v>
      </c>
      <c r="S21" s="194">
        <v>0</v>
      </c>
      <c r="T21" s="194">
        <v>0</v>
      </c>
      <c r="U21" s="193">
        <v>0</v>
      </c>
      <c r="V21" s="192">
        <v>0</v>
      </c>
      <c r="W21" s="194">
        <v>0</v>
      </c>
      <c r="X21" s="194"/>
      <c r="Y21" s="194">
        <v>0</v>
      </c>
      <c r="Z21" s="194">
        <v>0</v>
      </c>
      <c r="AA21" s="193">
        <v>0</v>
      </c>
      <c r="AB21" s="682">
        <v>0</v>
      </c>
      <c r="AC21" s="683">
        <v>0</v>
      </c>
      <c r="AD21" s="683">
        <v>0</v>
      </c>
      <c r="AE21" s="194">
        <v>0</v>
      </c>
      <c r="AF21" s="194">
        <v>0</v>
      </c>
      <c r="AG21" s="193">
        <v>0</v>
      </c>
      <c r="AH21" s="682">
        <v>0</v>
      </c>
      <c r="AI21" s="683">
        <v>0</v>
      </c>
      <c r="AJ21" s="683">
        <v>0</v>
      </c>
      <c r="AK21" s="194">
        <v>0</v>
      </c>
      <c r="AL21" s="194">
        <v>0</v>
      </c>
      <c r="AM21" s="193">
        <v>0</v>
      </c>
    </row>
    <row r="22" spans="1:39" x14ac:dyDescent="0.25">
      <c r="A22" s="5" t="s">
        <v>303</v>
      </c>
      <c r="B22" s="192">
        <v>0</v>
      </c>
      <c r="C22" s="194">
        <v>0</v>
      </c>
      <c r="D22" s="194">
        <v>0</v>
      </c>
      <c r="E22" s="194">
        <v>0</v>
      </c>
      <c r="F22" s="193">
        <v>0</v>
      </c>
      <c r="G22" s="192">
        <v>0</v>
      </c>
      <c r="H22" s="194">
        <v>0</v>
      </c>
      <c r="I22" s="194">
        <v>0</v>
      </c>
      <c r="J22" s="194">
        <v>0</v>
      </c>
      <c r="K22" s="193">
        <v>0</v>
      </c>
      <c r="L22" s="192">
        <v>0</v>
      </c>
      <c r="M22" s="194">
        <v>0</v>
      </c>
      <c r="N22" s="194">
        <v>0</v>
      </c>
      <c r="O22" s="194">
        <v>0</v>
      </c>
      <c r="P22" s="193">
        <v>0</v>
      </c>
      <c r="Q22" s="192">
        <v>0</v>
      </c>
      <c r="R22" s="194">
        <v>0</v>
      </c>
      <c r="S22" s="194">
        <v>0</v>
      </c>
      <c r="T22" s="194">
        <v>0</v>
      </c>
      <c r="U22" s="193">
        <v>0</v>
      </c>
      <c r="V22" s="192">
        <v>0</v>
      </c>
      <c r="W22" s="194">
        <v>0</v>
      </c>
      <c r="X22" s="194"/>
      <c r="Y22" s="194">
        <v>0</v>
      </c>
      <c r="Z22" s="194">
        <v>0</v>
      </c>
      <c r="AA22" s="193">
        <v>0</v>
      </c>
      <c r="AB22" s="682">
        <v>0</v>
      </c>
      <c r="AC22" s="683">
        <v>0</v>
      </c>
      <c r="AD22" s="683">
        <v>0</v>
      </c>
      <c r="AE22" s="194">
        <v>0</v>
      </c>
      <c r="AF22" s="194">
        <v>0</v>
      </c>
      <c r="AG22" s="193">
        <v>0</v>
      </c>
      <c r="AH22" s="682">
        <v>0</v>
      </c>
      <c r="AI22" s="683">
        <v>0</v>
      </c>
      <c r="AJ22" s="683">
        <v>0</v>
      </c>
      <c r="AK22" s="194">
        <v>0</v>
      </c>
      <c r="AL22" s="194">
        <v>0</v>
      </c>
      <c r="AM22" s="193">
        <v>0</v>
      </c>
    </row>
    <row r="23" spans="1:39" x14ac:dyDescent="0.25">
      <c r="A23" s="5" t="s">
        <v>304</v>
      </c>
      <c r="B23" s="192">
        <v>0</v>
      </c>
      <c r="C23" s="194">
        <v>0</v>
      </c>
      <c r="D23" s="194">
        <v>0</v>
      </c>
      <c r="E23" s="194">
        <v>0</v>
      </c>
      <c r="F23" s="193">
        <v>0</v>
      </c>
      <c r="G23" s="192">
        <v>0</v>
      </c>
      <c r="H23" s="194">
        <v>0</v>
      </c>
      <c r="I23" s="194">
        <v>0</v>
      </c>
      <c r="J23" s="194">
        <v>0</v>
      </c>
      <c r="K23" s="193">
        <v>0</v>
      </c>
      <c r="L23" s="192">
        <v>0</v>
      </c>
      <c r="M23" s="194">
        <v>0</v>
      </c>
      <c r="N23" s="194">
        <v>0</v>
      </c>
      <c r="O23" s="194">
        <v>0</v>
      </c>
      <c r="P23" s="193">
        <v>0</v>
      </c>
      <c r="Q23" s="192">
        <v>0</v>
      </c>
      <c r="R23" s="194">
        <v>0</v>
      </c>
      <c r="S23" s="194">
        <v>0</v>
      </c>
      <c r="T23" s="194">
        <v>0</v>
      </c>
      <c r="U23" s="193">
        <v>0</v>
      </c>
      <c r="V23" s="192">
        <v>0</v>
      </c>
      <c r="W23" s="194">
        <v>0</v>
      </c>
      <c r="X23" s="194"/>
      <c r="Y23" s="194">
        <v>0</v>
      </c>
      <c r="Z23" s="194">
        <v>0</v>
      </c>
      <c r="AA23" s="193">
        <v>0</v>
      </c>
      <c r="AB23" s="682">
        <v>0</v>
      </c>
      <c r="AC23" s="683">
        <v>0</v>
      </c>
      <c r="AD23" s="683">
        <v>0</v>
      </c>
      <c r="AE23" s="194">
        <v>0</v>
      </c>
      <c r="AF23" s="194">
        <v>0</v>
      </c>
      <c r="AG23" s="193">
        <v>0</v>
      </c>
      <c r="AH23" s="682">
        <v>0</v>
      </c>
      <c r="AI23" s="683">
        <v>0</v>
      </c>
      <c r="AJ23" s="683">
        <v>0</v>
      </c>
      <c r="AK23" s="194">
        <v>0</v>
      </c>
      <c r="AL23" s="194">
        <v>0</v>
      </c>
      <c r="AM23" s="193">
        <v>0</v>
      </c>
    </row>
    <row r="24" spans="1:39" x14ac:dyDescent="0.25">
      <c r="A24" s="126" t="s">
        <v>240</v>
      </c>
      <c r="B24" s="195">
        <v>0</v>
      </c>
      <c r="C24" s="197">
        <v>0</v>
      </c>
      <c r="D24" s="197">
        <v>0</v>
      </c>
      <c r="E24" s="197">
        <v>0</v>
      </c>
      <c r="F24" s="196">
        <v>0</v>
      </c>
      <c r="G24" s="195">
        <v>0</v>
      </c>
      <c r="H24" s="197">
        <v>0</v>
      </c>
      <c r="I24" s="197">
        <v>0</v>
      </c>
      <c r="J24" s="197">
        <v>0</v>
      </c>
      <c r="K24" s="196">
        <v>0</v>
      </c>
      <c r="L24" s="195">
        <v>0</v>
      </c>
      <c r="M24" s="197">
        <v>0</v>
      </c>
      <c r="N24" s="197">
        <v>0</v>
      </c>
      <c r="O24" s="197">
        <v>0</v>
      </c>
      <c r="P24" s="196">
        <v>0</v>
      </c>
      <c r="Q24" s="195">
        <v>0</v>
      </c>
      <c r="R24" s="197">
        <v>0</v>
      </c>
      <c r="S24" s="197">
        <v>0</v>
      </c>
      <c r="T24" s="197">
        <v>0</v>
      </c>
      <c r="U24" s="196">
        <v>0</v>
      </c>
      <c r="V24" s="195">
        <v>0</v>
      </c>
      <c r="W24" s="197">
        <v>0</v>
      </c>
      <c r="X24" s="197"/>
      <c r="Y24" s="197">
        <v>0</v>
      </c>
      <c r="Z24" s="197">
        <v>0</v>
      </c>
      <c r="AA24" s="196">
        <v>0</v>
      </c>
      <c r="AB24" s="684">
        <v>0</v>
      </c>
      <c r="AC24" s="685">
        <v>0</v>
      </c>
      <c r="AD24" s="685">
        <v>0</v>
      </c>
      <c r="AE24" s="197">
        <v>0</v>
      </c>
      <c r="AF24" s="197">
        <v>0</v>
      </c>
      <c r="AG24" s="196">
        <v>0</v>
      </c>
      <c r="AH24" s="684">
        <v>0</v>
      </c>
      <c r="AI24" s="685">
        <v>0</v>
      </c>
      <c r="AJ24" s="685">
        <v>0</v>
      </c>
      <c r="AK24" s="197">
        <v>0</v>
      </c>
      <c r="AL24" s="197">
        <v>0</v>
      </c>
      <c r="AM24" s="196">
        <v>0</v>
      </c>
    </row>
    <row r="25" spans="1:39" x14ac:dyDescent="0.25">
      <c r="A25" s="5" t="s">
        <v>305</v>
      </c>
      <c r="B25" s="251">
        <v>0</v>
      </c>
      <c r="C25" s="252">
        <v>0</v>
      </c>
      <c r="D25" s="252">
        <v>0</v>
      </c>
      <c r="E25" s="252">
        <v>0</v>
      </c>
      <c r="F25" s="253">
        <v>0</v>
      </c>
      <c r="G25" s="251">
        <v>0</v>
      </c>
      <c r="H25" s="252">
        <v>0</v>
      </c>
      <c r="I25" s="252">
        <v>0</v>
      </c>
      <c r="J25" s="252">
        <v>0</v>
      </c>
      <c r="K25" s="253">
        <v>0</v>
      </c>
      <c r="L25" s="251">
        <v>0</v>
      </c>
      <c r="M25" s="252">
        <v>0</v>
      </c>
      <c r="N25" s="252">
        <v>0</v>
      </c>
      <c r="O25" s="252">
        <v>0</v>
      </c>
      <c r="P25" s="253">
        <v>0</v>
      </c>
      <c r="Q25" s="251">
        <v>0</v>
      </c>
      <c r="R25" s="252">
        <v>0</v>
      </c>
      <c r="S25" s="252">
        <v>0</v>
      </c>
      <c r="T25" s="252">
        <v>0</v>
      </c>
      <c r="U25" s="253">
        <v>0</v>
      </c>
      <c r="V25" s="251">
        <v>0</v>
      </c>
      <c r="W25" s="252">
        <v>0</v>
      </c>
      <c r="X25" s="252"/>
      <c r="Y25" s="252">
        <v>0</v>
      </c>
      <c r="Z25" s="252">
        <v>0</v>
      </c>
      <c r="AA25" s="253">
        <v>0</v>
      </c>
      <c r="AB25" s="686">
        <v>0</v>
      </c>
      <c r="AC25" s="687">
        <v>0</v>
      </c>
      <c r="AD25" s="687">
        <v>0</v>
      </c>
      <c r="AE25" s="252">
        <v>0</v>
      </c>
      <c r="AF25" s="252">
        <v>0</v>
      </c>
      <c r="AG25" s="253">
        <v>0</v>
      </c>
      <c r="AH25" s="686">
        <v>0</v>
      </c>
      <c r="AI25" s="687">
        <v>0</v>
      </c>
      <c r="AJ25" s="687">
        <v>0</v>
      </c>
      <c r="AK25" s="252">
        <v>0</v>
      </c>
      <c r="AL25" s="252">
        <v>0</v>
      </c>
      <c r="AM25" s="253">
        <v>0</v>
      </c>
    </row>
    <row r="26" spans="1:39" x14ac:dyDescent="0.25">
      <c r="A26" s="5"/>
      <c r="B26" s="5"/>
      <c r="F26" s="87"/>
      <c r="L26" s="5"/>
      <c r="P26" s="87"/>
      <c r="V26" s="5"/>
      <c r="AA26" s="87"/>
      <c r="AB26" s="17"/>
      <c r="AC26" s="18"/>
      <c r="AD26" s="18"/>
      <c r="AG26" s="87"/>
      <c r="AH26" s="18"/>
      <c r="AI26" s="18"/>
      <c r="AJ26" s="18"/>
      <c r="AM26" s="87"/>
    </row>
    <row r="27" spans="1:39" x14ac:dyDescent="0.25">
      <c r="A27" s="122" t="s">
        <v>281</v>
      </c>
      <c r="B27" s="5"/>
      <c r="F27" s="87"/>
      <c r="L27" s="5"/>
      <c r="P27" s="87"/>
      <c r="V27" s="5"/>
      <c r="AA27" s="87"/>
      <c r="AB27" s="17"/>
      <c r="AC27" s="18"/>
      <c r="AD27" s="18"/>
      <c r="AG27" s="87"/>
      <c r="AH27" s="18"/>
      <c r="AI27" s="18"/>
      <c r="AJ27" s="18"/>
      <c r="AM27" s="87"/>
    </row>
    <row r="28" spans="1:39" x14ac:dyDescent="0.25">
      <c r="A28" s="126" t="s">
        <v>20</v>
      </c>
      <c r="B28" s="195">
        <v>0</v>
      </c>
      <c r="C28" s="197">
        <v>0</v>
      </c>
      <c r="D28" s="197">
        <v>0</v>
      </c>
      <c r="E28" s="197">
        <v>0</v>
      </c>
      <c r="F28" s="196">
        <v>0</v>
      </c>
      <c r="G28" s="195">
        <v>0</v>
      </c>
      <c r="H28" s="197">
        <v>0</v>
      </c>
      <c r="I28" s="197">
        <v>0</v>
      </c>
      <c r="J28" s="197">
        <v>0</v>
      </c>
      <c r="K28" s="196">
        <v>0</v>
      </c>
      <c r="L28" s="195">
        <v>0</v>
      </c>
      <c r="M28" s="197">
        <v>0</v>
      </c>
      <c r="N28" s="197">
        <v>0</v>
      </c>
      <c r="O28" s="197">
        <v>0</v>
      </c>
      <c r="P28" s="196">
        <v>0</v>
      </c>
      <c r="Q28" s="195">
        <v>0</v>
      </c>
      <c r="R28" s="197">
        <v>0</v>
      </c>
      <c r="S28" s="197">
        <v>0</v>
      </c>
      <c r="T28" s="197">
        <v>0</v>
      </c>
      <c r="U28" s="196">
        <v>0</v>
      </c>
      <c r="V28" s="195">
        <v>0</v>
      </c>
      <c r="W28" s="197">
        <v>0</v>
      </c>
      <c r="X28" s="197"/>
      <c r="Y28" s="197">
        <v>0</v>
      </c>
      <c r="Z28" s="197">
        <v>0</v>
      </c>
      <c r="AA28" s="196">
        <v>0</v>
      </c>
      <c r="AB28" s="684">
        <v>0</v>
      </c>
      <c r="AC28" s="685">
        <v>0</v>
      </c>
      <c r="AD28" s="685">
        <v>0</v>
      </c>
      <c r="AE28" s="197">
        <v>0</v>
      </c>
      <c r="AF28" s="197">
        <v>0</v>
      </c>
      <c r="AG28" s="196">
        <v>0</v>
      </c>
      <c r="AH28" s="684">
        <v>0</v>
      </c>
      <c r="AI28" s="685">
        <v>0</v>
      </c>
      <c r="AJ28" s="685">
        <v>0</v>
      </c>
      <c r="AK28" s="197">
        <v>0</v>
      </c>
      <c r="AL28" s="197">
        <v>0</v>
      </c>
      <c r="AM28" s="196">
        <v>0</v>
      </c>
    </row>
    <row r="29" spans="1:39" x14ac:dyDescent="0.25">
      <c r="A29" s="5" t="s">
        <v>306</v>
      </c>
      <c r="B29" s="251">
        <v>0</v>
      </c>
      <c r="C29" s="252">
        <v>0</v>
      </c>
      <c r="D29" s="252">
        <v>0</v>
      </c>
      <c r="E29" s="252">
        <v>0</v>
      </c>
      <c r="F29" s="253">
        <v>0</v>
      </c>
      <c r="G29" s="251">
        <v>0</v>
      </c>
      <c r="H29" s="252">
        <v>0</v>
      </c>
      <c r="I29" s="252">
        <v>0</v>
      </c>
      <c r="J29" s="252">
        <v>0</v>
      </c>
      <c r="K29" s="253">
        <v>0</v>
      </c>
      <c r="L29" s="251">
        <v>0</v>
      </c>
      <c r="M29" s="252">
        <v>0</v>
      </c>
      <c r="N29" s="252">
        <v>0</v>
      </c>
      <c r="O29" s="252">
        <v>0</v>
      </c>
      <c r="P29" s="253">
        <v>0</v>
      </c>
      <c r="Q29" s="251">
        <v>0</v>
      </c>
      <c r="R29" s="252">
        <v>0</v>
      </c>
      <c r="S29" s="252">
        <v>0</v>
      </c>
      <c r="T29" s="252">
        <v>0</v>
      </c>
      <c r="U29" s="253">
        <v>0</v>
      </c>
      <c r="V29" s="251">
        <v>0</v>
      </c>
      <c r="W29" s="252">
        <v>0</v>
      </c>
      <c r="X29" s="252"/>
      <c r="Y29" s="252">
        <v>0</v>
      </c>
      <c r="Z29" s="252">
        <v>0</v>
      </c>
      <c r="AA29" s="253">
        <v>0</v>
      </c>
      <c r="AB29" s="686">
        <v>0</v>
      </c>
      <c r="AC29" s="687">
        <v>0</v>
      </c>
      <c r="AD29" s="687">
        <v>0</v>
      </c>
      <c r="AE29" s="252">
        <v>0</v>
      </c>
      <c r="AF29" s="252">
        <v>0</v>
      </c>
      <c r="AG29" s="253">
        <v>0</v>
      </c>
      <c r="AH29" s="686">
        <v>0</v>
      </c>
      <c r="AI29" s="687">
        <v>0</v>
      </c>
      <c r="AJ29" s="687">
        <v>0</v>
      </c>
      <c r="AK29" s="252">
        <v>0</v>
      </c>
      <c r="AL29" s="252">
        <v>0</v>
      </c>
      <c r="AM29" s="253">
        <v>0</v>
      </c>
    </row>
    <row r="30" spans="1:39" ht="15.75" thickBot="1" x14ac:dyDescent="0.3">
      <c r="A30" s="8"/>
      <c r="B30" s="8"/>
      <c r="C30" s="7"/>
      <c r="D30" s="7"/>
      <c r="E30" s="7"/>
      <c r="F30" s="13"/>
      <c r="G30" s="7"/>
      <c r="H30" s="7"/>
      <c r="I30" s="7"/>
      <c r="J30" s="7"/>
      <c r="K30" s="7"/>
      <c r="L30" s="8"/>
      <c r="M30" s="7"/>
      <c r="N30" s="7"/>
      <c r="O30" s="7"/>
      <c r="P30" s="13"/>
      <c r="Q30" s="7"/>
      <c r="R30" s="7"/>
      <c r="S30" s="7"/>
      <c r="T30" s="7"/>
      <c r="U30" s="7"/>
      <c r="V30" s="8"/>
      <c r="W30" s="7"/>
      <c r="X30" s="7"/>
      <c r="Y30" s="7"/>
      <c r="Z30" s="7"/>
      <c r="AA30" s="13"/>
      <c r="AB30" s="19"/>
      <c r="AC30" s="14"/>
      <c r="AD30" s="14"/>
      <c r="AE30" s="7"/>
      <c r="AF30" s="7"/>
      <c r="AG30" s="13"/>
      <c r="AH30" s="14"/>
      <c r="AI30" s="14"/>
      <c r="AJ30" s="14"/>
      <c r="AK30" s="7"/>
      <c r="AL30" s="7"/>
      <c r="AM30" s="13"/>
    </row>
    <row r="31" spans="1:39" s="78" customFormat="1" ht="15.75" thickTop="1" x14ac:dyDescent="0.25">
      <c r="A31" s="254" t="s">
        <v>904</v>
      </c>
      <c r="B31" s="254">
        <v>0</v>
      </c>
      <c r="C31" s="255">
        <v>0</v>
      </c>
      <c r="D31" s="255">
        <v>0</v>
      </c>
      <c r="E31" s="255">
        <v>0</v>
      </c>
      <c r="F31" s="123">
        <v>0</v>
      </c>
      <c r="G31" s="254">
        <v>0</v>
      </c>
      <c r="H31" s="255">
        <v>0</v>
      </c>
      <c r="I31" s="255">
        <v>0</v>
      </c>
      <c r="J31" s="255">
        <v>0</v>
      </c>
      <c r="K31" s="123">
        <v>0</v>
      </c>
      <c r="L31" s="254">
        <v>0</v>
      </c>
      <c r="M31" s="255">
        <v>0</v>
      </c>
      <c r="N31" s="255">
        <v>0</v>
      </c>
      <c r="O31" s="255">
        <v>0</v>
      </c>
      <c r="P31" s="123">
        <v>0</v>
      </c>
      <c r="Q31" s="254">
        <v>0</v>
      </c>
      <c r="R31" s="255">
        <v>0</v>
      </c>
      <c r="S31" s="255">
        <v>0</v>
      </c>
      <c r="T31" s="255">
        <v>0</v>
      </c>
      <c r="U31" s="123">
        <v>0</v>
      </c>
      <c r="V31" s="254">
        <v>0</v>
      </c>
      <c r="W31" s="255">
        <v>0</v>
      </c>
      <c r="X31" s="255"/>
      <c r="Y31" s="255">
        <v>0</v>
      </c>
      <c r="Z31" s="255">
        <v>0</v>
      </c>
      <c r="AA31" s="123">
        <v>0</v>
      </c>
      <c r="AB31" s="688">
        <v>0</v>
      </c>
      <c r="AC31" s="689">
        <v>0</v>
      </c>
      <c r="AD31" s="689">
        <v>0</v>
      </c>
      <c r="AE31" s="255">
        <v>0</v>
      </c>
      <c r="AF31" s="255">
        <v>0</v>
      </c>
      <c r="AG31" s="123">
        <v>0</v>
      </c>
      <c r="AH31" s="688">
        <v>0</v>
      </c>
      <c r="AI31" s="689">
        <v>0</v>
      </c>
      <c r="AJ31" s="689">
        <v>0</v>
      </c>
      <c r="AK31" s="255">
        <v>0</v>
      </c>
      <c r="AL31" s="255">
        <v>0</v>
      </c>
      <c r="AM31" s="123">
        <v>0</v>
      </c>
    </row>
  </sheetData>
  <mergeCells count="7">
    <mergeCell ref="AH2:AM2"/>
    <mergeCell ref="B2:F2"/>
    <mergeCell ref="G2:K2"/>
    <mergeCell ref="L2:P2"/>
    <mergeCell ref="Q2:U2"/>
    <mergeCell ref="V2:AA2"/>
    <mergeCell ref="AB2:AG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AA833-9FFB-4768-B5E8-D240CB0CC41A}">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customWidth="1"/>
    <col min="25" max="16384" width="9.140625" style="1"/>
  </cols>
  <sheetData>
    <row r="1" spans="1:24" x14ac:dyDescent="0.25">
      <c r="A1" s="105" t="s">
        <v>425</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905</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915</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945</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359C-B919-4294-8D23-F7C4250D69DB}">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166</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948</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540F-7214-4215-8379-110D5C579332}">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951</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952</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59CA-F9C9-435C-8E36-A328F124D359}">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169</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953</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32558-D667-4FFC-A02B-00DF45DEB852}">
  <sheetPr>
    <tabColor rgb="FF002060"/>
  </sheetPr>
  <dimension ref="A1:I33"/>
  <sheetViews>
    <sheetView workbookViewId="0">
      <selection activeCell="I33" sqref="A1:I33"/>
    </sheetView>
  </sheetViews>
  <sheetFormatPr defaultColWidth="9.140625" defaultRowHeight="15" x14ac:dyDescent="0.25"/>
  <cols>
    <col min="1" max="1" width="37.28515625" style="1" bestFit="1" customWidth="1"/>
    <col min="2" max="9" width="16.28515625" style="1" customWidth="1"/>
    <col min="10" max="16384" width="9.140625" style="1"/>
  </cols>
  <sheetData>
    <row r="1" spans="1:9" x14ac:dyDescent="0.25">
      <c r="A1" s="105" t="s">
        <v>9</v>
      </c>
      <c r="B1" s="1551" t="s">
        <v>97</v>
      </c>
      <c r="C1" s="1547"/>
      <c r="D1" s="1547"/>
      <c r="E1" s="1548"/>
      <c r="F1" s="1551" t="s">
        <v>98</v>
      </c>
      <c r="G1" s="1547"/>
      <c r="H1" s="1547"/>
      <c r="I1" s="1548"/>
    </row>
    <row r="2" spans="1:9" ht="15.75" thickBot="1" x14ac:dyDescent="0.3">
      <c r="A2" s="121" t="s">
        <v>194</v>
      </c>
      <c r="B2" s="24"/>
      <c r="C2" s="334"/>
      <c r="D2" s="334"/>
      <c r="E2" s="334"/>
      <c r="F2" s="24"/>
      <c r="G2" s="334"/>
      <c r="H2" s="334"/>
      <c r="I2" s="334"/>
    </row>
    <row r="3" spans="1:9" ht="39" x14ac:dyDescent="0.25">
      <c r="A3" s="1262"/>
      <c r="B3" s="1196" t="s">
        <v>353</v>
      </c>
      <c r="C3" s="1263" t="s">
        <v>989</v>
      </c>
      <c r="D3" s="1263" t="s">
        <v>990</v>
      </c>
      <c r="E3" s="1263" t="s">
        <v>991</v>
      </c>
      <c r="F3" s="1196" t="s">
        <v>354</v>
      </c>
      <c r="G3" s="1263" t="s">
        <v>989</v>
      </c>
      <c r="H3" s="1263" t="s">
        <v>990</v>
      </c>
      <c r="I3" s="1263" t="s">
        <v>992</v>
      </c>
    </row>
    <row r="4" spans="1:9" x14ac:dyDescent="0.25">
      <c r="A4" s="1352" t="s">
        <v>993</v>
      </c>
      <c r="B4" s="1451">
        <v>214831738.9783321</v>
      </c>
      <c r="C4" s="1451">
        <v>-9979352.7382216249</v>
      </c>
      <c r="D4" s="1451">
        <v>-4737629.8117389884</v>
      </c>
      <c r="E4" s="1452">
        <v>199354089.42837149</v>
      </c>
      <c r="F4" s="1452">
        <v>223640195.28522152</v>
      </c>
      <c r="G4" s="1452">
        <v>-10580834.431856096</v>
      </c>
      <c r="H4" s="1452">
        <v>-4155122.9087178377</v>
      </c>
      <c r="I4" s="1452">
        <v>208120351.94464758</v>
      </c>
    </row>
    <row r="5" spans="1:9" x14ac:dyDescent="0.25">
      <c r="A5" s="1264" t="s">
        <v>994</v>
      </c>
      <c r="B5" s="1266">
        <v>760667</v>
      </c>
      <c r="C5" s="1266">
        <v>0</v>
      </c>
      <c r="D5" s="1266">
        <v>0</v>
      </c>
      <c r="E5" s="1121">
        <v>760667</v>
      </c>
      <c r="F5" s="1266">
        <v>1533886</v>
      </c>
      <c r="G5" s="1266">
        <v>0</v>
      </c>
      <c r="H5" s="1266">
        <v>0</v>
      </c>
      <c r="I5" s="1121">
        <v>1533886</v>
      </c>
    </row>
    <row r="6" spans="1:9" x14ac:dyDescent="0.25">
      <c r="A6" s="1353" t="s">
        <v>1205</v>
      </c>
      <c r="B6" s="1354">
        <v>0.91</v>
      </c>
      <c r="C6" s="1354">
        <v>1</v>
      </c>
      <c r="D6" s="1354">
        <v>1</v>
      </c>
      <c r="E6" s="1354">
        <v>0.91</v>
      </c>
      <c r="F6" s="1354">
        <v>0.91</v>
      </c>
      <c r="G6" s="1354">
        <v>1</v>
      </c>
      <c r="H6" s="1354">
        <v>1</v>
      </c>
      <c r="I6" s="1354">
        <v>0.91</v>
      </c>
    </row>
    <row r="7" spans="1:9" x14ac:dyDescent="0.25">
      <c r="A7" s="1355" t="s">
        <v>996</v>
      </c>
      <c r="B7" s="1265">
        <v>236914731.84432098</v>
      </c>
      <c r="C7" s="1265">
        <v>-9979352.7382216249</v>
      </c>
      <c r="D7" s="1265">
        <v>-4737629.8117389884</v>
      </c>
      <c r="E7" s="1356">
        <v>219906325.74546316</v>
      </c>
      <c r="F7" s="1265">
        <v>247444045.36837527</v>
      </c>
      <c r="G7" s="1265">
        <v>-10580834.431856096</v>
      </c>
      <c r="H7" s="1265">
        <v>-4155122.9087178377</v>
      </c>
      <c r="I7" s="1356">
        <v>230389272.46664569</v>
      </c>
    </row>
    <row r="8" spans="1:9" x14ac:dyDescent="0.25">
      <c r="A8" s="1357" t="s">
        <v>997</v>
      </c>
      <c r="B8" s="1267"/>
      <c r="C8" s="1267"/>
      <c r="D8" s="1267"/>
      <c r="E8" s="1267"/>
      <c r="F8" s="1267"/>
      <c r="G8" s="1267"/>
      <c r="H8" s="1267"/>
      <c r="I8" s="1267"/>
    </row>
    <row r="9" spans="1:9" x14ac:dyDescent="0.25">
      <c r="A9" s="1264" t="s">
        <v>998</v>
      </c>
      <c r="B9" s="1453">
        <v>56438395.368327677</v>
      </c>
      <c r="C9" s="1453">
        <v>-2621673.399090074</v>
      </c>
      <c r="D9" s="1453">
        <v>-1309963.096838908</v>
      </c>
      <c r="E9" s="1454">
        <v>52506758.872398697</v>
      </c>
      <c r="F9" s="1454">
        <v>59353399.466647498</v>
      </c>
      <c r="G9" s="1454">
        <v>-2808119.944285851</v>
      </c>
      <c r="H9" s="1454">
        <v>-1377621.7850601547</v>
      </c>
      <c r="I9" s="1454">
        <v>55167657.737301499</v>
      </c>
    </row>
    <row r="10" spans="1:9" x14ac:dyDescent="0.25">
      <c r="A10" s="1264" t="s">
        <v>999</v>
      </c>
      <c r="B10" s="1266">
        <v>68080304.106917113</v>
      </c>
      <c r="C10" s="1266">
        <v>-3162462.7368344679</v>
      </c>
      <c r="D10" s="1266">
        <v>-1580177.562094185</v>
      </c>
      <c r="E10" s="1121">
        <v>63337663.807988465</v>
      </c>
      <c r="F10" s="1121">
        <v>71603006.980342895</v>
      </c>
      <c r="G10" s="1121">
        <v>-3387671.7050609239</v>
      </c>
      <c r="H10" s="1121">
        <v>-1661941.2397324371</v>
      </c>
      <c r="I10" s="1121">
        <v>66553394.035549529</v>
      </c>
    </row>
    <row r="11" spans="1:9" x14ac:dyDescent="0.25">
      <c r="A11" s="1268" t="s">
        <v>1000</v>
      </c>
      <c r="B11" s="1266">
        <v>24218665.240000002</v>
      </c>
      <c r="C11" s="1266">
        <v>0</v>
      </c>
      <c r="D11" s="1266">
        <v>0</v>
      </c>
      <c r="E11" s="1121">
        <v>24218665.240000002</v>
      </c>
      <c r="F11" s="1121">
        <v>24596228.240000002</v>
      </c>
      <c r="G11" s="1121">
        <v>0</v>
      </c>
      <c r="H11" s="1121">
        <v>0</v>
      </c>
      <c r="I11" s="1121">
        <v>24596228.240000002</v>
      </c>
    </row>
    <row r="12" spans="1:9" x14ac:dyDescent="0.25">
      <c r="A12" s="1268" t="s">
        <v>1001</v>
      </c>
      <c r="B12" s="1266">
        <v>2599824.8387520001</v>
      </c>
      <c r="C12" s="1266">
        <v>-120766.92786121854</v>
      </c>
      <c r="D12" s="1266">
        <v>-45257.416180742817</v>
      </c>
      <c r="E12" s="1121">
        <v>2433800.4947100389</v>
      </c>
      <c r="F12" s="1121">
        <v>2674959.7765919324</v>
      </c>
      <c r="G12" s="1121">
        <v>-126557.33228947119</v>
      </c>
      <c r="H12" s="1121">
        <v>-62087.140677821706</v>
      </c>
      <c r="I12" s="1121">
        <v>2486315.3036246393</v>
      </c>
    </row>
    <row r="13" spans="1:9" x14ac:dyDescent="0.25">
      <c r="A13" s="1269" t="s">
        <v>238</v>
      </c>
      <c r="B13" s="1266"/>
      <c r="C13" s="1266"/>
      <c r="D13" s="1266"/>
      <c r="E13" s="1121"/>
      <c r="F13" s="1121"/>
      <c r="G13" s="1121"/>
      <c r="H13" s="1121"/>
      <c r="I13" s="1121"/>
    </row>
    <row r="14" spans="1:9" x14ac:dyDescent="0.25">
      <c r="A14" s="1141" t="s">
        <v>1002</v>
      </c>
      <c r="B14" s="1266">
        <v>-27566221.011322968</v>
      </c>
      <c r="C14" s="1266">
        <v>17642007.459466718</v>
      </c>
      <c r="D14" s="1266">
        <v>7006490.5518562505</v>
      </c>
      <c r="E14" s="1121">
        <v>-2917722.9999999991</v>
      </c>
      <c r="F14" s="1121">
        <v>-20904423.984333098</v>
      </c>
      <c r="G14" s="1121">
        <v>17986700.984333098</v>
      </c>
      <c r="H14" s="1121">
        <v>0</v>
      </c>
      <c r="I14" s="1121">
        <v>-2917723</v>
      </c>
    </row>
    <row r="15" spans="1:9" x14ac:dyDescent="0.25">
      <c r="A15" s="1141"/>
      <c r="B15" s="1121"/>
      <c r="C15" s="1121"/>
      <c r="D15" s="1121"/>
      <c r="E15" s="1121"/>
      <c r="F15" s="1121"/>
      <c r="G15" s="1121"/>
      <c r="H15" s="1121"/>
      <c r="I15" s="1121"/>
    </row>
    <row r="16" spans="1:9" x14ac:dyDescent="0.25">
      <c r="A16" s="1143" t="s">
        <v>1003</v>
      </c>
      <c r="B16" s="1135">
        <v>-205000</v>
      </c>
      <c r="C16" s="1135">
        <v>0</v>
      </c>
      <c r="D16" s="1135">
        <v>0</v>
      </c>
      <c r="E16" s="1135">
        <v>-205000</v>
      </c>
      <c r="F16" s="1135">
        <v>-205000</v>
      </c>
      <c r="G16" s="1135">
        <v>0</v>
      </c>
      <c r="H16" s="1135">
        <v>0</v>
      </c>
      <c r="I16" s="1135">
        <v>-205000</v>
      </c>
    </row>
    <row r="17" spans="1:9" x14ac:dyDescent="0.25">
      <c r="A17" s="1359" t="s">
        <v>1004</v>
      </c>
      <c r="B17" s="1270">
        <v>360480700.38699478</v>
      </c>
      <c r="C17" s="1270">
        <v>1757751.6574593317</v>
      </c>
      <c r="D17" s="1270">
        <v>-666537.33499657456</v>
      </c>
      <c r="E17" s="1131">
        <v>359280491.16056037</v>
      </c>
      <c r="F17" s="1131">
        <v>384562215.84762454</v>
      </c>
      <c r="G17" s="1131">
        <v>1083517.5708407573</v>
      </c>
      <c r="H17" s="1131">
        <v>-7256773.074188251</v>
      </c>
      <c r="I17" s="1131">
        <v>376070144.78312135</v>
      </c>
    </row>
    <row r="18" spans="1:9" x14ac:dyDescent="0.25">
      <c r="A18" s="1142" t="s">
        <v>1005</v>
      </c>
      <c r="B18" s="1121">
        <v>352224256.488258</v>
      </c>
      <c r="C18" s="1121">
        <v>0</v>
      </c>
      <c r="D18" s="1121">
        <v>0</v>
      </c>
      <c r="E18" s="1121">
        <v>352224256.488258</v>
      </c>
      <c r="F18" s="1121">
        <v>356920579.9081015</v>
      </c>
      <c r="G18" s="1121">
        <v>0</v>
      </c>
      <c r="H18" s="1121">
        <v>0</v>
      </c>
      <c r="I18" s="1121">
        <v>356920579.9081015</v>
      </c>
    </row>
    <row r="19" spans="1:9" x14ac:dyDescent="0.25">
      <c r="A19" s="1360" t="s">
        <v>1006</v>
      </c>
      <c r="B19" s="1266">
        <v>0</v>
      </c>
      <c r="C19" s="1266">
        <v>0</v>
      </c>
      <c r="D19" s="1266">
        <v>0</v>
      </c>
      <c r="E19" s="1121">
        <v>0</v>
      </c>
      <c r="F19" s="1121">
        <v>7138411.5981620299</v>
      </c>
      <c r="G19" s="1121">
        <v>0</v>
      </c>
      <c r="H19" s="1121">
        <v>0</v>
      </c>
      <c r="I19" s="1121">
        <v>7138411.5981620299</v>
      </c>
    </row>
    <row r="20" spans="1:9" x14ac:dyDescent="0.25">
      <c r="A20" s="1361" t="s">
        <v>1007</v>
      </c>
      <c r="B20" s="1362">
        <v>8256443.8987367749</v>
      </c>
      <c r="C20" s="1362">
        <v>1757751.6574593317</v>
      </c>
      <c r="D20" s="1362">
        <v>-666537.33499657456</v>
      </c>
      <c r="E20" s="1132">
        <v>7056234.6723023653</v>
      </c>
      <c r="F20" s="1132">
        <v>20503224.341361012</v>
      </c>
      <c r="G20" s="1132">
        <v>1083517.5708407573</v>
      </c>
      <c r="H20" s="1132">
        <v>-7256773.074188251</v>
      </c>
      <c r="I20" s="1132">
        <v>12011153.276857819</v>
      </c>
    </row>
    <row r="21" spans="1:9" x14ac:dyDescent="0.25">
      <c r="A21" s="1264"/>
      <c r="B21" s="1363"/>
      <c r="C21" s="1363"/>
      <c r="D21" s="1363"/>
      <c r="E21" s="1364"/>
      <c r="F21" s="1364"/>
      <c r="G21" s="1364"/>
      <c r="H21" s="1364"/>
      <c r="I21" s="1364"/>
    </row>
    <row r="22" spans="1:9" x14ac:dyDescent="0.25">
      <c r="A22" s="1143" t="s">
        <v>1008</v>
      </c>
      <c r="B22" s="1365">
        <v>2.3440872531196661E-2</v>
      </c>
      <c r="C22" s="1365">
        <v>0</v>
      </c>
      <c r="D22" s="1365">
        <v>0</v>
      </c>
      <c r="E22" s="1365">
        <v>2.0033358130000331E-2</v>
      </c>
      <c r="F22" s="1365">
        <v>5.7444780423252989E-2</v>
      </c>
      <c r="G22" s="1365">
        <v>0</v>
      </c>
      <c r="H22" s="1365">
        <v>0</v>
      </c>
      <c r="I22" s="1365">
        <v>3.365217348898851E-2</v>
      </c>
    </row>
    <row r="23" spans="1:9" x14ac:dyDescent="0.25">
      <c r="A23" s="1358"/>
      <c r="B23" s="1366"/>
      <c r="C23" s="1366"/>
      <c r="D23" s="1366"/>
      <c r="E23" s="1366"/>
      <c r="F23" s="1366"/>
      <c r="G23" s="1366"/>
      <c r="H23" s="1366"/>
      <c r="I23" s="1366"/>
    </row>
    <row r="24" spans="1:9" x14ac:dyDescent="0.25">
      <c r="A24" s="1360"/>
      <c r="B24" s="1317"/>
      <c r="C24" s="1317"/>
      <c r="D24" s="1317"/>
      <c r="E24" s="1317"/>
      <c r="F24" s="1317"/>
      <c r="G24" s="1317"/>
      <c r="H24" s="1317"/>
      <c r="I24" s="1317"/>
    </row>
    <row r="25" spans="1:9" x14ac:dyDescent="0.25">
      <c r="A25" s="1120" t="s">
        <v>1009</v>
      </c>
      <c r="B25" s="1317">
        <v>2018621</v>
      </c>
      <c r="C25" s="1317">
        <v>0</v>
      </c>
      <c r="D25" s="1317">
        <v>0</v>
      </c>
      <c r="E25" s="1317">
        <v>1734372.9530434799</v>
      </c>
      <c r="F25" s="1317">
        <v>2744799.5469565201</v>
      </c>
      <c r="G25" s="1317">
        <v>0</v>
      </c>
      <c r="H25" s="1317">
        <v>0</v>
      </c>
      <c r="I25" s="1317">
        <v>2744799.5469565201</v>
      </c>
    </row>
    <row r="26" spans="1:9" x14ac:dyDescent="0.25">
      <c r="A26" s="1144" t="s">
        <v>1010</v>
      </c>
      <c r="B26" s="1317">
        <v>5313634.767815534</v>
      </c>
      <c r="C26" s="1317">
        <v>0</v>
      </c>
      <c r="D26" s="1317">
        <v>0</v>
      </c>
      <c r="E26" s="1317">
        <v>5313634.7678155303</v>
      </c>
      <c r="F26" s="1317">
        <v>0</v>
      </c>
      <c r="G26" s="1317">
        <v>0</v>
      </c>
      <c r="H26" s="1317">
        <v>0</v>
      </c>
      <c r="I26" s="1317">
        <v>0</v>
      </c>
    </row>
    <row r="27" spans="1:9" x14ac:dyDescent="0.25">
      <c r="A27" s="1145" t="s">
        <v>1011</v>
      </c>
      <c r="B27" s="1316">
        <v>0</v>
      </c>
      <c r="C27" s="1316">
        <v>0</v>
      </c>
      <c r="D27" s="1316">
        <v>0</v>
      </c>
      <c r="E27" s="1316">
        <v>-3522324.8343970105</v>
      </c>
      <c r="F27" s="1316">
        <v>0</v>
      </c>
      <c r="G27" s="1316">
        <v>0</v>
      </c>
      <c r="H27" s="1316">
        <v>0</v>
      </c>
      <c r="I27" s="1316">
        <v>0</v>
      </c>
    </row>
    <row r="28" spans="1:9" x14ac:dyDescent="0.25">
      <c r="A28" s="1146" t="s">
        <v>1012</v>
      </c>
      <c r="B28" s="1271">
        <v>7332255.767815534</v>
      </c>
      <c r="C28" s="1271">
        <v>0</v>
      </c>
      <c r="D28" s="1271">
        <v>0</v>
      </c>
      <c r="E28" s="1271">
        <v>3525682.8864619993</v>
      </c>
      <c r="F28" s="1271">
        <v>2744799.5469565201</v>
      </c>
      <c r="G28" s="1271">
        <v>0</v>
      </c>
      <c r="H28" s="1271">
        <v>0</v>
      </c>
      <c r="I28" s="1271">
        <v>2744799.5469565201</v>
      </c>
    </row>
    <row r="29" spans="1:9" x14ac:dyDescent="0.25">
      <c r="A29" s="1146"/>
      <c r="B29" s="1271"/>
      <c r="C29" s="1271"/>
      <c r="D29" s="1271"/>
      <c r="E29" s="1271"/>
      <c r="F29" s="1271"/>
      <c r="G29" s="1271"/>
      <c r="H29" s="1271"/>
      <c r="I29" s="1271"/>
    </row>
    <row r="30" spans="1:9" x14ac:dyDescent="0.25">
      <c r="A30" s="1348" t="s">
        <v>1013</v>
      </c>
      <c r="B30" s="1367">
        <v>2.6238628200555242E-3</v>
      </c>
      <c r="C30" s="1367">
        <v>0</v>
      </c>
      <c r="D30" s="1367">
        <v>0</v>
      </c>
      <c r="E30" s="1368">
        <v>0.01</v>
      </c>
      <c r="F30" s="1367">
        <v>4.9754555478355604E-2</v>
      </c>
      <c r="G30" s="1367">
        <v>0</v>
      </c>
      <c r="H30" s="1367">
        <v>0</v>
      </c>
      <c r="I30" s="1368">
        <v>2.5499999999999998E-2</v>
      </c>
    </row>
    <row r="32" spans="1:9" x14ac:dyDescent="0.25">
      <c r="A32" s="1154"/>
      <c r="B32" s="1154"/>
      <c r="C32" s="1154"/>
      <c r="D32" s="1154"/>
      <c r="E32" s="1535"/>
      <c r="F32" s="1154"/>
      <c r="G32" s="1154"/>
      <c r="H32" s="1154"/>
      <c r="I32" s="1536">
        <f>I30+E33</f>
        <v>3.8833333333333331E-2</v>
      </c>
    </row>
    <row r="33" spans="1:9" x14ac:dyDescent="0.25">
      <c r="A33" s="1154"/>
      <c r="B33" s="1154"/>
      <c r="C33" s="1154"/>
      <c r="D33" s="1154"/>
      <c r="E33" s="1537">
        <f>E30*12/9</f>
        <v>1.3333333333333332E-2</v>
      </c>
      <c r="F33" s="1154"/>
      <c r="G33" s="1154"/>
      <c r="H33" s="1154"/>
      <c r="I33" s="1537">
        <f>(1+E33)*(1+I30)-1</f>
        <v>3.9173333333333504E-2</v>
      </c>
    </row>
  </sheetData>
  <mergeCells count="2">
    <mergeCell ref="B1:E1"/>
    <mergeCell ref="F1:I1"/>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7B00-112A-4725-AAA4-A7041B67A4E9}">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170</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954</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01DE-6241-4289-8D38-BEF1FDB1D7EA}">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171</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955</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EDE8-C756-4903-ADC4-BDFB0E29E168}">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956</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957</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4E0F-0DCF-4CB7-8265-773083E3556F}">
  <sheetPr>
    <tabColor rgb="FFFF0000"/>
  </sheetPr>
  <dimension ref="A1:X55"/>
  <sheetViews>
    <sheetView workbookViewId="0"/>
  </sheetViews>
  <sheetFormatPr defaultColWidth="9.140625" defaultRowHeight="15" x14ac:dyDescent="0.25"/>
  <cols>
    <col min="1" max="1" width="57.28515625" style="1" bestFit="1" customWidth="1"/>
    <col min="2" max="2" width="13.140625" style="1" customWidth="1"/>
    <col min="3" max="3" width="10.28515625" style="1" customWidth="1"/>
    <col min="4" max="15" width="13.85546875" style="9" customWidth="1"/>
    <col min="16" max="21" width="13.85546875" style="9" bestFit="1" customWidth="1"/>
    <col min="22" max="24" width="13.85546875" style="9" hidden="1" customWidth="1"/>
    <col min="25" max="16384" width="9.140625" style="1"/>
  </cols>
  <sheetData>
    <row r="1" spans="1:24" x14ac:dyDescent="0.25">
      <c r="A1" s="105" t="s">
        <v>173</v>
      </c>
      <c r="B1" s="105"/>
      <c r="C1" s="105"/>
      <c r="D1" s="241"/>
      <c r="E1" s="242"/>
      <c r="F1" s="243"/>
      <c r="G1" s="242"/>
      <c r="H1" s="242"/>
      <c r="I1" s="242"/>
      <c r="J1" s="241"/>
      <c r="K1" s="242"/>
      <c r="L1" s="243"/>
      <c r="M1" s="242"/>
      <c r="N1" s="242"/>
      <c r="O1" s="242"/>
      <c r="P1" s="241"/>
      <c r="Q1" s="242"/>
      <c r="R1" s="242"/>
      <c r="S1" s="244"/>
      <c r="T1" s="245"/>
      <c r="U1" s="246"/>
      <c r="V1" s="244"/>
      <c r="W1" s="245"/>
      <c r="X1" s="246"/>
    </row>
    <row r="2" spans="1:24" x14ac:dyDescent="0.25">
      <c r="A2" s="106" t="s">
        <v>958</v>
      </c>
      <c r="B2" s="1658" t="s">
        <v>906</v>
      </c>
      <c r="C2" s="106"/>
      <c r="D2" s="1581" t="s">
        <v>132</v>
      </c>
      <c r="E2" s="1582"/>
      <c r="F2" s="1583"/>
      <c r="G2" s="1581" t="s">
        <v>133</v>
      </c>
      <c r="H2" s="1582"/>
      <c r="I2" s="1583"/>
      <c r="J2" s="1581" t="s">
        <v>134</v>
      </c>
      <c r="K2" s="1582"/>
      <c r="L2" s="1583"/>
      <c r="M2" s="1581" t="s">
        <v>135</v>
      </c>
      <c r="N2" s="1582"/>
      <c r="O2" s="1583"/>
      <c r="P2" s="1581" t="s">
        <v>136</v>
      </c>
      <c r="Q2" s="1582"/>
      <c r="R2" s="1583"/>
      <c r="S2" s="1578" t="s">
        <v>97</v>
      </c>
      <c r="T2" s="1579"/>
      <c r="U2" s="1580"/>
      <c r="V2" s="1578" t="s">
        <v>98</v>
      </c>
      <c r="W2" s="1579"/>
      <c r="X2" s="1580"/>
    </row>
    <row r="3" spans="1:24" ht="15.75" thickBot="1" x14ac:dyDescent="0.3">
      <c r="A3" s="128"/>
      <c r="B3" s="1659"/>
      <c r="C3" s="129" t="s">
        <v>342</v>
      </c>
      <c r="D3" s="238" t="s">
        <v>346</v>
      </c>
      <c r="E3" s="239" t="s">
        <v>345</v>
      </c>
      <c r="F3" s="240" t="s">
        <v>145</v>
      </c>
      <c r="G3" s="239" t="s">
        <v>346</v>
      </c>
      <c r="H3" s="239" t="s">
        <v>345</v>
      </c>
      <c r="I3" s="239" t="s">
        <v>145</v>
      </c>
      <c r="J3" s="238" t="s">
        <v>346</v>
      </c>
      <c r="K3" s="239" t="s">
        <v>345</v>
      </c>
      <c r="L3" s="240" t="s">
        <v>145</v>
      </c>
      <c r="M3" s="239" t="s">
        <v>346</v>
      </c>
      <c r="N3" s="239" t="s">
        <v>345</v>
      </c>
      <c r="O3" s="239" t="s">
        <v>145</v>
      </c>
      <c r="P3" s="238" t="s">
        <v>346</v>
      </c>
      <c r="Q3" s="239" t="s">
        <v>345</v>
      </c>
      <c r="R3" s="239" t="s">
        <v>145</v>
      </c>
      <c r="S3" s="69" t="s">
        <v>346</v>
      </c>
      <c r="T3" s="70" t="s">
        <v>345</v>
      </c>
      <c r="U3" s="247" t="s">
        <v>145</v>
      </c>
      <c r="V3" s="69" t="s">
        <v>346</v>
      </c>
      <c r="W3" s="70" t="s">
        <v>345</v>
      </c>
      <c r="X3" s="247" t="s">
        <v>145</v>
      </c>
    </row>
    <row r="4" spans="1:24" x14ac:dyDescent="0.25">
      <c r="A4" s="109" t="s">
        <v>347</v>
      </c>
      <c r="B4" s="109"/>
      <c r="C4" s="596"/>
      <c r="D4" s="816">
        <f t="shared" ref="D4:X4" si="0">SUM(D13,D19,D24,D51)</f>
        <v>0</v>
      </c>
      <c r="E4" s="817">
        <f t="shared" si="0"/>
        <v>0</v>
      </c>
      <c r="F4" s="818">
        <f t="shared" si="0"/>
        <v>0</v>
      </c>
      <c r="G4" s="816">
        <f t="shared" si="0"/>
        <v>0</v>
      </c>
      <c r="H4" s="817">
        <f t="shared" si="0"/>
        <v>0</v>
      </c>
      <c r="I4" s="818">
        <f t="shared" si="0"/>
        <v>0</v>
      </c>
      <c r="J4" s="816">
        <f t="shared" si="0"/>
        <v>0</v>
      </c>
      <c r="K4" s="817">
        <f t="shared" si="0"/>
        <v>0</v>
      </c>
      <c r="L4" s="818">
        <f t="shared" si="0"/>
        <v>0</v>
      </c>
      <c r="M4" s="816">
        <f t="shared" si="0"/>
        <v>0</v>
      </c>
      <c r="N4" s="817">
        <f t="shared" si="0"/>
        <v>0</v>
      </c>
      <c r="O4" s="818">
        <f t="shared" si="0"/>
        <v>0</v>
      </c>
      <c r="P4" s="816">
        <f t="shared" si="0"/>
        <v>0</v>
      </c>
      <c r="Q4" s="817">
        <f t="shared" si="0"/>
        <v>0</v>
      </c>
      <c r="R4" s="818">
        <f t="shared" si="0"/>
        <v>0</v>
      </c>
      <c r="S4" s="819">
        <f t="shared" si="0"/>
        <v>0</v>
      </c>
      <c r="T4" s="820">
        <f t="shared" si="0"/>
        <v>0</v>
      </c>
      <c r="U4" s="821">
        <f t="shared" si="0"/>
        <v>0</v>
      </c>
      <c r="V4" s="819">
        <f t="shared" si="0"/>
        <v>0</v>
      </c>
      <c r="W4" s="820">
        <f t="shared" si="0"/>
        <v>0</v>
      </c>
      <c r="X4" s="821">
        <f t="shared" si="0"/>
        <v>0</v>
      </c>
    </row>
    <row r="5" spans="1:24" x14ac:dyDescent="0.25">
      <c r="A5" s="5"/>
      <c r="B5" s="5"/>
      <c r="C5" s="596"/>
      <c r="D5" s="813"/>
      <c r="E5" s="822"/>
      <c r="F5" s="814"/>
      <c r="G5" s="813"/>
      <c r="H5" s="822"/>
      <c r="I5" s="814"/>
      <c r="J5" s="813"/>
      <c r="K5" s="822"/>
      <c r="L5" s="814"/>
      <c r="M5" s="813"/>
      <c r="N5" s="822"/>
      <c r="O5" s="814"/>
      <c r="P5" s="813"/>
      <c r="Q5" s="822"/>
      <c r="R5" s="814"/>
      <c r="S5" s="811"/>
      <c r="T5" s="823"/>
      <c r="U5" s="812"/>
      <c r="V5" s="811"/>
      <c r="W5" s="823"/>
      <c r="X5" s="812"/>
    </row>
    <row r="6" spans="1:24" x14ac:dyDescent="0.25">
      <c r="A6" s="109" t="s">
        <v>907</v>
      </c>
      <c r="B6" s="109"/>
      <c r="C6" s="109"/>
      <c r="D6" s="236"/>
      <c r="F6" s="237"/>
      <c r="G6" s="236"/>
      <c r="I6" s="237"/>
      <c r="J6" s="236"/>
      <c r="L6" s="237"/>
      <c r="M6" s="236"/>
      <c r="O6" s="237"/>
      <c r="P6" s="236"/>
      <c r="R6" s="237"/>
      <c r="S6" s="677"/>
      <c r="T6" s="25"/>
      <c r="U6" s="390"/>
      <c r="V6" s="677"/>
      <c r="W6" s="25"/>
      <c r="X6" s="390"/>
    </row>
    <row r="7" spans="1:24" x14ac:dyDescent="0.25">
      <c r="A7" s="5" t="s">
        <v>908</v>
      </c>
      <c r="B7" s="5"/>
      <c r="C7" s="824" t="s">
        <v>56</v>
      </c>
      <c r="D7" s="825">
        <v>0</v>
      </c>
      <c r="E7" s="826">
        <v>0</v>
      </c>
      <c r="F7" s="827">
        <f>D7-E7</f>
        <v>0</v>
      </c>
      <c r="G7" s="825">
        <v>0</v>
      </c>
      <c r="H7" s="826">
        <v>0</v>
      </c>
      <c r="I7" s="827">
        <f>G7-H7</f>
        <v>0</v>
      </c>
      <c r="J7" s="825">
        <v>0</v>
      </c>
      <c r="K7" s="826">
        <v>0</v>
      </c>
      <c r="L7" s="827">
        <f>J7-K7</f>
        <v>0</v>
      </c>
      <c r="M7" s="825">
        <v>0</v>
      </c>
      <c r="N7" s="826">
        <v>0</v>
      </c>
      <c r="O7" s="827">
        <f>M7-N7</f>
        <v>0</v>
      </c>
      <c r="P7" s="825">
        <v>0</v>
      </c>
      <c r="Q7" s="826">
        <v>0</v>
      </c>
      <c r="R7" s="827">
        <f>P7-Q7</f>
        <v>0</v>
      </c>
      <c r="S7" s="828">
        <v>0</v>
      </c>
      <c r="T7" s="829">
        <v>0</v>
      </c>
      <c r="U7" s="830">
        <f>S7-T7</f>
        <v>0</v>
      </c>
      <c r="V7" s="828">
        <v>0</v>
      </c>
      <c r="W7" s="829">
        <v>0</v>
      </c>
      <c r="X7" s="830">
        <f>V7-W7</f>
        <v>0</v>
      </c>
    </row>
    <row r="8" spans="1:24" x14ac:dyDescent="0.25">
      <c r="A8" s="5" t="s">
        <v>909</v>
      </c>
      <c r="B8" s="5"/>
      <c r="C8" s="5"/>
      <c r="D8" s="825">
        <v>0</v>
      </c>
      <c r="E8" s="826">
        <v>0</v>
      </c>
      <c r="F8" s="827">
        <f t="shared" ref="F8:F12" si="1">D8-E8</f>
        <v>0</v>
      </c>
      <c r="G8" s="825">
        <v>0</v>
      </c>
      <c r="H8" s="826">
        <v>0</v>
      </c>
      <c r="I8" s="827">
        <f t="shared" ref="I8:I12" si="2">G8-H8</f>
        <v>0</v>
      </c>
      <c r="J8" s="825">
        <v>0</v>
      </c>
      <c r="K8" s="826">
        <v>0</v>
      </c>
      <c r="L8" s="827">
        <f t="shared" ref="L8:L12" si="3">J8-K8</f>
        <v>0</v>
      </c>
      <c r="M8" s="825">
        <v>0</v>
      </c>
      <c r="N8" s="826">
        <v>0</v>
      </c>
      <c r="O8" s="827">
        <f t="shared" ref="O8:O12" si="4">M8-N8</f>
        <v>0</v>
      </c>
      <c r="P8" s="825">
        <v>0</v>
      </c>
      <c r="Q8" s="826">
        <v>0</v>
      </c>
      <c r="R8" s="827">
        <f t="shared" ref="R8:R12" si="5">P8-Q8</f>
        <v>0</v>
      </c>
      <c r="S8" s="828">
        <v>0</v>
      </c>
      <c r="T8" s="829">
        <v>0</v>
      </c>
      <c r="U8" s="830">
        <f t="shared" ref="U8:U12" si="6">S8-T8</f>
        <v>0</v>
      </c>
      <c r="V8" s="828">
        <v>0</v>
      </c>
      <c r="W8" s="829">
        <v>0</v>
      </c>
      <c r="X8" s="830">
        <f t="shared" ref="X8:X12" si="7">V8-W8</f>
        <v>0</v>
      </c>
    </row>
    <row r="9" spans="1:24" x14ac:dyDescent="0.25">
      <c r="A9" s="5" t="s">
        <v>910</v>
      </c>
      <c r="B9" s="5"/>
      <c r="C9" s="824" t="s">
        <v>58</v>
      </c>
      <c r="D9" s="825">
        <v>0</v>
      </c>
      <c r="E9" s="826">
        <v>0</v>
      </c>
      <c r="F9" s="827">
        <f t="shared" si="1"/>
        <v>0</v>
      </c>
      <c r="G9" s="825">
        <v>0</v>
      </c>
      <c r="H9" s="826">
        <v>0</v>
      </c>
      <c r="I9" s="827">
        <f t="shared" si="2"/>
        <v>0</v>
      </c>
      <c r="J9" s="825">
        <v>0</v>
      </c>
      <c r="K9" s="826">
        <v>0</v>
      </c>
      <c r="L9" s="827">
        <f t="shared" si="3"/>
        <v>0</v>
      </c>
      <c r="M9" s="825">
        <v>0</v>
      </c>
      <c r="N9" s="826">
        <v>0</v>
      </c>
      <c r="O9" s="827">
        <f t="shared" si="4"/>
        <v>0</v>
      </c>
      <c r="P9" s="825">
        <v>0</v>
      </c>
      <c r="Q9" s="826">
        <v>0</v>
      </c>
      <c r="R9" s="827">
        <f t="shared" si="5"/>
        <v>0</v>
      </c>
      <c r="S9" s="828">
        <v>0</v>
      </c>
      <c r="T9" s="829">
        <v>0</v>
      </c>
      <c r="U9" s="830">
        <f t="shared" si="6"/>
        <v>0</v>
      </c>
      <c r="V9" s="828">
        <v>0</v>
      </c>
      <c r="W9" s="829">
        <v>0</v>
      </c>
      <c r="X9" s="830">
        <f t="shared" si="7"/>
        <v>0</v>
      </c>
    </row>
    <row r="10" spans="1:24" x14ac:dyDescent="0.25">
      <c r="A10" s="5" t="s">
        <v>463</v>
      </c>
      <c r="B10" s="5"/>
      <c r="C10" s="824" t="s">
        <v>58</v>
      </c>
      <c r="D10" s="825">
        <v>0</v>
      </c>
      <c r="E10" s="826">
        <v>0</v>
      </c>
      <c r="F10" s="827">
        <f t="shared" si="1"/>
        <v>0</v>
      </c>
      <c r="G10" s="825">
        <v>0</v>
      </c>
      <c r="H10" s="826">
        <v>0</v>
      </c>
      <c r="I10" s="827">
        <f t="shared" si="2"/>
        <v>0</v>
      </c>
      <c r="J10" s="825">
        <v>0</v>
      </c>
      <c r="K10" s="826">
        <v>0</v>
      </c>
      <c r="L10" s="827">
        <f t="shared" si="3"/>
        <v>0</v>
      </c>
      <c r="M10" s="825">
        <v>0</v>
      </c>
      <c r="N10" s="826">
        <v>0</v>
      </c>
      <c r="O10" s="827">
        <f t="shared" si="4"/>
        <v>0</v>
      </c>
      <c r="P10" s="825">
        <v>0</v>
      </c>
      <c r="Q10" s="826">
        <v>0</v>
      </c>
      <c r="R10" s="827">
        <f t="shared" si="5"/>
        <v>0</v>
      </c>
      <c r="S10" s="828">
        <v>0</v>
      </c>
      <c r="T10" s="829">
        <v>0</v>
      </c>
      <c r="U10" s="830">
        <f t="shared" si="6"/>
        <v>0</v>
      </c>
      <c r="V10" s="828">
        <v>0</v>
      </c>
      <c r="W10" s="829">
        <v>0</v>
      </c>
      <c r="X10" s="830">
        <f t="shared" si="7"/>
        <v>0</v>
      </c>
    </row>
    <row r="11" spans="1:24" x14ac:dyDescent="0.25">
      <c r="A11" s="5" t="s">
        <v>911</v>
      </c>
      <c r="B11" s="5"/>
      <c r="C11" s="824" t="s">
        <v>58</v>
      </c>
      <c r="D11" s="825">
        <v>0</v>
      </c>
      <c r="E11" s="826">
        <v>0</v>
      </c>
      <c r="F11" s="827">
        <f t="shared" si="1"/>
        <v>0</v>
      </c>
      <c r="G11" s="825">
        <v>0</v>
      </c>
      <c r="H11" s="826">
        <v>0</v>
      </c>
      <c r="I11" s="827">
        <f t="shared" si="2"/>
        <v>0</v>
      </c>
      <c r="J11" s="825">
        <v>0</v>
      </c>
      <c r="K11" s="826">
        <v>0</v>
      </c>
      <c r="L11" s="827">
        <f t="shared" si="3"/>
        <v>0</v>
      </c>
      <c r="M11" s="825">
        <v>0</v>
      </c>
      <c r="N11" s="826">
        <v>0</v>
      </c>
      <c r="O11" s="827">
        <f t="shared" si="4"/>
        <v>0</v>
      </c>
      <c r="P11" s="825">
        <v>0</v>
      </c>
      <c r="Q11" s="826">
        <v>0</v>
      </c>
      <c r="R11" s="827">
        <f t="shared" si="5"/>
        <v>0</v>
      </c>
      <c r="S11" s="828">
        <v>0</v>
      </c>
      <c r="T11" s="829">
        <v>0</v>
      </c>
      <c r="U11" s="830">
        <f t="shared" si="6"/>
        <v>0</v>
      </c>
      <c r="V11" s="828">
        <v>0</v>
      </c>
      <c r="W11" s="829">
        <v>0</v>
      </c>
      <c r="X11" s="830">
        <f t="shared" si="7"/>
        <v>0</v>
      </c>
    </row>
    <row r="12" spans="1:24" ht="15.75" thickBot="1" x14ac:dyDescent="0.3">
      <c r="A12" s="8" t="s">
        <v>912</v>
      </c>
      <c r="B12" s="8"/>
      <c r="C12" s="831" t="s">
        <v>58</v>
      </c>
      <c r="D12" s="832">
        <v>0</v>
      </c>
      <c r="E12" s="833">
        <v>0</v>
      </c>
      <c r="F12" s="834">
        <f t="shared" si="1"/>
        <v>0</v>
      </c>
      <c r="G12" s="832">
        <v>0</v>
      </c>
      <c r="H12" s="833">
        <v>0</v>
      </c>
      <c r="I12" s="834">
        <f t="shared" si="2"/>
        <v>0</v>
      </c>
      <c r="J12" s="832">
        <v>0</v>
      </c>
      <c r="K12" s="833">
        <v>0</v>
      </c>
      <c r="L12" s="834">
        <f t="shared" si="3"/>
        <v>0</v>
      </c>
      <c r="M12" s="832">
        <v>0</v>
      </c>
      <c r="N12" s="833">
        <v>0</v>
      </c>
      <c r="O12" s="834">
        <f t="shared" si="4"/>
        <v>0</v>
      </c>
      <c r="P12" s="832">
        <v>0</v>
      </c>
      <c r="Q12" s="833">
        <v>0</v>
      </c>
      <c r="R12" s="834">
        <f t="shared" si="5"/>
        <v>0</v>
      </c>
      <c r="S12" s="835">
        <v>0</v>
      </c>
      <c r="T12" s="836">
        <v>0</v>
      </c>
      <c r="U12" s="837">
        <f t="shared" si="6"/>
        <v>0</v>
      </c>
      <c r="V12" s="835">
        <v>0</v>
      </c>
      <c r="W12" s="836">
        <v>0</v>
      </c>
      <c r="X12" s="837">
        <f t="shared" si="7"/>
        <v>0</v>
      </c>
    </row>
    <row r="13" spans="1:24" ht="15.75" thickTop="1" x14ac:dyDescent="0.25">
      <c r="A13" s="109" t="s">
        <v>913</v>
      </c>
      <c r="B13" s="109"/>
      <c r="C13" s="109"/>
      <c r="D13" s="816">
        <f>SUM(D7:D12)</f>
        <v>0</v>
      </c>
      <c r="E13" s="838">
        <f t="shared" ref="E13:F13" si="8">SUM(E7:E12)</f>
        <v>0</v>
      </c>
      <c r="F13" s="839">
        <f t="shared" si="8"/>
        <v>0</v>
      </c>
      <c r="G13" s="816">
        <f>SUM(G7:G12)</f>
        <v>0</v>
      </c>
      <c r="H13" s="838">
        <f t="shared" ref="H13:I13" si="9">SUM(H7:H12)</f>
        <v>0</v>
      </c>
      <c r="I13" s="839">
        <f t="shared" si="9"/>
        <v>0</v>
      </c>
      <c r="J13" s="816">
        <f>SUM(J7:J12)</f>
        <v>0</v>
      </c>
      <c r="K13" s="838">
        <f t="shared" ref="K13:L13" si="10">SUM(K7:K12)</f>
        <v>0</v>
      </c>
      <c r="L13" s="839">
        <f t="shared" si="10"/>
        <v>0</v>
      </c>
      <c r="M13" s="816">
        <f>SUM(M7:M12)</f>
        <v>0</v>
      </c>
      <c r="N13" s="838">
        <f t="shared" ref="N13:O13" si="11">SUM(N7:N12)</f>
        <v>0</v>
      </c>
      <c r="O13" s="839">
        <f t="shared" si="11"/>
        <v>0</v>
      </c>
      <c r="P13" s="816">
        <f>SUM(P7:P12)</f>
        <v>0</v>
      </c>
      <c r="Q13" s="838">
        <f t="shared" ref="Q13:R13" si="12">SUM(Q7:Q12)</f>
        <v>0</v>
      </c>
      <c r="R13" s="839">
        <f t="shared" si="12"/>
        <v>0</v>
      </c>
      <c r="S13" s="819">
        <f>SUM(S7:S12)</f>
        <v>0</v>
      </c>
      <c r="T13" s="840">
        <f t="shared" ref="T13:U13" si="13">SUM(T7:T12)</f>
        <v>0</v>
      </c>
      <c r="U13" s="841">
        <f t="shared" si="13"/>
        <v>0</v>
      </c>
      <c r="V13" s="819">
        <f>SUM(V7:V12)</f>
        <v>0</v>
      </c>
      <c r="W13" s="840">
        <f t="shared" ref="W13:X13" si="14">SUM(W7:W12)</f>
        <v>0</v>
      </c>
      <c r="X13" s="841">
        <f t="shared" si="14"/>
        <v>0</v>
      </c>
    </row>
    <row r="14" spans="1:24" x14ac:dyDescent="0.25">
      <c r="A14" s="5"/>
      <c r="B14" s="5"/>
      <c r="C14" s="5"/>
      <c r="D14" s="236"/>
      <c r="F14" s="237"/>
      <c r="G14" s="236"/>
      <c r="I14" s="237"/>
      <c r="J14" s="236"/>
      <c r="L14" s="237"/>
      <c r="M14" s="236"/>
      <c r="O14" s="237"/>
      <c r="P14" s="236"/>
      <c r="R14" s="237"/>
      <c r="S14" s="677"/>
      <c r="T14" s="25"/>
      <c r="U14" s="390"/>
      <c r="V14" s="677"/>
      <c r="W14" s="25"/>
      <c r="X14" s="390"/>
    </row>
    <row r="15" spans="1:24" x14ac:dyDescent="0.25">
      <c r="A15" s="109" t="s">
        <v>894</v>
      </c>
      <c r="B15" s="109"/>
      <c r="C15" s="109"/>
      <c r="D15" s="236"/>
      <c r="F15" s="237"/>
      <c r="G15" s="236"/>
      <c r="I15" s="237"/>
      <c r="J15" s="236"/>
      <c r="L15" s="237"/>
      <c r="M15" s="236"/>
      <c r="O15" s="237"/>
      <c r="P15" s="236"/>
      <c r="R15" s="237"/>
      <c r="S15" s="677"/>
      <c r="T15" s="25"/>
      <c r="U15" s="390"/>
      <c r="V15" s="677"/>
      <c r="W15" s="25"/>
      <c r="X15" s="390"/>
    </row>
    <row r="16" spans="1:24" x14ac:dyDescent="0.25">
      <c r="A16" s="5" t="s">
        <v>914</v>
      </c>
      <c r="B16" s="5"/>
      <c r="C16" s="824" t="s">
        <v>60</v>
      </c>
      <c r="D16" s="825">
        <v>0</v>
      </c>
      <c r="E16" s="826">
        <v>0</v>
      </c>
      <c r="F16" s="827">
        <f t="shared" ref="F16" si="15">D16-E16</f>
        <v>0</v>
      </c>
      <c r="G16" s="825">
        <v>0</v>
      </c>
      <c r="H16" s="826">
        <v>0</v>
      </c>
      <c r="I16" s="827">
        <f t="shared" ref="I16" si="16">G16-H16</f>
        <v>0</v>
      </c>
      <c r="J16" s="825">
        <v>0</v>
      </c>
      <c r="K16" s="826">
        <v>0</v>
      </c>
      <c r="L16" s="827">
        <f t="shared" ref="L16" si="17">J16-K16</f>
        <v>0</v>
      </c>
      <c r="M16" s="825">
        <v>0</v>
      </c>
      <c r="N16" s="826">
        <v>0</v>
      </c>
      <c r="O16" s="827">
        <f t="shared" ref="O16" si="18">M16-N16</f>
        <v>0</v>
      </c>
      <c r="P16" s="825">
        <v>0</v>
      </c>
      <c r="Q16" s="826">
        <v>0</v>
      </c>
      <c r="R16" s="827">
        <f t="shared" ref="R16" si="19">P16-Q16</f>
        <v>0</v>
      </c>
      <c r="S16" s="828">
        <v>0</v>
      </c>
      <c r="T16" s="829">
        <v>0</v>
      </c>
      <c r="U16" s="830">
        <f t="shared" ref="U16" si="20">S16-T16</f>
        <v>0</v>
      </c>
      <c r="V16" s="828">
        <v>0</v>
      </c>
      <c r="W16" s="829">
        <v>0</v>
      </c>
      <c r="X16" s="830">
        <f t="shared" ref="X16" si="21">V16-W16</f>
        <v>0</v>
      </c>
    </row>
    <row r="17" spans="1:24" x14ac:dyDescent="0.25">
      <c r="A17" s="5" t="s">
        <v>949</v>
      </c>
      <c r="B17" s="5"/>
      <c r="C17" s="824" t="s">
        <v>66</v>
      </c>
      <c r="D17" s="825">
        <v>0</v>
      </c>
      <c r="E17" s="826">
        <v>0</v>
      </c>
      <c r="F17" s="827">
        <f>D17-E17</f>
        <v>0</v>
      </c>
      <c r="G17" s="825">
        <v>0</v>
      </c>
      <c r="H17" s="826">
        <v>0</v>
      </c>
      <c r="I17" s="827">
        <f>G17-H17</f>
        <v>0</v>
      </c>
      <c r="J17" s="825">
        <v>0</v>
      </c>
      <c r="K17" s="826">
        <v>0</v>
      </c>
      <c r="L17" s="827">
        <f>J17-K17</f>
        <v>0</v>
      </c>
      <c r="M17" s="825">
        <v>0</v>
      </c>
      <c r="N17" s="826">
        <v>0</v>
      </c>
      <c r="O17" s="827">
        <f>M17-N17</f>
        <v>0</v>
      </c>
      <c r="P17" s="825">
        <v>0</v>
      </c>
      <c r="Q17" s="826">
        <v>0</v>
      </c>
      <c r="R17" s="827">
        <f>P17-Q17</f>
        <v>0</v>
      </c>
      <c r="S17" s="828">
        <v>0</v>
      </c>
      <c r="T17" s="829">
        <v>0</v>
      </c>
      <c r="U17" s="830">
        <f>S17-T17</f>
        <v>0</v>
      </c>
      <c r="V17" s="828">
        <v>0</v>
      </c>
      <c r="W17" s="829">
        <v>0</v>
      </c>
      <c r="X17" s="830">
        <f>V17-W17</f>
        <v>0</v>
      </c>
    </row>
    <row r="18" spans="1:24" ht="15.75" thickBot="1" x14ac:dyDescent="0.3">
      <c r="A18" s="8" t="s">
        <v>916</v>
      </c>
      <c r="B18" s="8"/>
      <c r="C18" s="831" t="s">
        <v>64</v>
      </c>
      <c r="D18" s="832">
        <v>0</v>
      </c>
      <c r="E18" s="833">
        <v>0</v>
      </c>
      <c r="F18" s="834">
        <f t="shared" ref="F18" si="22">D18-E18</f>
        <v>0</v>
      </c>
      <c r="G18" s="832">
        <v>0</v>
      </c>
      <c r="H18" s="833">
        <v>0</v>
      </c>
      <c r="I18" s="834">
        <f t="shared" ref="I18" si="23">G18-H18</f>
        <v>0</v>
      </c>
      <c r="J18" s="832">
        <v>0</v>
      </c>
      <c r="K18" s="833">
        <v>0</v>
      </c>
      <c r="L18" s="834">
        <f t="shared" ref="L18" si="24">J18-K18</f>
        <v>0</v>
      </c>
      <c r="M18" s="832">
        <v>0</v>
      </c>
      <c r="N18" s="833">
        <v>0</v>
      </c>
      <c r="O18" s="834">
        <f t="shared" ref="O18" si="25">M18-N18</f>
        <v>0</v>
      </c>
      <c r="P18" s="832">
        <v>0</v>
      </c>
      <c r="Q18" s="833">
        <v>0</v>
      </c>
      <c r="R18" s="834">
        <f t="shared" ref="R18" si="26">P18-Q18</f>
        <v>0</v>
      </c>
      <c r="S18" s="835">
        <v>0</v>
      </c>
      <c r="T18" s="836">
        <v>0</v>
      </c>
      <c r="U18" s="837">
        <f t="shared" ref="U18" si="27">S18-T18</f>
        <v>0</v>
      </c>
      <c r="V18" s="835">
        <v>0</v>
      </c>
      <c r="W18" s="836">
        <v>0</v>
      </c>
      <c r="X18" s="837">
        <f t="shared" ref="X18" si="28">V18-W18</f>
        <v>0</v>
      </c>
    </row>
    <row r="19" spans="1:24" ht="15.75" thickTop="1" x14ac:dyDescent="0.25">
      <c r="A19" s="109" t="s">
        <v>917</v>
      </c>
      <c r="B19" s="109"/>
      <c r="C19" s="109"/>
      <c r="D19" s="816">
        <f>SUM(D16:D18)</f>
        <v>0</v>
      </c>
      <c r="E19" s="838">
        <f t="shared" ref="E19" si="29">SUM(E12:E18)</f>
        <v>0</v>
      </c>
      <c r="F19" s="839">
        <f>SUM(F16:F18)</f>
        <v>0</v>
      </c>
      <c r="G19" s="816">
        <f>SUM(G16:G18)</f>
        <v>0</v>
      </c>
      <c r="H19" s="838">
        <f t="shared" ref="H19" si="30">SUM(H12:H18)</f>
        <v>0</v>
      </c>
      <c r="I19" s="839">
        <f>SUM(I16:I18)</f>
        <v>0</v>
      </c>
      <c r="J19" s="816">
        <f>SUM(J16:J18)</f>
        <v>0</v>
      </c>
      <c r="K19" s="838">
        <f t="shared" ref="K19" si="31">SUM(K12:K18)</f>
        <v>0</v>
      </c>
      <c r="L19" s="839">
        <f>SUM(L16:L18)</f>
        <v>0</v>
      </c>
      <c r="M19" s="816">
        <f>SUM(M16:M18)</f>
        <v>0</v>
      </c>
      <c r="N19" s="838">
        <f t="shared" ref="N19" si="32">SUM(N12:N18)</f>
        <v>0</v>
      </c>
      <c r="O19" s="839">
        <f>SUM(O16:O18)</f>
        <v>0</v>
      </c>
      <c r="P19" s="816">
        <f>SUM(P16:P18)</f>
        <v>0</v>
      </c>
      <c r="Q19" s="838">
        <f t="shared" ref="Q19" si="33">SUM(Q12:Q18)</f>
        <v>0</v>
      </c>
      <c r="R19" s="839">
        <f>SUM(R16:R18)</f>
        <v>0</v>
      </c>
      <c r="S19" s="819">
        <f>SUM(S16:S18)</f>
        <v>0</v>
      </c>
      <c r="T19" s="840">
        <f t="shared" ref="T19" si="34">SUM(T12:T18)</f>
        <v>0</v>
      </c>
      <c r="U19" s="841">
        <f>SUM(U16:U18)</f>
        <v>0</v>
      </c>
      <c r="V19" s="819">
        <f>SUM(V16:V18)</f>
        <v>0</v>
      </c>
      <c r="W19" s="840">
        <f t="shared" ref="W19" si="35">SUM(W12:W18)</f>
        <v>0</v>
      </c>
      <c r="X19" s="841">
        <f>SUM(X16:X18)</f>
        <v>0</v>
      </c>
    </row>
    <row r="20" spans="1:24" x14ac:dyDescent="0.25">
      <c r="A20" s="5"/>
      <c r="B20" s="5"/>
      <c r="C20" s="5"/>
      <c r="D20" s="825"/>
      <c r="E20" s="826"/>
      <c r="F20" s="827"/>
      <c r="G20" s="825"/>
      <c r="H20" s="826"/>
      <c r="I20" s="827"/>
      <c r="J20" s="825"/>
      <c r="K20" s="826"/>
      <c r="L20" s="827"/>
      <c r="M20" s="825"/>
      <c r="N20" s="826"/>
      <c r="O20" s="827"/>
      <c r="P20" s="825"/>
      <c r="Q20" s="826"/>
      <c r="R20" s="827"/>
      <c r="S20" s="828"/>
      <c r="T20" s="829"/>
      <c r="U20" s="830"/>
      <c r="V20" s="828"/>
      <c r="W20" s="829"/>
      <c r="X20" s="830"/>
    </row>
    <row r="21" spans="1:24" x14ac:dyDescent="0.25">
      <c r="A21" s="109" t="s">
        <v>895</v>
      </c>
      <c r="B21" s="109"/>
      <c r="C21" s="109"/>
      <c r="D21" s="825"/>
      <c r="E21" s="826"/>
      <c r="F21" s="827"/>
      <c r="G21" s="825"/>
      <c r="H21" s="826"/>
      <c r="I21" s="827"/>
      <c r="J21" s="825"/>
      <c r="K21" s="826"/>
      <c r="L21" s="827"/>
      <c r="M21" s="825"/>
      <c r="N21" s="826"/>
      <c r="O21" s="827"/>
      <c r="P21" s="825"/>
      <c r="Q21" s="826"/>
      <c r="R21" s="827"/>
      <c r="S21" s="828"/>
      <c r="T21" s="829"/>
      <c r="U21" s="830"/>
      <c r="V21" s="828"/>
      <c r="W21" s="829"/>
      <c r="X21" s="830"/>
    </row>
    <row r="22" spans="1:24" x14ac:dyDescent="0.25">
      <c r="A22" s="5" t="s">
        <v>918</v>
      </c>
      <c r="B22" s="5"/>
      <c r="C22" s="824" t="s">
        <v>72</v>
      </c>
      <c r="D22" s="825">
        <v>0</v>
      </c>
      <c r="E22" s="826">
        <v>0</v>
      </c>
      <c r="F22" s="827">
        <f t="shared" ref="F22:F23" si="36">D22-E22</f>
        <v>0</v>
      </c>
      <c r="G22" s="825">
        <v>0</v>
      </c>
      <c r="H22" s="826">
        <v>0</v>
      </c>
      <c r="I22" s="827">
        <f t="shared" ref="I22:I23" si="37">G22-H22</f>
        <v>0</v>
      </c>
      <c r="J22" s="825">
        <v>0</v>
      </c>
      <c r="K22" s="826">
        <v>0</v>
      </c>
      <c r="L22" s="827">
        <f t="shared" ref="L22:L23" si="38">J22-K22</f>
        <v>0</v>
      </c>
      <c r="M22" s="825">
        <v>0</v>
      </c>
      <c r="N22" s="826">
        <v>0</v>
      </c>
      <c r="O22" s="827">
        <f t="shared" ref="O22:O23" si="39">M22-N22</f>
        <v>0</v>
      </c>
      <c r="P22" s="825">
        <v>0</v>
      </c>
      <c r="Q22" s="826">
        <v>0</v>
      </c>
      <c r="R22" s="827">
        <f t="shared" ref="R22:R23" si="40">P22-Q22</f>
        <v>0</v>
      </c>
      <c r="S22" s="828">
        <v>0</v>
      </c>
      <c r="T22" s="829">
        <v>0</v>
      </c>
      <c r="U22" s="830">
        <f t="shared" ref="U22:U23" si="41">S22-T22</f>
        <v>0</v>
      </c>
      <c r="V22" s="828">
        <v>0</v>
      </c>
      <c r="W22" s="829">
        <v>0</v>
      </c>
      <c r="X22" s="830">
        <f t="shared" ref="X22:X23" si="42">V22-W22</f>
        <v>0</v>
      </c>
    </row>
    <row r="23" spans="1:24" ht="15.75" thickBot="1" x14ac:dyDescent="0.3">
      <c r="A23" s="8" t="s">
        <v>919</v>
      </c>
      <c r="B23" s="8"/>
      <c r="C23" s="831" t="s">
        <v>74</v>
      </c>
      <c r="D23" s="832">
        <v>0</v>
      </c>
      <c r="E23" s="833">
        <v>0</v>
      </c>
      <c r="F23" s="834">
        <f t="shared" si="36"/>
        <v>0</v>
      </c>
      <c r="G23" s="832">
        <v>0</v>
      </c>
      <c r="H23" s="833">
        <v>0</v>
      </c>
      <c r="I23" s="834">
        <f t="shared" si="37"/>
        <v>0</v>
      </c>
      <c r="J23" s="832">
        <v>0</v>
      </c>
      <c r="K23" s="833">
        <v>0</v>
      </c>
      <c r="L23" s="834">
        <f t="shared" si="38"/>
        <v>0</v>
      </c>
      <c r="M23" s="832">
        <v>0</v>
      </c>
      <c r="N23" s="833">
        <v>0</v>
      </c>
      <c r="O23" s="834">
        <f t="shared" si="39"/>
        <v>0</v>
      </c>
      <c r="P23" s="832">
        <v>0</v>
      </c>
      <c r="Q23" s="833">
        <v>0</v>
      </c>
      <c r="R23" s="834">
        <f t="shared" si="40"/>
        <v>0</v>
      </c>
      <c r="S23" s="835">
        <v>0</v>
      </c>
      <c r="T23" s="836">
        <v>0</v>
      </c>
      <c r="U23" s="837">
        <f t="shared" si="41"/>
        <v>0</v>
      </c>
      <c r="V23" s="835">
        <v>0</v>
      </c>
      <c r="W23" s="836">
        <v>0</v>
      </c>
      <c r="X23" s="837">
        <f t="shared" si="42"/>
        <v>0</v>
      </c>
    </row>
    <row r="24" spans="1:24" ht="15.75" thickTop="1" x14ac:dyDescent="0.25">
      <c r="A24" s="109" t="s">
        <v>920</v>
      </c>
      <c r="B24" s="109"/>
      <c r="C24" s="109"/>
      <c r="D24" s="816">
        <f>SUM(D22:D23)</f>
        <v>0</v>
      </c>
      <c r="E24" s="838">
        <f t="shared" ref="E24" si="43">SUM(E18:E23)</f>
        <v>0</v>
      </c>
      <c r="F24" s="839">
        <f>SUM(F22:F23)</f>
        <v>0</v>
      </c>
      <c r="G24" s="816">
        <f>SUM(G22:G23)</f>
        <v>0</v>
      </c>
      <c r="H24" s="838">
        <f t="shared" ref="H24" si="44">SUM(H18:H23)</f>
        <v>0</v>
      </c>
      <c r="I24" s="839">
        <f>SUM(I22:I23)</f>
        <v>0</v>
      </c>
      <c r="J24" s="816">
        <f>SUM(J22:J23)</f>
        <v>0</v>
      </c>
      <c r="K24" s="838">
        <f t="shared" ref="K24" si="45">SUM(K18:K23)</f>
        <v>0</v>
      </c>
      <c r="L24" s="839">
        <f>SUM(L22:L23)</f>
        <v>0</v>
      </c>
      <c r="M24" s="816">
        <f>SUM(M22:M23)</f>
        <v>0</v>
      </c>
      <c r="N24" s="838">
        <f t="shared" ref="N24" si="46">SUM(N18:N23)</f>
        <v>0</v>
      </c>
      <c r="O24" s="839">
        <f>SUM(O22:O23)</f>
        <v>0</v>
      </c>
      <c r="P24" s="816">
        <f>SUM(P22:P23)</f>
        <v>0</v>
      </c>
      <c r="Q24" s="838">
        <f t="shared" ref="Q24" si="47">SUM(Q18:Q23)</f>
        <v>0</v>
      </c>
      <c r="R24" s="839">
        <f>SUM(R22:R23)</f>
        <v>0</v>
      </c>
      <c r="S24" s="819">
        <f>SUM(S22:S23)</f>
        <v>0</v>
      </c>
      <c r="T24" s="840">
        <f t="shared" ref="T24" si="48">SUM(T18:T23)</f>
        <v>0</v>
      </c>
      <c r="U24" s="841">
        <f>SUM(U22:U23)</f>
        <v>0</v>
      </c>
      <c r="V24" s="819">
        <f>SUM(V22:V23)</f>
        <v>0</v>
      </c>
      <c r="W24" s="840">
        <f t="shared" ref="W24" si="49">SUM(W18:W23)</f>
        <v>0</v>
      </c>
      <c r="X24" s="841">
        <f>SUM(X22:X23)</f>
        <v>0</v>
      </c>
    </row>
    <row r="25" spans="1:24" x14ac:dyDescent="0.25">
      <c r="A25" s="5"/>
      <c r="B25" s="5"/>
      <c r="C25" s="5"/>
      <c r="D25" s="825"/>
      <c r="E25" s="826"/>
      <c r="F25" s="827"/>
      <c r="G25" s="825"/>
      <c r="H25" s="826"/>
      <c r="I25" s="827"/>
      <c r="J25" s="825"/>
      <c r="K25" s="826"/>
      <c r="L25" s="827"/>
      <c r="M25" s="825"/>
      <c r="N25" s="826"/>
      <c r="O25" s="827"/>
      <c r="P25" s="825"/>
      <c r="Q25" s="826"/>
      <c r="R25" s="827"/>
      <c r="S25" s="828"/>
      <c r="T25" s="829"/>
      <c r="U25" s="830"/>
      <c r="V25" s="828"/>
      <c r="W25" s="829"/>
      <c r="X25" s="830"/>
    </row>
    <row r="26" spans="1:24" x14ac:dyDescent="0.25">
      <c r="A26" s="109" t="s">
        <v>921</v>
      </c>
      <c r="B26" s="109"/>
      <c r="C26" s="109"/>
      <c r="D26" s="825"/>
      <c r="E26" s="826"/>
      <c r="F26" s="827"/>
      <c r="G26" s="825"/>
      <c r="H26" s="826"/>
      <c r="I26" s="827"/>
      <c r="J26" s="825"/>
      <c r="K26" s="826"/>
      <c r="L26" s="827"/>
      <c r="M26" s="825"/>
      <c r="N26" s="826"/>
      <c r="O26" s="827"/>
      <c r="P26" s="825"/>
      <c r="Q26" s="826"/>
      <c r="R26" s="827"/>
      <c r="S26" s="828"/>
      <c r="T26" s="829"/>
      <c r="U26" s="830"/>
      <c r="V26" s="828"/>
      <c r="W26" s="829"/>
      <c r="X26" s="830"/>
    </row>
    <row r="27" spans="1:24" x14ac:dyDescent="0.25">
      <c r="A27" s="5" t="s">
        <v>922</v>
      </c>
      <c r="B27" s="5"/>
      <c r="C27" s="824"/>
      <c r="D27" s="825">
        <v>0</v>
      </c>
      <c r="E27" s="826">
        <v>0</v>
      </c>
      <c r="F27" s="827">
        <f>D27-E27</f>
        <v>0</v>
      </c>
      <c r="G27" s="825">
        <v>0</v>
      </c>
      <c r="H27" s="826">
        <v>0</v>
      </c>
      <c r="I27" s="827">
        <f>G27-H27</f>
        <v>0</v>
      </c>
      <c r="J27" s="825">
        <v>0</v>
      </c>
      <c r="K27" s="826">
        <v>0</v>
      </c>
      <c r="L27" s="827">
        <f>J27-K27</f>
        <v>0</v>
      </c>
      <c r="M27" s="825">
        <v>0</v>
      </c>
      <c r="N27" s="826">
        <v>0</v>
      </c>
      <c r="O27" s="827">
        <f>M27-N27</f>
        <v>0</v>
      </c>
      <c r="P27" s="825">
        <v>0</v>
      </c>
      <c r="Q27" s="826">
        <v>0</v>
      </c>
      <c r="R27" s="827">
        <f>P27-Q27</f>
        <v>0</v>
      </c>
      <c r="S27" s="828">
        <v>0</v>
      </c>
      <c r="T27" s="829">
        <v>0</v>
      </c>
      <c r="U27" s="830">
        <f>S27-T27</f>
        <v>0</v>
      </c>
      <c r="V27" s="828">
        <v>0</v>
      </c>
      <c r="W27" s="829">
        <v>0</v>
      </c>
      <c r="X27" s="830">
        <f>V27-W27</f>
        <v>0</v>
      </c>
    </row>
    <row r="28" spans="1:24" x14ac:dyDescent="0.25">
      <c r="A28" s="5" t="s">
        <v>923</v>
      </c>
      <c r="B28" s="5"/>
      <c r="C28" s="824"/>
      <c r="D28" s="825">
        <v>0</v>
      </c>
      <c r="E28" s="826">
        <v>0</v>
      </c>
      <c r="F28" s="827">
        <f t="shared" ref="F28:F31" si="50">D28-E28</f>
        <v>0</v>
      </c>
      <c r="G28" s="825">
        <v>0</v>
      </c>
      <c r="H28" s="826">
        <v>0</v>
      </c>
      <c r="I28" s="827">
        <f t="shared" ref="I28:I31" si="51">G28-H28</f>
        <v>0</v>
      </c>
      <c r="J28" s="825">
        <v>0</v>
      </c>
      <c r="K28" s="826">
        <v>0</v>
      </c>
      <c r="L28" s="827">
        <f t="shared" ref="L28:L31" si="52">J28-K28</f>
        <v>0</v>
      </c>
      <c r="M28" s="825">
        <v>0</v>
      </c>
      <c r="N28" s="826">
        <v>0</v>
      </c>
      <c r="O28" s="827">
        <f t="shared" ref="O28:O31" si="53">M28-N28</f>
        <v>0</v>
      </c>
      <c r="P28" s="825">
        <v>0</v>
      </c>
      <c r="Q28" s="826">
        <v>0</v>
      </c>
      <c r="R28" s="827">
        <f t="shared" ref="R28:R31" si="54">P28-Q28</f>
        <v>0</v>
      </c>
      <c r="S28" s="828">
        <v>0</v>
      </c>
      <c r="T28" s="829">
        <v>0</v>
      </c>
      <c r="U28" s="830">
        <f t="shared" ref="U28:U31" si="55">S28-T28</f>
        <v>0</v>
      </c>
      <c r="V28" s="828">
        <v>0</v>
      </c>
      <c r="W28" s="829">
        <v>0</v>
      </c>
      <c r="X28" s="830">
        <f t="shared" ref="X28:X31" si="56">V28-W28</f>
        <v>0</v>
      </c>
    </row>
    <row r="29" spans="1:24" x14ac:dyDescent="0.25">
      <c r="A29" s="5" t="s">
        <v>924</v>
      </c>
      <c r="B29" s="5"/>
      <c r="C29" s="824"/>
      <c r="D29" s="825">
        <v>0</v>
      </c>
      <c r="E29" s="826">
        <v>0</v>
      </c>
      <c r="F29" s="827">
        <f t="shared" si="50"/>
        <v>0</v>
      </c>
      <c r="G29" s="825">
        <v>0</v>
      </c>
      <c r="H29" s="826">
        <v>0</v>
      </c>
      <c r="I29" s="827">
        <f t="shared" si="51"/>
        <v>0</v>
      </c>
      <c r="J29" s="825">
        <v>0</v>
      </c>
      <c r="K29" s="826">
        <v>0</v>
      </c>
      <c r="L29" s="827">
        <f t="shared" si="52"/>
        <v>0</v>
      </c>
      <c r="M29" s="825">
        <v>0</v>
      </c>
      <c r="N29" s="826">
        <v>0</v>
      </c>
      <c r="O29" s="827">
        <f t="shared" si="53"/>
        <v>0</v>
      </c>
      <c r="P29" s="825">
        <v>0</v>
      </c>
      <c r="Q29" s="826">
        <v>0</v>
      </c>
      <c r="R29" s="827">
        <f t="shared" si="54"/>
        <v>0</v>
      </c>
      <c r="S29" s="828">
        <v>0</v>
      </c>
      <c r="T29" s="829">
        <v>0</v>
      </c>
      <c r="U29" s="830">
        <f t="shared" si="55"/>
        <v>0</v>
      </c>
      <c r="V29" s="828">
        <v>0</v>
      </c>
      <c r="W29" s="829">
        <v>0</v>
      </c>
      <c r="X29" s="830">
        <f t="shared" si="56"/>
        <v>0</v>
      </c>
    </row>
    <row r="30" spans="1:24" x14ac:dyDescent="0.25">
      <c r="A30" s="5" t="s">
        <v>925</v>
      </c>
      <c r="B30" s="5"/>
      <c r="C30" s="824" t="s">
        <v>84</v>
      </c>
      <c r="D30" s="825">
        <v>0</v>
      </c>
      <c r="E30" s="826">
        <v>0</v>
      </c>
      <c r="F30" s="827">
        <f t="shared" si="50"/>
        <v>0</v>
      </c>
      <c r="G30" s="825">
        <v>0</v>
      </c>
      <c r="H30" s="826">
        <v>0</v>
      </c>
      <c r="I30" s="827">
        <f t="shared" si="51"/>
        <v>0</v>
      </c>
      <c r="J30" s="825">
        <v>0</v>
      </c>
      <c r="K30" s="826">
        <v>0</v>
      </c>
      <c r="L30" s="827">
        <f t="shared" si="52"/>
        <v>0</v>
      </c>
      <c r="M30" s="825">
        <v>0</v>
      </c>
      <c r="N30" s="826">
        <v>0</v>
      </c>
      <c r="O30" s="827">
        <f t="shared" si="53"/>
        <v>0</v>
      </c>
      <c r="P30" s="825">
        <v>0</v>
      </c>
      <c r="Q30" s="826">
        <v>0</v>
      </c>
      <c r="R30" s="827">
        <f t="shared" si="54"/>
        <v>0</v>
      </c>
      <c r="S30" s="828">
        <v>0</v>
      </c>
      <c r="T30" s="829">
        <v>0</v>
      </c>
      <c r="U30" s="830">
        <f t="shared" si="55"/>
        <v>0</v>
      </c>
      <c r="V30" s="828">
        <v>0</v>
      </c>
      <c r="W30" s="829">
        <v>0</v>
      </c>
      <c r="X30" s="830">
        <f t="shared" si="56"/>
        <v>0</v>
      </c>
    </row>
    <row r="31" spans="1:24" x14ac:dyDescent="0.25">
      <c r="A31" s="5" t="s">
        <v>551</v>
      </c>
      <c r="B31" s="5"/>
      <c r="C31" s="824" t="s">
        <v>68</v>
      </c>
      <c r="D31" s="825">
        <v>0</v>
      </c>
      <c r="E31" s="826">
        <v>0</v>
      </c>
      <c r="F31" s="827">
        <f t="shared" si="50"/>
        <v>0</v>
      </c>
      <c r="G31" s="825">
        <v>0</v>
      </c>
      <c r="H31" s="826">
        <v>0</v>
      </c>
      <c r="I31" s="827">
        <f t="shared" si="51"/>
        <v>0</v>
      </c>
      <c r="J31" s="825">
        <v>0</v>
      </c>
      <c r="K31" s="826">
        <v>0</v>
      </c>
      <c r="L31" s="827">
        <f t="shared" si="52"/>
        <v>0</v>
      </c>
      <c r="M31" s="825">
        <v>0</v>
      </c>
      <c r="N31" s="826">
        <v>0</v>
      </c>
      <c r="O31" s="827">
        <f t="shared" si="53"/>
        <v>0</v>
      </c>
      <c r="P31" s="825">
        <v>0</v>
      </c>
      <c r="Q31" s="826">
        <v>0</v>
      </c>
      <c r="R31" s="827">
        <f t="shared" si="54"/>
        <v>0</v>
      </c>
      <c r="S31" s="828">
        <v>0</v>
      </c>
      <c r="T31" s="829">
        <v>0</v>
      </c>
      <c r="U31" s="830">
        <f t="shared" si="55"/>
        <v>0</v>
      </c>
      <c r="V31" s="828">
        <v>0</v>
      </c>
      <c r="W31" s="829">
        <v>0</v>
      </c>
      <c r="X31" s="830">
        <f t="shared" si="56"/>
        <v>0</v>
      </c>
    </row>
    <row r="32" spans="1:24" x14ac:dyDescent="0.25">
      <c r="A32" s="5" t="s">
        <v>926</v>
      </c>
      <c r="B32" s="5"/>
      <c r="C32" s="824"/>
      <c r="D32" s="825">
        <v>0</v>
      </c>
      <c r="E32" s="826">
        <v>0</v>
      </c>
      <c r="F32" s="827">
        <f>D32-E32</f>
        <v>0</v>
      </c>
      <c r="G32" s="825">
        <v>0</v>
      </c>
      <c r="H32" s="826">
        <v>0</v>
      </c>
      <c r="I32" s="827">
        <f>G32-H32</f>
        <v>0</v>
      </c>
      <c r="J32" s="825">
        <v>0</v>
      </c>
      <c r="K32" s="826">
        <v>0</v>
      </c>
      <c r="L32" s="827">
        <f>J32-K32</f>
        <v>0</v>
      </c>
      <c r="M32" s="825">
        <v>0</v>
      </c>
      <c r="N32" s="826">
        <v>0</v>
      </c>
      <c r="O32" s="827">
        <f>M32-N32</f>
        <v>0</v>
      </c>
      <c r="P32" s="825">
        <v>0</v>
      </c>
      <c r="Q32" s="826">
        <v>0</v>
      </c>
      <c r="R32" s="827">
        <f>P32-Q32</f>
        <v>0</v>
      </c>
      <c r="S32" s="828">
        <v>0</v>
      </c>
      <c r="T32" s="829">
        <v>0</v>
      </c>
      <c r="U32" s="830">
        <f>S32-T32</f>
        <v>0</v>
      </c>
      <c r="V32" s="828">
        <v>0</v>
      </c>
      <c r="W32" s="829">
        <v>0</v>
      </c>
      <c r="X32" s="830">
        <f>V32-W32</f>
        <v>0</v>
      </c>
    </row>
    <row r="33" spans="1:24" x14ac:dyDescent="0.25">
      <c r="A33" s="5" t="s">
        <v>927</v>
      </c>
      <c r="B33" s="5"/>
      <c r="C33" s="824"/>
      <c r="D33" s="825">
        <v>0</v>
      </c>
      <c r="E33" s="826">
        <v>0</v>
      </c>
      <c r="F33" s="827">
        <f t="shared" ref="F33:F35" si="57">D33-E33</f>
        <v>0</v>
      </c>
      <c r="G33" s="825">
        <v>0</v>
      </c>
      <c r="H33" s="826">
        <v>0</v>
      </c>
      <c r="I33" s="827">
        <f t="shared" ref="I33:I35" si="58">G33-H33</f>
        <v>0</v>
      </c>
      <c r="J33" s="825">
        <v>0</v>
      </c>
      <c r="K33" s="826">
        <v>0</v>
      </c>
      <c r="L33" s="827">
        <f t="shared" ref="L33:L35" si="59">J33-K33</f>
        <v>0</v>
      </c>
      <c r="M33" s="825">
        <v>0</v>
      </c>
      <c r="N33" s="826">
        <v>0</v>
      </c>
      <c r="O33" s="827">
        <f t="shared" ref="O33:O35" si="60">M33-N33</f>
        <v>0</v>
      </c>
      <c r="P33" s="825">
        <v>0</v>
      </c>
      <c r="Q33" s="826">
        <v>0</v>
      </c>
      <c r="R33" s="827">
        <f t="shared" ref="R33:R35" si="61">P33-Q33</f>
        <v>0</v>
      </c>
      <c r="S33" s="828">
        <v>0</v>
      </c>
      <c r="T33" s="829">
        <v>0</v>
      </c>
      <c r="U33" s="830">
        <f t="shared" ref="U33:U35" si="62">S33-T33</f>
        <v>0</v>
      </c>
      <c r="V33" s="828">
        <v>0</v>
      </c>
      <c r="W33" s="829">
        <v>0</v>
      </c>
      <c r="X33" s="830">
        <f t="shared" ref="X33:X35" si="63">V33-W33</f>
        <v>0</v>
      </c>
    </row>
    <row r="34" spans="1:24" x14ac:dyDescent="0.25">
      <c r="A34" s="5" t="s">
        <v>928</v>
      </c>
      <c r="B34" s="5"/>
      <c r="C34" s="824" t="s">
        <v>78</v>
      </c>
      <c r="D34" s="825">
        <v>0</v>
      </c>
      <c r="E34" s="826">
        <v>0</v>
      </c>
      <c r="F34" s="827">
        <f t="shared" si="57"/>
        <v>0</v>
      </c>
      <c r="G34" s="825">
        <v>0</v>
      </c>
      <c r="H34" s="826">
        <v>0</v>
      </c>
      <c r="I34" s="827">
        <f t="shared" si="58"/>
        <v>0</v>
      </c>
      <c r="J34" s="825">
        <v>0</v>
      </c>
      <c r="K34" s="826">
        <v>0</v>
      </c>
      <c r="L34" s="827">
        <f t="shared" si="59"/>
        <v>0</v>
      </c>
      <c r="M34" s="825">
        <v>0</v>
      </c>
      <c r="N34" s="826">
        <v>0</v>
      </c>
      <c r="O34" s="827">
        <f t="shared" si="60"/>
        <v>0</v>
      </c>
      <c r="P34" s="825">
        <v>0</v>
      </c>
      <c r="Q34" s="826">
        <v>0</v>
      </c>
      <c r="R34" s="827">
        <f t="shared" si="61"/>
        <v>0</v>
      </c>
      <c r="S34" s="828">
        <v>0</v>
      </c>
      <c r="T34" s="829">
        <v>0</v>
      </c>
      <c r="U34" s="830">
        <f t="shared" si="62"/>
        <v>0</v>
      </c>
      <c r="V34" s="828">
        <v>0</v>
      </c>
      <c r="W34" s="829">
        <v>0</v>
      </c>
      <c r="X34" s="830">
        <f t="shared" si="63"/>
        <v>0</v>
      </c>
    </row>
    <row r="35" spans="1:24" x14ac:dyDescent="0.25">
      <c r="A35" s="5" t="s">
        <v>929</v>
      </c>
      <c r="B35" s="5"/>
      <c r="C35" s="824" t="s">
        <v>70</v>
      </c>
      <c r="D35" s="825">
        <v>0</v>
      </c>
      <c r="E35" s="826">
        <v>0</v>
      </c>
      <c r="F35" s="827">
        <f t="shared" si="57"/>
        <v>0</v>
      </c>
      <c r="G35" s="825">
        <v>0</v>
      </c>
      <c r="H35" s="826">
        <v>0</v>
      </c>
      <c r="I35" s="827">
        <f t="shared" si="58"/>
        <v>0</v>
      </c>
      <c r="J35" s="825">
        <v>0</v>
      </c>
      <c r="K35" s="826">
        <v>0</v>
      </c>
      <c r="L35" s="827">
        <f t="shared" si="59"/>
        <v>0</v>
      </c>
      <c r="M35" s="825">
        <v>0</v>
      </c>
      <c r="N35" s="826">
        <v>0</v>
      </c>
      <c r="O35" s="827">
        <f t="shared" si="60"/>
        <v>0</v>
      </c>
      <c r="P35" s="825">
        <v>0</v>
      </c>
      <c r="Q35" s="826">
        <v>0</v>
      </c>
      <c r="R35" s="827">
        <f t="shared" si="61"/>
        <v>0</v>
      </c>
      <c r="S35" s="828">
        <v>0</v>
      </c>
      <c r="T35" s="829">
        <v>0</v>
      </c>
      <c r="U35" s="830">
        <f t="shared" si="62"/>
        <v>0</v>
      </c>
      <c r="V35" s="828">
        <v>0</v>
      </c>
      <c r="W35" s="829">
        <v>0</v>
      </c>
      <c r="X35" s="830">
        <f t="shared" si="63"/>
        <v>0</v>
      </c>
    </row>
    <row r="36" spans="1:24" x14ac:dyDescent="0.25">
      <c r="A36" s="5" t="s">
        <v>930</v>
      </c>
      <c r="B36" s="5"/>
      <c r="C36" s="824"/>
      <c r="D36" s="825">
        <v>0</v>
      </c>
      <c r="E36" s="826">
        <v>0</v>
      </c>
      <c r="F36" s="827">
        <f>D36-E36</f>
        <v>0</v>
      </c>
      <c r="G36" s="825">
        <v>0</v>
      </c>
      <c r="H36" s="826">
        <v>0</v>
      </c>
      <c r="I36" s="827">
        <f>G36-H36</f>
        <v>0</v>
      </c>
      <c r="J36" s="825">
        <v>0</v>
      </c>
      <c r="K36" s="826">
        <v>0</v>
      </c>
      <c r="L36" s="827">
        <f>J36-K36</f>
        <v>0</v>
      </c>
      <c r="M36" s="825">
        <v>0</v>
      </c>
      <c r="N36" s="826">
        <v>0</v>
      </c>
      <c r="O36" s="827">
        <f>M36-N36</f>
        <v>0</v>
      </c>
      <c r="P36" s="825">
        <v>0</v>
      </c>
      <c r="Q36" s="826">
        <v>0</v>
      </c>
      <c r="R36" s="827">
        <f>P36-Q36</f>
        <v>0</v>
      </c>
      <c r="S36" s="828">
        <v>0</v>
      </c>
      <c r="T36" s="829">
        <v>0</v>
      </c>
      <c r="U36" s="830">
        <f>S36-T36</f>
        <v>0</v>
      </c>
      <c r="V36" s="828">
        <v>0</v>
      </c>
      <c r="W36" s="829">
        <v>0</v>
      </c>
      <c r="X36" s="830">
        <f>V36-W36</f>
        <v>0</v>
      </c>
    </row>
    <row r="37" spans="1:24" x14ac:dyDescent="0.25">
      <c r="A37" s="5" t="s">
        <v>931</v>
      </c>
      <c r="B37" s="5"/>
      <c r="C37" s="824" t="s">
        <v>76</v>
      </c>
      <c r="D37" s="825">
        <v>0</v>
      </c>
      <c r="E37" s="826">
        <v>0</v>
      </c>
      <c r="F37" s="827">
        <f t="shared" ref="F37:F40" si="64">D37-E37</f>
        <v>0</v>
      </c>
      <c r="G37" s="825">
        <v>0</v>
      </c>
      <c r="H37" s="826">
        <v>0</v>
      </c>
      <c r="I37" s="827">
        <f t="shared" ref="I37:I40" si="65">G37-H37</f>
        <v>0</v>
      </c>
      <c r="J37" s="825">
        <v>0</v>
      </c>
      <c r="K37" s="826">
        <v>0</v>
      </c>
      <c r="L37" s="827">
        <f t="shared" ref="L37:L40" si="66">J37-K37</f>
        <v>0</v>
      </c>
      <c r="M37" s="825">
        <v>0</v>
      </c>
      <c r="N37" s="826">
        <v>0</v>
      </c>
      <c r="O37" s="827">
        <f t="shared" ref="O37:O40" si="67">M37-N37</f>
        <v>0</v>
      </c>
      <c r="P37" s="825">
        <v>0</v>
      </c>
      <c r="Q37" s="826">
        <v>0</v>
      </c>
      <c r="R37" s="827">
        <f t="shared" ref="R37:R40" si="68">P37-Q37</f>
        <v>0</v>
      </c>
      <c r="S37" s="828">
        <v>0</v>
      </c>
      <c r="T37" s="829">
        <v>0</v>
      </c>
      <c r="U37" s="830">
        <f t="shared" ref="U37:U40" si="69">S37-T37</f>
        <v>0</v>
      </c>
      <c r="V37" s="828">
        <v>0</v>
      </c>
      <c r="W37" s="829">
        <v>0</v>
      </c>
      <c r="X37" s="830">
        <f t="shared" ref="X37:X40" si="70">V37-W37</f>
        <v>0</v>
      </c>
    </row>
    <row r="38" spans="1:24" x14ac:dyDescent="0.25">
      <c r="A38" s="5" t="s">
        <v>932</v>
      </c>
      <c r="B38" s="5"/>
      <c r="C38" s="824"/>
      <c r="D38" s="825">
        <v>0</v>
      </c>
      <c r="E38" s="826">
        <v>0</v>
      </c>
      <c r="F38" s="827">
        <f t="shared" si="64"/>
        <v>0</v>
      </c>
      <c r="G38" s="825">
        <v>0</v>
      </c>
      <c r="H38" s="826">
        <v>0</v>
      </c>
      <c r="I38" s="827">
        <f t="shared" si="65"/>
        <v>0</v>
      </c>
      <c r="J38" s="825">
        <v>0</v>
      </c>
      <c r="K38" s="826">
        <v>0</v>
      </c>
      <c r="L38" s="827">
        <f t="shared" si="66"/>
        <v>0</v>
      </c>
      <c r="M38" s="825">
        <v>0</v>
      </c>
      <c r="N38" s="826">
        <v>0</v>
      </c>
      <c r="O38" s="827">
        <f t="shared" si="67"/>
        <v>0</v>
      </c>
      <c r="P38" s="825">
        <v>0</v>
      </c>
      <c r="Q38" s="826">
        <v>0</v>
      </c>
      <c r="R38" s="827">
        <f t="shared" si="68"/>
        <v>0</v>
      </c>
      <c r="S38" s="828">
        <v>0</v>
      </c>
      <c r="T38" s="829">
        <v>0</v>
      </c>
      <c r="U38" s="830">
        <f t="shared" si="69"/>
        <v>0</v>
      </c>
      <c r="V38" s="828">
        <v>0</v>
      </c>
      <c r="W38" s="829">
        <v>0</v>
      </c>
      <c r="X38" s="830">
        <f t="shared" si="70"/>
        <v>0</v>
      </c>
    </row>
    <row r="39" spans="1:24" x14ac:dyDescent="0.25">
      <c r="A39" s="5" t="s">
        <v>933</v>
      </c>
      <c r="B39" s="5"/>
      <c r="C39" s="824" t="s">
        <v>82</v>
      </c>
      <c r="D39" s="825">
        <v>0</v>
      </c>
      <c r="E39" s="826">
        <v>0</v>
      </c>
      <c r="F39" s="827">
        <f t="shared" si="64"/>
        <v>0</v>
      </c>
      <c r="G39" s="825">
        <v>0</v>
      </c>
      <c r="H39" s="826">
        <v>0</v>
      </c>
      <c r="I39" s="827">
        <f t="shared" si="65"/>
        <v>0</v>
      </c>
      <c r="J39" s="825">
        <v>0</v>
      </c>
      <c r="K39" s="826">
        <v>0</v>
      </c>
      <c r="L39" s="827">
        <f t="shared" si="66"/>
        <v>0</v>
      </c>
      <c r="M39" s="825">
        <v>0</v>
      </c>
      <c r="N39" s="826">
        <v>0</v>
      </c>
      <c r="O39" s="827">
        <f t="shared" si="67"/>
        <v>0</v>
      </c>
      <c r="P39" s="825">
        <v>0</v>
      </c>
      <c r="Q39" s="826">
        <v>0</v>
      </c>
      <c r="R39" s="827">
        <f t="shared" si="68"/>
        <v>0</v>
      </c>
      <c r="S39" s="828">
        <v>0</v>
      </c>
      <c r="T39" s="829">
        <v>0</v>
      </c>
      <c r="U39" s="830">
        <f t="shared" si="69"/>
        <v>0</v>
      </c>
      <c r="V39" s="828">
        <v>0</v>
      </c>
      <c r="W39" s="829">
        <v>0</v>
      </c>
      <c r="X39" s="830">
        <f t="shared" si="70"/>
        <v>0</v>
      </c>
    </row>
    <row r="40" spans="1:24" x14ac:dyDescent="0.25">
      <c r="A40" s="5" t="s">
        <v>934</v>
      </c>
      <c r="B40" s="5"/>
      <c r="C40" s="824"/>
      <c r="D40" s="825">
        <v>0</v>
      </c>
      <c r="E40" s="826">
        <v>0</v>
      </c>
      <c r="F40" s="827">
        <f t="shared" si="64"/>
        <v>0</v>
      </c>
      <c r="G40" s="825">
        <v>0</v>
      </c>
      <c r="H40" s="826">
        <v>0</v>
      </c>
      <c r="I40" s="827">
        <f t="shared" si="65"/>
        <v>0</v>
      </c>
      <c r="J40" s="825">
        <v>0</v>
      </c>
      <c r="K40" s="826">
        <v>0</v>
      </c>
      <c r="L40" s="827">
        <f t="shared" si="66"/>
        <v>0</v>
      </c>
      <c r="M40" s="825">
        <v>0</v>
      </c>
      <c r="N40" s="826">
        <v>0</v>
      </c>
      <c r="O40" s="827">
        <f t="shared" si="67"/>
        <v>0</v>
      </c>
      <c r="P40" s="825">
        <v>0</v>
      </c>
      <c r="Q40" s="826">
        <v>0</v>
      </c>
      <c r="R40" s="827">
        <f t="shared" si="68"/>
        <v>0</v>
      </c>
      <c r="S40" s="828">
        <v>0</v>
      </c>
      <c r="T40" s="829">
        <v>0</v>
      </c>
      <c r="U40" s="830">
        <f t="shared" si="69"/>
        <v>0</v>
      </c>
      <c r="V40" s="828">
        <v>0</v>
      </c>
      <c r="W40" s="829">
        <v>0</v>
      </c>
      <c r="X40" s="830">
        <f t="shared" si="70"/>
        <v>0</v>
      </c>
    </row>
    <row r="41" spans="1:24" x14ac:dyDescent="0.25">
      <c r="A41" s="5" t="s">
        <v>935</v>
      </c>
      <c r="B41" s="5"/>
      <c r="C41" s="824"/>
      <c r="D41" s="825">
        <v>0</v>
      </c>
      <c r="E41" s="826">
        <v>0</v>
      </c>
      <c r="F41" s="827">
        <f>D41-E41</f>
        <v>0</v>
      </c>
      <c r="G41" s="825">
        <v>0</v>
      </c>
      <c r="H41" s="826">
        <v>0</v>
      </c>
      <c r="I41" s="827">
        <f>G41-H41</f>
        <v>0</v>
      </c>
      <c r="J41" s="825">
        <v>0</v>
      </c>
      <c r="K41" s="826">
        <v>0</v>
      </c>
      <c r="L41" s="827">
        <f>J41-K41</f>
        <v>0</v>
      </c>
      <c r="M41" s="825">
        <v>0</v>
      </c>
      <c r="N41" s="826">
        <v>0</v>
      </c>
      <c r="O41" s="827">
        <f>M41-N41</f>
        <v>0</v>
      </c>
      <c r="P41" s="825">
        <v>0</v>
      </c>
      <c r="Q41" s="826">
        <v>0</v>
      </c>
      <c r="R41" s="827">
        <f>P41-Q41</f>
        <v>0</v>
      </c>
      <c r="S41" s="828">
        <v>0</v>
      </c>
      <c r="T41" s="829">
        <v>0</v>
      </c>
      <c r="U41" s="830">
        <f>S41-T41</f>
        <v>0</v>
      </c>
      <c r="V41" s="828">
        <v>0</v>
      </c>
      <c r="W41" s="829">
        <v>0</v>
      </c>
      <c r="X41" s="830">
        <f>V41-W41</f>
        <v>0</v>
      </c>
    </row>
    <row r="42" spans="1:24" x14ac:dyDescent="0.25">
      <c r="A42" s="5" t="s">
        <v>936</v>
      </c>
      <c r="B42" s="5"/>
      <c r="C42" s="824"/>
      <c r="D42" s="825">
        <v>0</v>
      </c>
      <c r="E42" s="826">
        <v>0</v>
      </c>
      <c r="F42" s="827">
        <f t="shared" ref="F42:F45" si="71">D42-E42</f>
        <v>0</v>
      </c>
      <c r="G42" s="825">
        <v>0</v>
      </c>
      <c r="H42" s="826">
        <v>0</v>
      </c>
      <c r="I42" s="827">
        <f t="shared" ref="I42:I45" si="72">G42-H42</f>
        <v>0</v>
      </c>
      <c r="J42" s="825">
        <v>0</v>
      </c>
      <c r="K42" s="826">
        <v>0</v>
      </c>
      <c r="L42" s="827">
        <f t="shared" ref="L42:L45" si="73">J42-K42</f>
        <v>0</v>
      </c>
      <c r="M42" s="825">
        <v>0</v>
      </c>
      <c r="N42" s="826">
        <v>0</v>
      </c>
      <c r="O42" s="827">
        <f t="shared" ref="O42:O45" si="74">M42-N42</f>
        <v>0</v>
      </c>
      <c r="P42" s="825">
        <v>0</v>
      </c>
      <c r="Q42" s="826">
        <v>0</v>
      </c>
      <c r="R42" s="827">
        <f t="shared" ref="R42:R45" si="75">P42-Q42</f>
        <v>0</v>
      </c>
      <c r="S42" s="828">
        <v>0</v>
      </c>
      <c r="T42" s="829">
        <v>0</v>
      </c>
      <c r="U42" s="830">
        <f t="shared" ref="U42:U45" si="76">S42-T42</f>
        <v>0</v>
      </c>
      <c r="V42" s="828">
        <v>0</v>
      </c>
      <c r="W42" s="829">
        <v>0</v>
      </c>
      <c r="X42" s="830">
        <f t="shared" ref="X42:X45" si="77">V42-W42</f>
        <v>0</v>
      </c>
    </row>
    <row r="43" spans="1:24" x14ac:dyDescent="0.25">
      <c r="A43" s="5" t="s">
        <v>937</v>
      </c>
      <c r="B43" s="5"/>
      <c r="C43" s="824" t="s">
        <v>76</v>
      </c>
      <c r="D43" s="825">
        <v>0</v>
      </c>
      <c r="E43" s="826">
        <v>0</v>
      </c>
      <c r="F43" s="827">
        <f t="shared" si="71"/>
        <v>0</v>
      </c>
      <c r="G43" s="825">
        <v>0</v>
      </c>
      <c r="H43" s="826">
        <v>0</v>
      </c>
      <c r="I43" s="827">
        <f t="shared" si="72"/>
        <v>0</v>
      </c>
      <c r="J43" s="825">
        <v>0</v>
      </c>
      <c r="K43" s="826">
        <v>0</v>
      </c>
      <c r="L43" s="827">
        <f t="shared" si="73"/>
        <v>0</v>
      </c>
      <c r="M43" s="825">
        <v>0</v>
      </c>
      <c r="N43" s="826">
        <v>0</v>
      </c>
      <c r="O43" s="827">
        <f t="shared" si="74"/>
        <v>0</v>
      </c>
      <c r="P43" s="825">
        <v>0</v>
      </c>
      <c r="Q43" s="826">
        <v>0</v>
      </c>
      <c r="R43" s="827">
        <f t="shared" si="75"/>
        <v>0</v>
      </c>
      <c r="S43" s="828">
        <v>0</v>
      </c>
      <c r="T43" s="829">
        <v>0</v>
      </c>
      <c r="U43" s="830">
        <f t="shared" si="76"/>
        <v>0</v>
      </c>
      <c r="V43" s="828">
        <v>0</v>
      </c>
      <c r="W43" s="829">
        <v>0</v>
      </c>
      <c r="X43" s="830">
        <f t="shared" si="77"/>
        <v>0</v>
      </c>
    </row>
    <row r="44" spans="1:24" x14ac:dyDescent="0.25">
      <c r="A44" s="5" t="s">
        <v>938</v>
      </c>
      <c r="B44" s="5"/>
      <c r="C44" s="824"/>
      <c r="D44" s="825">
        <v>0</v>
      </c>
      <c r="E44" s="826">
        <v>0</v>
      </c>
      <c r="F44" s="827">
        <f t="shared" si="71"/>
        <v>0</v>
      </c>
      <c r="G44" s="825">
        <v>0</v>
      </c>
      <c r="H44" s="826">
        <v>0</v>
      </c>
      <c r="I44" s="827">
        <f t="shared" si="72"/>
        <v>0</v>
      </c>
      <c r="J44" s="825">
        <v>0</v>
      </c>
      <c r="K44" s="826">
        <v>0</v>
      </c>
      <c r="L44" s="827">
        <f t="shared" si="73"/>
        <v>0</v>
      </c>
      <c r="M44" s="825">
        <v>0</v>
      </c>
      <c r="N44" s="826">
        <v>0</v>
      </c>
      <c r="O44" s="827">
        <f t="shared" si="74"/>
        <v>0</v>
      </c>
      <c r="P44" s="825">
        <v>0</v>
      </c>
      <c r="Q44" s="826">
        <v>0</v>
      </c>
      <c r="R44" s="827">
        <f t="shared" si="75"/>
        <v>0</v>
      </c>
      <c r="S44" s="828">
        <v>0</v>
      </c>
      <c r="T44" s="829">
        <v>0</v>
      </c>
      <c r="U44" s="830">
        <f t="shared" si="76"/>
        <v>0</v>
      </c>
      <c r="V44" s="828">
        <v>0</v>
      </c>
      <c r="W44" s="829">
        <v>0</v>
      </c>
      <c r="X44" s="830">
        <f t="shared" si="77"/>
        <v>0</v>
      </c>
    </row>
    <row r="45" spans="1:24" x14ac:dyDescent="0.25">
      <c r="A45" s="5" t="s">
        <v>939</v>
      </c>
      <c r="B45" s="5"/>
      <c r="C45" s="824"/>
      <c r="D45" s="825">
        <v>0</v>
      </c>
      <c r="E45" s="826">
        <v>0</v>
      </c>
      <c r="F45" s="827">
        <f t="shared" si="71"/>
        <v>0</v>
      </c>
      <c r="G45" s="825">
        <v>0</v>
      </c>
      <c r="H45" s="826">
        <v>0</v>
      </c>
      <c r="I45" s="827">
        <f t="shared" si="72"/>
        <v>0</v>
      </c>
      <c r="J45" s="825">
        <v>0</v>
      </c>
      <c r="K45" s="826">
        <v>0</v>
      </c>
      <c r="L45" s="827">
        <f t="shared" si="73"/>
        <v>0</v>
      </c>
      <c r="M45" s="825">
        <v>0</v>
      </c>
      <c r="N45" s="826">
        <v>0</v>
      </c>
      <c r="O45" s="827">
        <f t="shared" si="74"/>
        <v>0</v>
      </c>
      <c r="P45" s="825">
        <v>0</v>
      </c>
      <c r="Q45" s="826">
        <v>0</v>
      </c>
      <c r="R45" s="827">
        <f t="shared" si="75"/>
        <v>0</v>
      </c>
      <c r="S45" s="828">
        <v>0</v>
      </c>
      <c r="T45" s="829">
        <v>0</v>
      </c>
      <c r="U45" s="830">
        <f t="shared" si="76"/>
        <v>0</v>
      </c>
      <c r="V45" s="828">
        <v>0</v>
      </c>
      <c r="W45" s="829">
        <v>0</v>
      </c>
      <c r="X45" s="830">
        <f t="shared" si="77"/>
        <v>0</v>
      </c>
    </row>
    <row r="46" spans="1:24" x14ac:dyDescent="0.25">
      <c r="A46" s="5" t="s">
        <v>940</v>
      </c>
      <c r="B46" s="5"/>
      <c r="C46" s="824"/>
      <c r="D46" s="825">
        <v>0</v>
      </c>
      <c r="E46" s="826">
        <v>0</v>
      </c>
      <c r="F46" s="827">
        <f>D46-E46</f>
        <v>0</v>
      </c>
      <c r="G46" s="825">
        <v>0</v>
      </c>
      <c r="H46" s="826">
        <v>0</v>
      </c>
      <c r="I46" s="827">
        <f>G46-H46</f>
        <v>0</v>
      </c>
      <c r="J46" s="825">
        <v>0</v>
      </c>
      <c r="K46" s="826">
        <v>0</v>
      </c>
      <c r="L46" s="827">
        <f>J46-K46</f>
        <v>0</v>
      </c>
      <c r="M46" s="825">
        <v>0</v>
      </c>
      <c r="N46" s="826">
        <v>0</v>
      </c>
      <c r="O46" s="827">
        <f>M46-N46</f>
        <v>0</v>
      </c>
      <c r="P46" s="825">
        <v>0</v>
      </c>
      <c r="Q46" s="826">
        <v>0</v>
      </c>
      <c r="R46" s="827">
        <f>P46-Q46</f>
        <v>0</v>
      </c>
      <c r="S46" s="828">
        <v>0</v>
      </c>
      <c r="T46" s="829">
        <v>0</v>
      </c>
      <c r="U46" s="830">
        <f>S46-T46</f>
        <v>0</v>
      </c>
      <c r="V46" s="828">
        <v>0</v>
      </c>
      <c r="W46" s="829">
        <v>0</v>
      </c>
      <c r="X46" s="830">
        <f>V46-W46</f>
        <v>0</v>
      </c>
    </row>
    <row r="47" spans="1:24" x14ac:dyDescent="0.25">
      <c r="A47" s="5" t="s">
        <v>941</v>
      </c>
      <c r="B47" s="5"/>
      <c r="C47" s="824"/>
      <c r="D47" s="825">
        <v>0</v>
      </c>
      <c r="E47" s="826">
        <v>0</v>
      </c>
      <c r="F47" s="827">
        <f t="shared" ref="F47:F50" si="78">D47-E47</f>
        <v>0</v>
      </c>
      <c r="G47" s="825">
        <v>0</v>
      </c>
      <c r="H47" s="826">
        <v>0</v>
      </c>
      <c r="I47" s="827">
        <f t="shared" ref="I47:I50" si="79">G47-H47</f>
        <v>0</v>
      </c>
      <c r="J47" s="825">
        <v>0</v>
      </c>
      <c r="K47" s="826">
        <v>0</v>
      </c>
      <c r="L47" s="827">
        <f t="shared" ref="L47:L50" si="80">J47-K47</f>
        <v>0</v>
      </c>
      <c r="M47" s="825">
        <v>0</v>
      </c>
      <c r="N47" s="826">
        <v>0</v>
      </c>
      <c r="O47" s="827">
        <f t="shared" ref="O47:O50" si="81">M47-N47</f>
        <v>0</v>
      </c>
      <c r="P47" s="825">
        <v>0</v>
      </c>
      <c r="Q47" s="826">
        <v>0</v>
      </c>
      <c r="R47" s="827">
        <f t="shared" ref="R47:R50" si="82">P47-Q47</f>
        <v>0</v>
      </c>
      <c r="S47" s="828">
        <v>0</v>
      </c>
      <c r="T47" s="829">
        <v>0</v>
      </c>
      <c r="U47" s="830">
        <f t="shared" ref="U47:U50" si="83">S47-T47</f>
        <v>0</v>
      </c>
      <c r="V47" s="828">
        <v>0</v>
      </c>
      <c r="W47" s="829">
        <v>0</v>
      </c>
      <c r="X47" s="830">
        <f t="shared" ref="X47:X50" si="84">V47-W47</f>
        <v>0</v>
      </c>
    </row>
    <row r="48" spans="1:24" x14ac:dyDescent="0.25">
      <c r="A48" s="5" t="s">
        <v>942</v>
      </c>
      <c r="B48" s="5"/>
      <c r="C48" s="824"/>
      <c r="D48" s="825">
        <v>0</v>
      </c>
      <c r="E48" s="826">
        <v>0</v>
      </c>
      <c r="F48" s="827">
        <f t="shared" si="78"/>
        <v>0</v>
      </c>
      <c r="G48" s="825">
        <v>0</v>
      </c>
      <c r="H48" s="826">
        <v>0</v>
      </c>
      <c r="I48" s="827">
        <f t="shared" si="79"/>
        <v>0</v>
      </c>
      <c r="J48" s="825">
        <v>0</v>
      </c>
      <c r="K48" s="826">
        <v>0</v>
      </c>
      <c r="L48" s="827">
        <f t="shared" si="80"/>
        <v>0</v>
      </c>
      <c r="M48" s="825">
        <v>0</v>
      </c>
      <c r="N48" s="826">
        <v>0</v>
      </c>
      <c r="O48" s="827">
        <f t="shared" si="81"/>
        <v>0</v>
      </c>
      <c r="P48" s="825">
        <v>0</v>
      </c>
      <c r="Q48" s="826">
        <v>0</v>
      </c>
      <c r="R48" s="827">
        <f t="shared" si="82"/>
        <v>0</v>
      </c>
      <c r="S48" s="828">
        <v>0</v>
      </c>
      <c r="T48" s="829">
        <v>0</v>
      </c>
      <c r="U48" s="830">
        <f t="shared" si="83"/>
        <v>0</v>
      </c>
      <c r="V48" s="828">
        <v>0</v>
      </c>
      <c r="W48" s="829">
        <v>0</v>
      </c>
      <c r="X48" s="830">
        <f t="shared" si="84"/>
        <v>0</v>
      </c>
    </row>
    <row r="49" spans="1:24" x14ac:dyDescent="0.25">
      <c r="A49" s="5" t="s">
        <v>943</v>
      </c>
      <c r="B49" s="5"/>
      <c r="C49" s="824"/>
      <c r="D49" s="825">
        <v>0</v>
      </c>
      <c r="E49" s="826">
        <v>0</v>
      </c>
      <c r="F49" s="827">
        <f t="shared" si="78"/>
        <v>0</v>
      </c>
      <c r="G49" s="825">
        <v>0</v>
      </c>
      <c r="H49" s="826">
        <v>0</v>
      </c>
      <c r="I49" s="827">
        <f t="shared" si="79"/>
        <v>0</v>
      </c>
      <c r="J49" s="825">
        <v>0</v>
      </c>
      <c r="K49" s="826">
        <v>0</v>
      </c>
      <c r="L49" s="827">
        <f t="shared" si="80"/>
        <v>0</v>
      </c>
      <c r="M49" s="825">
        <v>0</v>
      </c>
      <c r="N49" s="826">
        <v>0</v>
      </c>
      <c r="O49" s="827">
        <f t="shared" si="81"/>
        <v>0</v>
      </c>
      <c r="P49" s="825">
        <v>0</v>
      </c>
      <c r="Q49" s="826">
        <v>0</v>
      </c>
      <c r="R49" s="827">
        <f t="shared" si="82"/>
        <v>0</v>
      </c>
      <c r="S49" s="828">
        <v>0</v>
      </c>
      <c r="T49" s="829">
        <v>0</v>
      </c>
      <c r="U49" s="830">
        <f t="shared" si="83"/>
        <v>0</v>
      </c>
      <c r="V49" s="828">
        <v>0</v>
      </c>
      <c r="W49" s="829">
        <v>0</v>
      </c>
      <c r="X49" s="830">
        <f t="shared" si="84"/>
        <v>0</v>
      </c>
    </row>
    <row r="50" spans="1:24" ht="15.75" thickBot="1" x14ac:dyDescent="0.3">
      <c r="A50" s="8" t="s">
        <v>944</v>
      </c>
      <c r="B50" s="8"/>
      <c r="C50" s="831"/>
      <c r="D50" s="832">
        <v>0</v>
      </c>
      <c r="E50" s="833">
        <v>0</v>
      </c>
      <c r="F50" s="834">
        <f t="shared" si="78"/>
        <v>0</v>
      </c>
      <c r="G50" s="832">
        <v>0</v>
      </c>
      <c r="H50" s="833">
        <v>0</v>
      </c>
      <c r="I50" s="834">
        <f t="shared" si="79"/>
        <v>0</v>
      </c>
      <c r="J50" s="832">
        <v>0</v>
      </c>
      <c r="K50" s="833">
        <v>0</v>
      </c>
      <c r="L50" s="834">
        <f t="shared" si="80"/>
        <v>0</v>
      </c>
      <c r="M50" s="832">
        <v>0</v>
      </c>
      <c r="N50" s="833">
        <v>0</v>
      </c>
      <c r="O50" s="834">
        <f t="shared" si="81"/>
        <v>0</v>
      </c>
      <c r="P50" s="832">
        <v>0</v>
      </c>
      <c r="Q50" s="833">
        <v>0</v>
      </c>
      <c r="R50" s="834">
        <f t="shared" si="82"/>
        <v>0</v>
      </c>
      <c r="S50" s="835">
        <v>0</v>
      </c>
      <c r="T50" s="836">
        <v>0</v>
      </c>
      <c r="U50" s="837">
        <f t="shared" si="83"/>
        <v>0</v>
      </c>
      <c r="V50" s="835">
        <v>0</v>
      </c>
      <c r="W50" s="836">
        <v>0</v>
      </c>
      <c r="X50" s="837">
        <f t="shared" si="84"/>
        <v>0</v>
      </c>
    </row>
    <row r="51" spans="1:24" ht="15.75" thickTop="1" x14ac:dyDescent="0.25">
      <c r="A51" s="109" t="s">
        <v>398</v>
      </c>
      <c r="B51" s="109"/>
      <c r="C51" s="109"/>
      <c r="D51" s="816">
        <f>SUM(D27:D50)</f>
        <v>0</v>
      </c>
      <c r="E51" s="838">
        <f t="shared" ref="E51" si="85">SUM(E45:E50)</f>
        <v>0</v>
      </c>
      <c r="F51" s="839">
        <f>SUM(F27:F50)</f>
        <v>0</v>
      </c>
      <c r="G51" s="816">
        <f>SUM(G27:G50)</f>
        <v>0</v>
      </c>
      <c r="H51" s="838">
        <f t="shared" ref="H51" si="86">SUM(H45:H50)</f>
        <v>0</v>
      </c>
      <c r="I51" s="839">
        <f>SUM(I27:I50)</f>
        <v>0</v>
      </c>
      <c r="J51" s="816">
        <f>SUM(J27:J50)</f>
        <v>0</v>
      </c>
      <c r="K51" s="838">
        <f t="shared" ref="K51" si="87">SUM(K45:K50)</f>
        <v>0</v>
      </c>
      <c r="L51" s="839">
        <f>SUM(L27:L50)</f>
        <v>0</v>
      </c>
      <c r="M51" s="816">
        <f>SUM(M27:M50)</f>
        <v>0</v>
      </c>
      <c r="N51" s="838">
        <f t="shared" ref="N51" si="88">SUM(N45:N50)</f>
        <v>0</v>
      </c>
      <c r="O51" s="839">
        <f>SUM(O27:O50)</f>
        <v>0</v>
      </c>
      <c r="P51" s="816">
        <f>SUM(P27:P50)</f>
        <v>0</v>
      </c>
      <c r="Q51" s="838">
        <f t="shared" ref="Q51" si="89">SUM(Q45:Q50)</f>
        <v>0</v>
      </c>
      <c r="R51" s="839">
        <f>SUM(R27:R50)</f>
        <v>0</v>
      </c>
      <c r="S51" s="819">
        <f>SUM(S27:S50)</f>
        <v>0</v>
      </c>
      <c r="T51" s="840">
        <f t="shared" ref="T51" si="90">SUM(T45:T50)</f>
        <v>0</v>
      </c>
      <c r="U51" s="841">
        <f>SUM(U27:U50)</f>
        <v>0</v>
      </c>
      <c r="V51" s="819">
        <f>SUM(V27:V50)</f>
        <v>0</v>
      </c>
      <c r="W51" s="840">
        <f t="shared" ref="W51" si="91">SUM(W45:W50)</f>
        <v>0</v>
      </c>
      <c r="X51" s="841">
        <f>SUM(X27:X50)</f>
        <v>0</v>
      </c>
    </row>
    <row r="52" spans="1:24" x14ac:dyDescent="0.25">
      <c r="A52" s="5"/>
      <c r="B52" s="5"/>
      <c r="C52" s="5"/>
      <c r="D52" s="825"/>
      <c r="E52" s="826"/>
      <c r="F52" s="827"/>
      <c r="G52" s="825"/>
      <c r="H52" s="826"/>
      <c r="I52" s="827"/>
      <c r="J52" s="825"/>
      <c r="K52" s="826"/>
      <c r="L52" s="827"/>
      <c r="M52" s="825"/>
      <c r="N52" s="826"/>
      <c r="O52" s="827"/>
      <c r="P52" s="825"/>
      <c r="Q52" s="826"/>
      <c r="R52" s="827"/>
      <c r="S52" s="828"/>
      <c r="T52" s="829"/>
      <c r="U52" s="830"/>
      <c r="V52" s="828"/>
      <c r="W52" s="829"/>
      <c r="X52" s="830"/>
    </row>
    <row r="53" spans="1:24" x14ac:dyDescent="0.25">
      <c r="A53" s="109" t="s">
        <v>950</v>
      </c>
      <c r="B53" s="109"/>
      <c r="C53" s="109"/>
      <c r="D53" s="825"/>
      <c r="E53" s="826"/>
      <c r="F53" s="827"/>
      <c r="G53" s="825"/>
      <c r="H53" s="826"/>
      <c r="I53" s="827"/>
      <c r="J53" s="825"/>
      <c r="K53" s="826"/>
      <c r="L53" s="827"/>
      <c r="M53" s="825"/>
      <c r="N53" s="826"/>
      <c r="O53" s="827"/>
      <c r="P53" s="825"/>
      <c r="Q53" s="826"/>
      <c r="R53" s="827"/>
      <c r="S53" s="828"/>
      <c r="T53" s="829"/>
      <c r="U53" s="830"/>
      <c r="V53" s="828"/>
      <c r="W53" s="829"/>
      <c r="X53" s="830"/>
    </row>
    <row r="54" spans="1:24" ht="15.75" thickBot="1" x14ac:dyDescent="0.3">
      <c r="A54" s="8" t="s">
        <v>946</v>
      </c>
      <c r="B54" s="8"/>
      <c r="C54" s="831" t="s">
        <v>76</v>
      </c>
      <c r="D54" s="832">
        <v>0</v>
      </c>
      <c r="E54" s="833">
        <v>0</v>
      </c>
      <c r="F54" s="834">
        <f t="shared" ref="F54" si="92">D54-E54</f>
        <v>0</v>
      </c>
      <c r="G54" s="832">
        <v>0</v>
      </c>
      <c r="H54" s="833">
        <v>0</v>
      </c>
      <c r="I54" s="834">
        <f t="shared" ref="I54" si="93">G54-H54</f>
        <v>0</v>
      </c>
      <c r="J54" s="832">
        <v>0</v>
      </c>
      <c r="K54" s="833">
        <v>0</v>
      </c>
      <c r="L54" s="834">
        <f t="shared" ref="L54" si="94">J54-K54</f>
        <v>0</v>
      </c>
      <c r="M54" s="832">
        <v>0</v>
      </c>
      <c r="N54" s="833">
        <v>0</v>
      </c>
      <c r="O54" s="834">
        <f t="shared" ref="O54" si="95">M54-N54</f>
        <v>0</v>
      </c>
      <c r="P54" s="832">
        <v>0</v>
      </c>
      <c r="Q54" s="833">
        <v>0</v>
      </c>
      <c r="R54" s="834">
        <f t="shared" ref="R54" si="96">P54-Q54</f>
        <v>0</v>
      </c>
      <c r="S54" s="835">
        <v>0</v>
      </c>
      <c r="T54" s="836">
        <v>0</v>
      </c>
      <c r="U54" s="837">
        <f t="shared" ref="U54" si="97">S54-T54</f>
        <v>0</v>
      </c>
      <c r="V54" s="835">
        <v>0</v>
      </c>
      <c r="W54" s="836">
        <v>0</v>
      </c>
      <c r="X54" s="837">
        <f t="shared" ref="X54" si="98">V54-W54</f>
        <v>0</v>
      </c>
    </row>
    <row r="55" spans="1:24" ht="15.75" thickTop="1" x14ac:dyDescent="0.25">
      <c r="A55" s="110" t="s">
        <v>947</v>
      </c>
      <c r="B55" s="110"/>
      <c r="C55" s="110"/>
      <c r="D55" s="842">
        <f>SUM(D54)</f>
        <v>0</v>
      </c>
      <c r="E55" s="843">
        <f t="shared" ref="E55" si="99">SUM(E49:E54)</f>
        <v>0</v>
      </c>
      <c r="F55" s="844">
        <f>SUM(F54)</f>
        <v>0</v>
      </c>
      <c r="G55" s="842">
        <f>SUM(G54)</f>
        <v>0</v>
      </c>
      <c r="H55" s="843">
        <f t="shared" ref="H55" si="100">SUM(H49:H54)</f>
        <v>0</v>
      </c>
      <c r="I55" s="844">
        <f>SUM(I54)</f>
        <v>0</v>
      </c>
      <c r="J55" s="842">
        <f>SUM(J54)</f>
        <v>0</v>
      </c>
      <c r="K55" s="843">
        <f t="shared" ref="K55" si="101">SUM(K49:K54)</f>
        <v>0</v>
      </c>
      <c r="L55" s="844">
        <f>SUM(L54)</f>
        <v>0</v>
      </c>
      <c r="M55" s="842">
        <f>SUM(M54)</f>
        <v>0</v>
      </c>
      <c r="N55" s="843">
        <f t="shared" ref="N55" si="102">SUM(N49:N54)</f>
        <v>0</v>
      </c>
      <c r="O55" s="844">
        <f>SUM(O54)</f>
        <v>0</v>
      </c>
      <c r="P55" s="842">
        <f>SUM(P54)</f>
        <v>0</v>
      </c>
      <c r="Q55" s="843">
        <f t="shared" ref="Q55" si="103">SUM(Q49:Q54)</f>
        <v>0</v>
      </c>
      <c r="R55" s="844">
        <f>SUM(R54)</f>
        <v>0</v>
      </c>
      <c r="S55" s="845">
        <f>SUM(S54)</f>
        <v>0</v>
      </c>
      <c r="T55" s="846">
        <f t="shared" ref="T55" si="104">SUM(T49:T54)</f>
        <v>0</v>
      </c>
      <c r="U55" s="847">
        <f>SUM(U54)</f>
        <v>0</v>
      </c>
      <c r="V55" s="845">
        <f>SUM(V54)</f>
        <v>0</v>
      </c>
      <c r="W55" s="846">
        <f t="shared" ref="W55" si="105">SUM(W49:W54)</f>
        <v>0</v>
      </c>
      <c r="X55" s="847">
        <f>SUM(X54)</f>
        <v>0</v>
      </c>
    </row>
  </sheetData>
  <mergeCells count="8">
    <mergeCell ref="B2:B3"/>
    <mergeCell ref="V2:X2"/>
    <mergeCell ref="D2:F2"/>
    <mergeCell ref="G2:I2"/>
    <mergeCell ref="J2:L2"/>
    <mergeCell ref="M2:O2"/>
    <mergeCell ref="P2:R2"/>
    <mergeCell ref="S2:U2"/>
  </mergeCells>
  <pageMargins left="0.7" right="0.7" top="0.75" bottom="0.75" header="0.3" footer="0.3"/>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BA287-E7D4-4574-9934-538BBA206F71}">
  <sheetPr>
    <tabColor rgb="FFFF0000"/>
  </sheetPr>
  <dimension ref="A1:M15"/>
  <sheetViews>
    <sheetView workbookViewId="0"/>
  </sheetViews>
  <sheetFormatPr defaultColWidth="9.140625" defaultRowHeight="12.75" x14ac:dyDescent="0.2"/>
  <cols>
    <col min="1" max="1" width="16.5703125" style="604" customWidth="1"/>
    <col min="2" max="2" width="12" style="604" customWidth="1"/>
    <col min="3" max="3" width="12.140625" style="604" customWidth="1"/>
    <col min="4" max="10" width="21.7109375" style="604" customWidth="1"/>
    <col min="11" max="12" width="29" style="604" customWidth="1"/>
    <col min="13" max="13" width="22" style="604" customWidth="1"/>
    <col min="14" max="14" width="2.5703125" style="604" customWidth="1"/>
    <col min="15" max="16384" width="9.140625" style="604"/>
  </cols>
  <sheetData>
    <row r="1" spans="1:13" ht="76.5" x14ac:dyDescent="0.2">
      <c r="A1" s="789" t="s">
        <v>92</v>
      </c>
      <c r="B1" s="790" t="s">
        <v>776</v>
      </c>
      <c r="C1" s="790" t="s">
        <v>959</v>
      </c>
      <c r="D1" s="790" t="s">
        <v>960</v>
      </c>
      <c r="E1" s="790" t="s">
        <v>961</v>
      </c>
      <c r="F1" s="790" t="s">
        <v>813</v>
      </c>
      <c r="G1" s="790" t="s">
        <v>962</v>
      </c>
      <c r="H1" s="790" t="s">
        <v>815</v>
      </c>
      <c r="I1" s="790" t="s">
        <v>963</v>
      </c>
      <c r="J1" s="790" t="s">
        <v>817</v>
      </c>
      <c r="K1" s="790" t="s">
        <v>964</v>
      </c>
      <c r="L1" s="790" t="s">
        <v>819</v>
      </c>
      <c r="M1" s="791" t="s">
        <v>965</v>
      </c>
    </row>
    <row r="2" spans="1:13" x14ac:dyDescent="0.2">
      <c r="A2" s="1028" t="s">
        <v>821</v>
      </c>
      <c r="B2" s="381"/>
      <c r="C2" s="381"/>
      <c r="D2" s="381"/>
      <c r="E2" s="381"/>
      <c r="F2" s="381"/>
      <c r="G2" s="381"/>
      <c r="H2" s="381"/>
      <c r="I2" s="381"/>
      <c r="J2" s="381"/>
      <c r="K2" s="381"/>
      <c r="L2" s="381"/>
      <c r="M2" s="1029"/>
    </row>
    <row r="3" spans="1:13" x14ac:dyDescent="0.2">
      <c r="A3" s="1030" t="s">
        <v>789</v>
      </c>
      <c r="B3" s="933"/>
      <c r="C3" s="933"/>
      <c r="D3" s="933"/>
      <c r="E3" s="933"/>
      <c r="F3" s="933"/>
      <c r="G3" s="933"/>
      <c r="H3" s="933"/>
      <c r="I3" s="933"/>
      <c r="J3" s="933"/>
      <c r="K3" s="933"/>
      <c r="L3" s="933"/>
      <c r="M3" s="934"/>
    </row>
    <row r="4" spans="1:13" x14ac:dyDescent="0.2">
      <c r="A4" s="925" t="s">
        <v>487</v>
      </c>
      <c r="B4" s="1031"/>
      <c r="C4" s="1040">
        <v>0</v>
      </c>
      <c r="D4" s="1041">
        <v>0</v>
      </c>
      <c r="E4" s="1041">
        <v>0</v>
      </c>
      <c r="F4" s="274"/>
      <c r="G4" s="1041">
        <v>0</v>
      </c>
      <c r="H4" s="274"/>
      <c r="I4" s="1041">
        <v>0</v>
      </c>
      <c r="J4" s="274"/>
      <c r="K4" s="1041">
        <f t="shared" ref="K4:K14" si="0">D4+E4+G4+I4</f>
        <v>0</v>
      </c>
      <c r="L4" s="1042">
        <f t="shared" ref="L4:L14" si="1">F4+H4+J4</f>
        <v>0</v>
      </c>
      <c r="M4" s="1034"/>
    </row>
    <row r="5" spans="1:13" x14ac:dyDescent="0.2">
      <c r="A5" s="1035" t="s">
        <v>791</v>
      </c>
      <c r="B5" s="1031"/>
      <c r="C5" s="1040">
        <v>0</v>
      </c>
      <c r="D5" s="1041">
        <v>0</v>
      </c>
      <c r="E5" s="1041">
        <v>0</v>
      </c>
      <c r="F5" s="274"/>
      <c r="G5" s="1041">
        <v>0</v>
      </c>
      <c r="H5" s="274"/>
      <c r="I5" s="1041">
        <v>0</v>
      </c>
      <c r="J5" s="274"/>
      <c r="K5" s="1041">
        <f t="shared" si="0"/>
        <v>0</v>
      </c>
      <c r="L5" s="1042">
        <f t="shared" si="1"/>
        <v>0</v>
      </c>
      <c r="M5" s="1034"/>
    </row>
    <row r="6" spans="1:13" x14ac:dyDescent="0.2">
      <c r="A6" s="1036" t="s">
        <v>793</v>
      </c>
      <c r="B6" s="1031"/>
      <c r="C6" s="1040">
        <v>0</v>
      </c>
      <c r="D6" s="1041">
        <v>0</v>
      </c>
      <c r="E6" s="1041">
        <v>0</v>
      </c>
      <c r="F6" s="274"/>
      <c r="G6" s="1041">
        <v>0</v>
      </c>
      <c r="H6" s="274"/>
      <c r="I6" s="1041">
        <v>0</v>
      </c>
      <c r="J6" s="274"/>
      <c r="K6" s="1041">
        <f t="shared" si="0"/>
        <v>0</v>
      </c>
      <c r="L6" s="1042">
        <f t="shared" si="1"/>
        <v>0</v>
      </c>
      <c r="M6" s="1034"/>
    </row>
    <row r="7" spans="1:13" x14ac:dyDescent="0.2">
      <c r="A7" s="1035" t="s">
        <v>794</v>
      </c>
      <c r="B7" s="1031"/>
      <c r="C7" s="1040">
        <v>0</v>
      </c>
      <c r="D7" s="1041">
        <v>0</v>
      </c>
      <c r="E7" s="1041">
        <v>0</v>
      </c>
      <c r="F7" s="274"/>
      <c r="G7" s="1041">
        <v>0</v>
      </c>
      <c r="H7" s="274"/>
      <c r="I7" s="1041">
        <v>0</v>
      </c>
      <c r="J7" s="274"/>
      <c r="K7" s="1041">
        <f t="shared" si="0"/>
        <v>0</v>
      </c>
      <c r="L7" s="1042">
        <f t="shared" si="1"/>
        <v>0</v>
      </c>
      <c r="M7" s="1034"/>
    </row>
    <row r="8" spans="1:13" x14ac:dyDescent="0.2">
      <c r="A8" s="1035" t="s">
        <v>795</v>
      </c>
      <c r="B8" s="1031"/>
      <c r="C8" s="1040">
        <v>0</v>
      </c>
      <c r="D8" s="1041">
        <v>0</v>
      </c>
      <c r="E8" s="1041">
        <v>0</v>
      </c>
      <c r="F8" s="274"/>
      <c r="G8" s="1041">
        <v>0</v>
      </c>
      <c r="H8" s="274"/>
      <c r="I8" s="1041">
        <v>0</v>
      </c>
      <c r="J8" s="274"/>
      <c r="K8" s="1041">
        <f t="shared" si="0"/>
        <v>0</v>
      </c>
      <c r="L8" s="1042">
        <f t="shared" si="1"/>
        <v>0</v>
      </c>
      <c r="M8" s="1034"/>
    </row>
    <row r="9" spans="1:13" x14ac:dyDescent="0.2">
      <c r="A9" s="1035" t="s">
        <v>796</v>
      </c>
      <c r="B9" s="1031"/>
      <c r="C9" s="1040">
        <v>0</v>
      </c>
      <c r="D9" s="1041">
        <v>0</v>
      </c>
      <c r="E9" s="1041">
        <v>0</v>
      </c>
      <c r="F9" s="274"/>
      <c r="G9" s="1041">
        <v>0</v>
      </c>
      <c r="H9" s="274"/>
      <c r="I9" s="1041">
        <v>0</v>
      </c>
      <c r="J9" s="274"/>
      <c r="K9" s="1041">
        <f t="shared" si="0"/>
        <v>0</v>
      </c>
      <c r="L9" s="1042">
        <f t="shared" si="1"/>
        <v>0</v>
      </c>
      <c r="M9" s="1034"/>
    </row>
    <row r="10" spans="1:13" x14ac:dyDescent="0.2">
      <c r="A10" s="1035" t="s">
        <v>798</v>
      </c>
      <c r="B10" s="1031"/>
      <c r="C10" s="1040">
        <v>0</v>
      </c>
      <c r="D10" s="1041">
        <v>0</v>
      </c>
      <c r="E10" s="1041">
        <v>0</v>
      </c>
      <c r="F10" s="274"/>
      <c r="G10" s="1041">
        <v>0</v>
      </c>
      <c r="H10" s="274"/>
      <c r="I10" s="1041">
        <v>0</v>
      </c>
      <c r="J10" s="274"/>
      <c r="K10" s="1041">
        <f t="shared" si="0"/>
        <v>0</v>
      </c>
      <c r="L10" s="1042">
        <f t="shared" si="1"/>
        <v>0</v>
      </c>
      <c r="M10" s="1034"/>
    </row>
    <row r="11" spans="1:13" x14ac:dyDescent="0.2">
      <c r="A11" s="1035" t="s">
        <v>800</v>
      </c>
      <c r="B11" s="1031"/>
      <c r="C11" s="1040">
        <v>0</v>
      </c>
      <c r="D11" s="1041">
        <v>0</v>
      </c>
      <c r="E11" s="1041">
        <v>0</v>
      </c>
      <c r="F11" s="274"/>
      <c r="G11" s="1041">
        <v>0</v>
      </c>
      <c r="H11" s="274"/>
      <c r="I11" s="1041">
        <v>0</v>
      </c>
      <c r="J11" s="274"/>
      <c r="K11" s="1041">
        <f t="shared" si="0"/>
        <v>0</v>
      </c>
      <c r="L11" s="1042">
        <f t="shared" si="1"/>
        <v>0</v>
      </c>
      <c r="M11" s="1034"/>
    </row>
    <row r="12" spans="1:13" x14ac:dyDescent="0.2">
      <c r="A12" s="1035" t="s">
        <v>802</v>
      </c>
      <c r="B12" s="381"/>
      <c r="C12" s="1040">
        <v>0</v>
      </c>
      <c r="D12" s="1041">
        <v>0</v>
      </c>
      <c r="E12" s="1041">
        <v>0</v>
      </c>
      <c r="F12" s="274"/>
      <c r="G12" s="1041">
        <v>0</v>
      </c>
      <c r="H12" s="274"/>
      <c r="I12" s="1041">
        <v>0</v>
      </c>
      <c r="J12" s="381"/>
      <c r="K12" s="1041">
        <f t="shared" si="0"/>
        <v>0</v>
      </c>
      <c r="L12" s="1042">
        <f t="shared" si="1"/>
        <v>0</v>
      </c>
      <c r="M12" s="1034"/>
    </row>
    <row r="13" spans="1:13" x14ac:dyDescent="0.2">
      <c r="A13" s="925" t="s">
        <v>803</v>
      </c>
      <c r="B13" s="381"/>
      <c r="C13" s="1040">
        <v>0</v>
      </c>
      <c r="D13" s="1041">
        <v>0</v>
      </c>
      <c r="E13" s="1041">
        <v>0</v>
      </c>
      <c r="F13" s="274"/>
      <c r="G13" s="1041">
        <v>0</v>
      </c>
      <c r="H13" s="274"/>
      <c r="I13" s="1041">
        <v>0</v>
      </c>
      <c r="J13" s="381"/>
      <c r="K13" s="1041">
        <f t="shared" si="0"/>
        <v>0</v>
      </c>
      <c r="L13" s="1042">
        <f t="shared" si="1"/>
        <v>0</v>
      </c>
      <c r="M13" s="1034"/>
    </row>
    <row r="14" spans="1:13" ht="13.5" thickBot="1" x14ac:dyDescent="0.25">
      <c r="A14" s="1043" t="s">
        <v>804</v>
      </c>
      <c r="B14" s="1044"/>
      <c r="C14" s="1045">
        <v>0</v>
      </c>
      <c r="D14" s="1046">
        <v>0</v>
      </c>
      <c r="E14" s="1046">
        <v>0</v>
      </c>
      <c r="F14" s="1047"/>
      <c r="G14" s="1046">
        <v>0</v>
      </c>
      <c r="H14" s="1047"/>
      <c r="I14" s="1046">
        <v>0</v>
      </c>
      <c r="J14" s="1044"/>
      <c r="K14" s="1046">
        <f t="shared" si="0"/>
        <v>0</v>
      </c>
      <c r="L14" s="1048">
        <f t="shared" si="1"/>
        <v>0</v>
      </c>
      <c r="M14" s="1049"/>
    </row>
    <row r="15" spans="1:13" ht="13.5" thickTop="1" x14ac:dyDescent="0.2">
      <c r="A15" s="1037" t="s">
        <v>805</v>
      </c>
      <c r="B15" s="1038"/>
      <c r="C15" s="1038"/>
      <c r="D15" s="1038"/>
      <c r="E15" s="1038"/>
      <c r="F15" s="1038"/>
      <c r="G15" s="1038"/>
      <c r="H15" s="1038"/>
      <c r="I15" s="1038"/>
      <c r="J15" s="1038"/>
      <c r="K15" s="1038"/>
      <c r="L15" s="1038"/>
      <c r="M15" s="1039"/>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0AEAF-ACD8-402C-B76A-7826B73097EA}">
  <sheetPr>
    <tabColor rgb="FF002060"/>
  </sheetPr>
  <dimension ref="A1:C33"/>
  <sheetViews>
    <sheetView tabSelected="1" workbookViewId="0">
      <selection activeCell="E8" sqref="E8"/>
    </sheetView>
  </sheetViews>
  <sheetFormatPr defaultColWidth="9.140625" defaultRowHeight="15" x14ac:dyDescent="0.25"/>
  <cols>
    <col min="1" max="1" width="37.28515625" style="1" bestFit="1" customWidth="1"/>
    <col min="2" max="2" width="24.5703125" style="1" bestFit="1" customWidth="1"/>
    <col min="3" max="3" width="26.7109375" style="1" customWidth="1"/>
    <col min="4" max="16384" width="9.140625" style="1"/>
  </cols>
  <sheetData>
    <row r="1" spans="1:3" x14ac:dyDescent="0.25">
      <c r="A1" s="105" t="s">
        <v>11</v>
      </c>
      <c r="B1" s="1552" t="s">
        <v>97</v>
      </c>
      <c r="C1" s="1552" t="s">
        <v>98</v>
      </c>
    </row>
    <row r="2" spans="1:3" ht="15.75" thickBot="1" x14ac:dyDescent="0.3">
      <c r="A2" s="121" t="s">
        <v>195</v>
      </c>
      <c r="B2" s="1553"/>
      <c r="C2" s="1553"/>
    </row>
    <row r="3" spans="1:3" x14ac:dyDescent="0.25">
      <c r="A3" s="1272"/>
      <c r="B3" s="1273" t="s">
        <v>353</v>
      </c>
      <c r="C3" s="1273" t="s">
        <v>354</v>
      </c>
    </row>
    <row r="4" spans="1:3" x14ac:dyDescent="0.25">
      <c r="A4" s="1274" t="s">
        <v>993</v>
      </c>
      <c r="B4" s="1452">
        <v>120586467.06021732</v>
      </c>
      <c r="C4" s="1452">
        <v>123244961.53998566</v>
      </c>
    </row>
    <row r="5" spans="1:3" x14ac:dyDescent="0.25">
      <c r="A5" s="1275"/>
      <c r="B5" s="1264"/>
      <c r="C5" s="1264"/>
    </row>
    <row r="6" spans="1:3" x14ac:dyDescent="0.25">
      <c r="A6" s="1276" t="s">
        <v>995</v>
      </c>
      <c r="B6" s="1471">
        <v>0.91</v>
      </c>
      <c r="C6" s="1471">
        <v>0.91</v>
      </c>
    </row>
    <row r="7" spans="1:3" x14ac:dyDescent="0.25">
      <c r="A7" s="1275"/>
      <c r="B7" s="1264"/>
      <c r="C7" s="1264"/>
    </row>
    <row r="8" spans="1:3" x14ac:dyDescent="0.25">
      <c r="A8" s="1277" t="s">
        <v>996</v>
      </c>
      <c r="B8" s="1265">
        <v>132512601.16507398</v>
      </c>
      <c r="C8" s="1265">
        <v>135434023.67031389</v>
      </c>
    </row>
    <row r="9" spans="1:3" x14ac:dyDescent="0.25">
      <c r="A9" s="1277"/>
      <c r="B9" s="1278"/>
      <c r="C9" s="1278"/>
    </row>
    <row r="10" spans="1:3" x14ac:dyDescent="0.25">
      <c r="A10" s="1279" t="s">
        <v>997</v>
      </c>
      <c r="B10" s="1280"/>
      <c r="C10" s="1280"/>
    </row>
    <row r="11" spans="1:3" x14ac:dyDescent="0.25">
      <c r="A11" s="1147" t="s">
        <v>1087</v>
      </c>
      <c r="B11" s="1453">
        <v>28029002.561740153</v>
      </c>
      <c r="C11" s="1453">
        <v>29398070.180846341</v>
      </c>
    </row>
    <row r="12" spans="1:3" x14ac:dyDescent="0.25">
      <c r="A12" s="1147" t="s">
        <v>689</v>
      </c>
      <c r="B12" s="1281">
        <v>4684827.586711999</v>
      </c>
      <c r="C12" s="1281">
        <v>4818825.4239679761</v>
      </c>
    </row>
    <row r="13" spans="1:3" x14ac:dyDescent="0.25">
      <c r="A13" s="1282"/>
      <c r="B13" s="1283"/>
      <c r="C13" s="1283"/>
    </row>
    <row r="14" spans="1:3" x14ac:dyDescent="0.25">
      <c r="A14" s="1284" t="s">
        <v>238</v>
      </c>
      <c r="B14" s="1283"/>
      <c r="C14" s="1283"/>
    </row>
    <row r="15" spans="1:3" x14ac:dyDescent="0.25">
      <c r="A15" s="1282" t="s">
        <v>1088</v>
      </c>
      <c r="B15" s="1281">
        <v>-3639265.84</v>
      </c>
      <c r="C15" s="1281">
        <v>-3649443.2368000001</v>
      </c>
    </row>
    <row r="16" spans="1:3" x14ac:dyDescent="0.25">
      <c r="A16" s="1282" t="s">
        <v>1089</v>
      </c>
      <c r="B16" s="1281">
        <v>-17844796.474996682</v>
      </c>
      <c r="C16" s="1281">
        <v>-18198887.585034579</v>
      </c>
    </row>
    <row r="17" spans="1:3" x14ac:dyDescent="0.25">
      <c r="A17" s="1147"/>
      <c r="B17" s="1281"/>
      <c r="C17" s="1281"/>
    </row>
    <row r="18" spans="1:3" x14ac:dyDescent="0.25">
      <c r="A18" s="1285"/>
      <c r="B18" s="1286"/>
      <c r="C18" s="1286"/>
    </row>
    <row r="19" spans="1:3" x14ac:dyDescent="0.25">
      <c r="A19" s="1287" t="s">
        <v>1004</v>
      </c>
      <c r="B19" s="1270">
        <v>143742368.99852943</v>
      </c>
      <c r="C19" s="1270">
        <v>147802588.45329365</v>
      </c>
    </row>
    <row r="20" spans="1:3" ht="16.5" customHeight="1" x14ac:dyDescent="0.25">
      <c r="A20" s="1274"/>
      <c r="B20" s="1341"/>
      <c r="C20" s="1341"/>
    </row>
    <row r="21" spans="1:3" x14ac:dyDescent="0.25">
      <c r="A21" s="1288" t="s">
        <v>1090</v>
      </c>
      <c r="B21" s="1468">
        <v>0.12130000000000001</v>
      </c>
      <c r="C21" s="1468">
        <v>3.0800000000000001E-2</v>
      </c>
    </row>
    <row r="22" spans="1:3" x14ac:dyDescent="0.25">
      <c r="A22" s="1289"/>
      <c r="B22" s="1342"/>
      <c r="C22" s="1342"/>
    </row>
    <row r="23" spans="1:3" x14ac:dyDescent="0.25">
      <c r="A23" s="1347" t="s">
        <v>1091</v>
      </c>
      <c r="B23" s="1290">
        <v>219.86</v>
      </c>
      <c r="C23" s="1290">
        <v>241.08879999999999</v>
      </c>
    </row>
    <row r="24" spans="1:3" x14ac:dyDescent="0.25">
      <c r="A24" s="1144" t="s">
        <v>1092</v>
      </c>
      <c r="B24" s="1291">
        <v>246.52950000000001</v>
      </c>
      <c r="C24" s="1291">
        <v>248.52269999999999</v>
      </c>
    </row>
    <row r="25" spans="1:3" x14ac:dyDescent="0.25">
      <c r="A25" s="1144"/>
      <c r="B25" s="1291"/>
      <c r="C25" s="1291"/>
    </row>
    <row r="26" spans="1:3" x14ac:dyDescent="0.25">
      <c r="A26" s="1144" t="s">
        <v>1010</v>
      </c>
      <c r="B26" s="1266">
        <v>3172268</v>
      </c>
      <c r="C26" s="1266"/>
    </row>
    <row r="27" spans="1:3" x14ac:dyDescent="0.25">
      <c r="A27" s="1144"/>
      <c r="B27" s="1266"/>
      <c r="C27" s="1266"/>
    </row>
    <row r="28" spans="1:3" x14ac:dyDescent="0.25">
      <c r="A28" s="1292"/>
      <c r="B28" s="1343"/>
      <c r="C28" s="1343"/>
    </row>
    <row r="29" spans="1:3" x14ac:dyDescent="0.25">
      <c r="A29" s="1346" t="s">
        <v>1093</v>
      </c>
      <c r="B29" s="1469">
        <v>9.6600000000000005E-2</v>
      </c>
      <c r="C29" s="1469">
        <v>3.0800000000000001E-2</v>
      </c>
    </row>
    <row r="30" spans="1:3" x14ac:dyDescent="0.25">
      <c r="A30" s="1292"/>
      <c r="B30" s="1343"/>
      <c r="C30" s="1343"/>
    </row>
    <row r="31" spans="1:3" x14ac:dyDescent="0.25">
      <c r="A31" s="1289" t="s">
        <v>1094</v>
      </c>
      <c r="B31" s="1470">
        <v>241.08879999999999</v>
      </c>
      <c r="C31" s="1470">
        <v>248.52269999999999</v>
      </c>
    </row>
    <row r="32" spans="1:3" x14ac:dyDescent="0.25">
      <c r="A32" s="1344"/>
      <c r="B32" s="1293"/>
      <c r="C32" s="1293"/>
    </row>
    <row r="33" spans="1:3" x14ac:dyDescent="0.25">
      <c r="A33" s="1345" t="s">
        <v>1095</v>
      </c>
      <c r="B33" s="1294">
        <v>583063.49807877734</v>
      </c>
      <c r="C33" s="1294">
        <v>594724.76804035297</v>
      </c>
    </row>
  </sheetData>
  <mergeCells count="2">
    <mergeCell ref="B1:B2"/>
    <mergeCell ref="C1: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946A-9025-4ECA-AF4B-0CA1D58B8132}">
  <sheetPr>
    <tabColor rgb="FF002060"/>
  </sheetPr>
  <dimension ref="A1:G86"/>
  <sheetViews>
    <sheetView workbookViewId="0">
      <selection activeCell="G68" sqref="G68"/>
    </sheetView>
  </sheetViews>
  <sheetFormatPr defaultColWidth="9.140625" defaultRowHeight="15" outlineLevelRow="1" x14ac:dyDescent="0.25"/>
  <cols>
    <col min="1" max="1" width="52.5703125" style="1" bestFit="1" customWidth="1"/>
    <col min="2" max="3" width="25.28515625" style="1" customWidth="1"/>
    <col min="4" max="6" width="25.28515625" style="90" customWidth="1"/>
    <col min="7" max="7" width="34.5703125" style="1" bestFit="1" customWidth="1"/>
    <col min="8" max="16384" width="9.140625" style="1"/>
  </cols>
  <sheetData>
    <row r="1" spans="1:7" x14ac:dyDescent="0.25">
      <c r="A1" s="105" t="s">
        <v>14</v>
      </c>
      <c r="B1" s="1554" t="s">
        <v>132</v>
      </c>
      <c r="C1" s="1554" t="s">
        <v>133</v>
      </c>
      <c r="D1" s="1554" t="s">
        <v>135</v>
      </c>
      <c r="E1" s="1554" t="s">
        <v>196</v>
      </c>
      <c r="F1" s="1151" t="s">
        <v>97</v>
      </c>
      <c r="G1" s="1151" t="s">
        <v>197</v>
      </c>
    </row>
    <row r="2" spans="1:7" ht="15.75" thickBot="1" x14ac:dyDescent="0.3">
      <c r="A2" s="135" t="s">
        <v>198</v>
      </c>
      <c r="B2" s="1555"/>
      <c r="C2" s="1555"/>
      <c r="D2" s="1555"/>
      <c r="E2" s="1555"/>
      <c r="F2" s="184" t="s">
        <v>199</v>
      </c>
      <c r="G2" s="184" t="s">
        <v>199</v>
      </c>
    </row>
    <row r="3" spans="1:7" x14ac:dyDescent="0.25">
      <c r="A3" s="73" t="s">
        <v>145</v>
      </c>
      <c r="B3" s="134"/>
      <c r="C3" s="134"/>
      <c r="D3" s="138"/>
      <c r="E3" s="139"/>
      <c r="F3" s="140"/>
      <c r="G3" s="140"/>
    </row>
    <row r="4" spans="1:7" x14ac:dyDescent="0.25">
      <c r="A4" s="5" t="s">
        <v>100</v>
      </c>
      <c r="B4" s="1472">
        <v>167469982.3800002</v>
      </c>
      <c r="C4" s="1472">
        <v>135980227.5800001</v>
      </c>
      <c r="D4" s="1472">
        <v>152216276.35000014</v>
      </c>
      <c r="E4" s="1472">
        <v>164978093.74970001</v>
      </c>
      <c r="F4" s="1473">
        <v>168277655.62469402</v>
      </c>
      <c r="G4" s="1473">
        <v>171643208.73718789</v>
      </c>
    </row>
    <row r="5" spans="1:7" hidden="1" x14ac:dyDescent="0.25">
      <c r="A5" s="5" t="s">
        <v>200</v>
      </c>
      <c r="B5" s="1472">
        <v>0</v>
      </c>
      <c r="C5" s="1472">
        <v>0</v>
      </c>
      <c r="D5" s="1472">
        <v>0</v>
      </c>
      <c r="E5" s="1472">
        <v>0</v>
      </c>
      <c r="F5" s="1473">
        <v>0</v>
      </c>
      <c r="G5" s="1473">
        <v>0</v>
      </c>
    </row>
    <row r="6" spans="1:7" hidden="1" x14ac:dyDescent="0.25">
      <c r="A6" s="5" t="s">
        <v>201</v>
      </c>
      <c r="B6" s="1472">
        <v>0</v>
      </c>
      <c r="C6" s="1472">
        <v>0</v>
      </c>
      <c r="D6" s="1472">
        <v>0</v>
      </c>
      <c r="E6" s="1472">
        <v>0</v>
      </c>
      <c r="F6" s="1473">
        <v>0</v>
      </c>
      <c r="G6" s="1473">
        <v>0</v>
      </c>
    </row>
    <row r="7" spans="1:7" x14ac:dyDescent="0.25">
      <c r="A7" s="5" t="s">
        <v>202</v>
      </c>
      <c r="B7" s="1472">
        <v>89501145.659999996</v>
      </c>
      <c r="C7" s="1472">
        <v>91878715.709999993</v>
      </c>
      <c r="D7" s="1472">
        <v>92949246.140000001</v>
      </c>
      <c r="E7" s="1472">
        <v>99029864.472000003</v>
      </c>
      <c r="F7" s="1473">
        <v>101010461.76144001</v>
      </c>
      <c r="G7" s="1473">
        <v>103030670.99666882</v>
      </c>
    </row>
    <row r="8" spans="1:7" ht="15.75" thickBot="1" x14ac:dyDescent="0.3">
      <c r="A8" s="8" t="s">
        <v>203</v>
      </c>
      <c r="B8" s="1447">
        <v>68954762.960000008</v>
      </c>
      <c r="C8" s="1447">
        <v>74021300.370000005</v>
      </c>
      <c r="D8" s="1447">
        <v>75437513.939999998</v>
      </c>
      <c r="E8" s="1474">
        <v>81309940.296200007</v>
      </c>
      <c r="F8" s="1448">
        <v>82936139.102124006</v>
      </c>
      <c r="G8" s="1448">
        <v>84594861.884166479</v>
      </c>
    </row>
    <row r="9" spans="1:7" ht="15.75" thickTop="1" x14ac:dyDescent="0.25">
      <c r="A9" s="590" t="s">
        <v>204</v>
      </c>
      <c r="B9" s="1475">
        <f>SUM(B4:B8)</f>
        <v>325925891.00000024</v>
      </c>
      <c r="C9" s="1475">
        <f t="shared" ref="C9:F9" si="0">SUM(C4:C8)</f>
        <v>301880243.66000009</v>
      </c>
      <c r="D9" s="1475">
        <f t="shared" si="0"/>
        <v>320603036.43000013</v>
      </c>
      <c r="E9" s="1475">
        <f>SUM(E4:E8)</f>
        <v>345317898.51789999</v>
      </c>
      <c r="F9" s="1476">
        <f t="shared" si="0"/>
        <v>352224256.488258</v>
      </c>
      <c r="G9" s="1476">
        <f>SUM(G4:G8)</f>
        <v>359268741.61802316</v>
      </c>
    </row>
    <row r="10" spans="1:7" x14ac:dyDescent="0.25">
      <c r="D10" s="1"/>
      <c r="E10" s="1"/>
      <c r="F10" s="1"/>
    </row>
    <row r="11" spans="1:7" hidden="1" x14ac:dyDescent="0.25">
      <c r="A11" s="73" t="s">
        <v>100</v>
      </c>
      <c r="B11" s="134"/>
      <c r="C11" s="134"/>
      <c r="D11" s="138"/>
      <c r="E11" s="139"/>
      <c r="F11" s="140"/>
    </row>
    <row r="12" spans="1:7" hidden="1" x14ac:dyDescent="0.25">
      <c r="A12" s="5" t="s">
        <v>205</v>
      </c>
      <c r="B12" s="132">
        <v>0</v>
      </c>
      <c r="C12" s="132">
        <v>0</v>
      </c>
      <c r="D12" s="141">
        <v>0</v>
      </c>
      <c r="E12" s="141">
        <v>0</v>
      </c>
      <c r="F12" s="761">
        <v>0</v>
      </c>
    </row>
    <row r="13" spans="1:7" hidden="1" x14ac:dyDescent="0.25">
      <c r="A13" s="5" t="s">
        <v>206</v>
      </c>
      <c r="B13" s="132">
        <v>0</v>
      </c>
      <c r="C13" s="132">
        <v>0</v>
      </c>
      <c r="D13" s="141">
        <v>0</v>
      </c>
      <c r="E13" s="141">
        <v>0</v>
      </c>
      <c r="F13" s="761">
        <v>0</v>
      </c>
    </row>
    <row r="14" spans="1:7" hidden="1" x14ac:dyDescent="0.25">
      <c r="A14" s="5" t="s">
        <v>207</v>
      </c>
      <c r="B14" s="132">
        <v>0</v>
      </c>
      <c r="C14" s="132">
        <v>0</v>
      </c>
      <c r="D14" s="141">
        <v>0</v>
      </c>
      <c r="E14" s="141">
        <v>0</v>
      </c>
      <c r="F14" s="761">
        <v>0</v>
      </c>
    </row>
    <row r="15" spans="1:7" hidden="1" x14ac:dyDescent="0.25">
      <c r="A15" s="5" t="s">
        <v>208</v>
      </c>
      <c r="B15" s="132">
        <v>0</v>
      </c>
      <c r="C15" s="132">
        <v>0</v>
      </c>
      <c r="D15" s="141">
        <v>0</v>
      </c>
      <c r="E15" s="141">
        <v>0</v>
      </c>
      <c r="F15" s="761">
        <v>0</v>
      </c>
    </row>
    <row r="16" spans="1:7" hidden="1" x14ac:dyDescent="0.25">
      <c r="A16" s="5" t="s">
        <v>209</v>
      </c>
      <c r="B16" s="132">
        <v>0</v>
      </c>
      <c r="C16" s="132">
        <v>0</v>
      </c>
      <c r="D16" s="141">
        <v>0</v>
      </c>
      <c r="E16" s="141">
        <v>0</v>
      </c>
      <c r="F16" s="761">
        <v>0</v>
      </c>
    </row>
    <row r="17" spans="1:6" ht="15.75" hidden="1" thickBot="1" x14ac:dyDescent="0.3">
      <c r="A17" s="6" t="s">
        <v>210</v>
      </c>
      <c r="B17" s="133">
        <v>0</v>
      </c>
      <c r="C17" s="133">
        <v>0</v>
      </c>
      <c r="D17" s="142">
        <v>0</v>
      </c>
      <c r="E17" s="142">
        <v>0</v>
      </c>
      <c r="F17" s="762">
        <v>0</v>
      </c>
    </row>
    <row r="18" spans="1:6" s="3" customFormat="1" hidden="1" x14ac:dyDescent="0.25">
      <c r="A18" s="109" t="s">
        <v>211</v>
      </c>
      <c r="B18" s="12">
        <f>SUM(B12:B17)</f>
        <v>0</v>
      </c>
      <c r="C18" s="12">
        <f t="shared" ref="C18:F18" si="1">SUM(C12:C17)</f>
        <v>0</v>
      </c>
      <c r="D18" s="89">
        <f t="shared" si="1"/>
        <v>0</v>
      </c>
      <c r="E18" s="95">
        <f t="shared" si="1"/>
        <v>0</v>
      </c>
      <c r="F18" s="676">
        <f t="shared" si="1"/>
        <v>0</v>
      </c>
    </row>
    <row r="19" spans="1:6" s="3" customFormat="1" ht="15.75" hidden="1" thickBot="1" x14ac:dyDescent="0.3">
      <c r="A19" s="109"/>
      <c r="B19" s="12"/>
      <c r="C19" s="12"/>
      <c r="D19" s="89"/>
      <c r="E19" s="95"/>
      <c r="F19" s="92"/>
    </row>
    <row r="20" spans="1:6" hidden="1" x14ac:dyDescent="0.25">
      <c r="A20" s="73" t="s">
        <v>200</v>
      </c>
      <c r="B20" s="134"/>
      <c r="C20" s="134"/>
      <c r="D20" s="138"/>
      <c r="E20" s="139"/>
      <c r="F20" s="140"/>
    </row>
    <row r="21" spans="1:6" hidden="1" x14ac:dyDescent="0.25">
      <c r="A21" s="5" t="s">
        <v>205</v>
      </c>
      <c r="B21" s="132">
        <v>0</v>
      </c>
      <c r="C21" s="132">
        <v>0</v>
      </c>
      <c r="D21" s="141">
        <v>0</v>
      </c>
      <c r="E21" s="141">
        <v>0</v>
      </c>
      <c r="F21" s="761">
        <v>0</v>
      </c>
    </row>
    <row r="22" spans="1:6" hidden="1" x14ac:dyDescent="0.25">
      <c r="A22" s="5" t="s">
        <v>206</v>
      </c>
      <c r="B22" s="132">
        <v>0</v>
      </c>
      <c r="C22" s="132">
        <v>0</v>
      </c>
      <c r="D22" s="141">
        <v>0</v>
      </c>
      <c r="E22" s="141">
        <v>0</v>
      </c>
      <c r="F22" s="761">
        <v>0</v>
      </c>
    </row>
    <row r="23" spans="1:6" hidden="1" x14ac:dyDescent="0.25">
      <c r="A23" s="5" t="s">
        <v>207</v>
      </c>
      <c r="B23" s="132">
        <v>0</v>
      </c>
      <c r="C23" s="132">
        <v>0</v>
      </c>
      <c r="D23" s="141">
        <v>0</v>
      </c>
      <c r="E23" s="141">
        <v>0</v>
      </c>
      <c r="F23" s="761">
        <v>0</v>
      </c>
    </row>
    <row r="24" spans="1:6" hidden="1" x14ac:dyDescent="0.25">
      <c r="A24" s="5" t="s">
        <v>208</v>
      </c>
      <c r="B24" s="132">
        <v>0</v>
      </c>
      <c r="C24" s="132">
        <v>0</v>
      </c>
      <c r="D24" s="141">
        <v>0</v>
      </c>
      <c r="E24" s="141">
        <v>0</v>
      </c>
      <c r="F24" s="761">
        <v>0</v>
      </c>
    </row>
    <row r="25" spans="1:6" hidden="1" x14ac:dyDescent="0.25">
      <c r="A25" s="5" t="s">
        <v>209</v>
      </c>
      <c r="B25" s="132">
        <v>0</v>
      </c>
      <c r="C25" s="132">
        <v>0</v>
      </c>
      <c r="D25" s="141">
        <v>0</v>
      </c>
      <c r="E25" s="141">
        <v>0</v>
      </c>
      <c r="F25" s="761">
        <v>0</v>
      </c>
    </row>
    <row r="26" spans="1:6" ht="15.75" hidden="1" thickBot="1" x14ac:dyDescent="0.3">
      <c r="A26" s="6" t="s">
        <v>210</v>
      </c>
      <c r="B26" s="133">
        <v>0</v>
      </c>
      <c r="C26" s="133">
        <v>0</v>
      </c>
      <c r="D26" s="142">
        <v>0</v>
      </c>
      <c r="E26" s="142">
        <v>0</v>
      </c>
      <c r="F26" s="762">
        <v>0</v>
      </c>
    </row>
    <row r="27" spans="1:6" s="3" customFormat="1" hidden="1" x14ac:dyDescent="0.25">
      <c r="A27" s="109" t="s">
        <v>212</v>
      </c>
      <c r="B27" s="12">
        <f>SUM(B21:B26)</f>
        <v>0</v>
      </c>
      <c r="C27" s="12">
        <f t="shared" ref="C27:F27" si="2">SUM(C21:C26)</f>
        <v>0</v>
      </c>
      <c r="D27" s="89">
        <f t="shared" si="2"/>
        <v>0</v>
      </c>
      <c r="E27" s="95">
        <f t="shared" si="2"/>
        <v>0</v>
      </c>
      <c r="F27" s="676">
        <f t="shared" si="2"/>
        <v>0</v>
      </c>
    </row>
    <row r="28" spans="1:6" ht="15.75" hidden="1" thickBot="1" x14ac:dyDescent="0.3">
      <c r="A28" s="5"/>
      <c r="B28" s="12"/>
      <c r="C28" s="12"/>
      <c r="D28" s="89"/>
      <c r="E28" s="95"/>
      <c r="F28" s="95"/>
    </row>
    <row r="29" spans="1:6" hidden="1" x14ac:dyDescent="0.25">
      <c r="A29" s="73" t="s">
        <v>201</v>
      </c>
      <c r="B29" s="134"/>
      <c r="C29" s="134"/>
      <c r="D29" s="138"/>
      <c r="E29" s="139"/>
      <c r="F29" s="140"/>
    </row>
    <row r="30" spans="1:6" hidden="1" x14ac:dyDescent="0.25">
      <c r="A30" s="5" t="s">
        <v>213</v>
      </c>
      <c r="B30" s="132">
        <v>0</v>
      </c>
      <c r="C30" s="132">
        <v>0</v>
      </c>
      <c r="D30" s="141">
        <v>0</v>
      </c>
      <c r="E30" s="141">
        <v>0</v>
      </c>
      <c r="F30" s="761">
        <v>0</v>
      </c>
    </row>
    <row r="31" spans="1:6" hidden="1" x14ac:dyDescent="0.25">
      <c r="A31" s="5" t="s">
        <v>205</v>
      </c>
      <c r="B31" s="132">
        <v>0</v>
      </c>
      <c r="C31" s="132">
        <v>0</v>
      </c>
      <c r="D31" s="141">
        <v>0</v>
      </c>
      <c r="E31" s="141">
        <v>0</v>
      </c>
      <c r="F31" s="761">
        <v>0</v>
      </c>
    </row>
    <row r="32" spans="1:6" hidden="1" x14ac:dyDescent="0.25">
      <c r="A32" s="5" t="s">
        <v>206</v>
      </c>
      <c r="B32" s="132">
        <v>0</v>
      </c>
      <c r="C32" s="132">
        <v>0</v>
      </c>
      <c r="D32" s="141">
        <v>0</v>
      </c>
      <c r="E32" s="141">
        <v>0</v>
      </c>
      <c r="F32" s="761">
        <v>0</v>
      </c>
    </row>
    <row r="33" spans="1:6" hidden="1" x14ac:dyDescent="0.25">
      <c r="A33" s="5" t="s">
        <v>207</v>
      </c>
      <c r="B33" s="132">
        <v>0</v>
      </c>
      <c r="C33" s="132">
        <v>0</v>
      </c>
      <c r="D33" s="141">
        <v>0</v>
      </c>
      <c r="E33" s="141">
        <v>0</v>
      </c>
      <c r="F33" s="761">
        <v>0</v>
      </c>
    </row>
    <row r="34" spans="1:6" hidden="1" x14ac:dyDescent="0.25">
      <c r="A34" s="5" t="s">
        <v>208</v>
      </c>
      <c r="B34" s="132">
        <v>0</v>
      </c>
      <c r="C34" s="132">
        <v>0</v>
      </c>
      <c r="D34" s="141">
        <v>0</v>
      </c>
      <c r="E34" s="141">
        <v>0</v>
      </c>
      <c r="F34" s="761">
        <v>0</v>
      </c>
    </row>
    <row r="35" spans="1:6" hidden="1" x14ac:dyDescent="0.25">
      <c r="A35" s="5" t="s">
        <v>209</v>
      </c>
      <c r="B35" s="132">
        <v>0</v>
      </c>
      <c r="C35" s="132">
        <v>0</v>
      </c>
      <c r="D35" s="141">
        <v>0</v>
      </c>
      <c r="E35" s="141">
        <v>0</v>
      </c>
      <c r="F35" s="761">
        <v>0</v>
      </c>
    </row>
    <row r="36" spans="1:6" ht="15.75" hidden="1" thickBot="1" x14ac:dyDescent="0.3">
      <c r="A36" s="6" t="s">
        <v>210</v>
      </c>
      <c r="B36" s="133">
        <v>0</v>
      </c>
      <c r="C36" s="133">
        <v>0</v>
      </c>
      <c r="D36" s="142">
        <v>0</v>
      </c>
      <c r="E36" s="142">
        <v>0</v>
      </c>
      <c r="F36" s="762">
        <v>0</v>
      </c>
    </row>
    <row r="37" spans="1:6" s="3" customFormat="1" hidden="1" x14ac:dyDescent="0.25">
      <c r="A37" s="109" t="s">
        <v>214</v>
      </c>
      <c r="B37" s="12">
        <f>SUM(B30:B36)</f>
        <v>0</v>
      </c>
      <c r="C37" s="12">
        <f t="shared" ref="C37:F37" si="3">SUM(C30:C36)</f>
        <v>0</v>
      </c>
      <c r="D37" s="89">
        <f t="shared" si="3"/>
        <v>0</v>
      </c>
      <c r="E37" s="95">
        <f t="shared" si="3"/>
        <v>0</v>
      </c>
      <c r="F37" s="676">
        <f t="shared" si="3"/>
        <v>0</v>
      </c>
    </row>
    <row r="38" spans="1:6" ht="15.75" hidden="1" thickBot="1" x14ac:dyDescent="0.3">
      <c r="A38" s="5"/>
      <c r="B38" s="11"/>
      <c r="C38" s="11"/>
      <c r="D38" s="88"/>
      <c r="E38" s="97"/>
      <c r="F38" s="97"/>
    </row>
    <row r="39" spans="1:6" hidden="1" x14ac:dyDescent="0.25">
      <c r="A39" s="73" t="s">
        <v>215</v>
      </c>
      <c r="B39" s="134"/>
      <c r="C39" s="134"/>
      <c r="D39" s="138"/>
      <c r="E39" s="139"/>
      <c r="F39" s="140"/>
    </row>
    <row r="40" spans="1:6" hidden="1" x14ac:dyDescent="0.25">
      <c r="A40" s="5" t="s">
        <v>213</v>
      </c>
      <c r="B40" s="132">
        <v>0</v>
      </c>
      <c r="C40" s="132">
        <v>0</v>
      </c>
      <c r="D40" s="141">
        <v>0</v>
      </c>
      <c r="E40" s="141">
        <v>0</v>
      </c>
      <c r="F40" s="761">
        <v>0</v>
      </c>
    </row>
    <row r="41" spans="1:6" hidden="1" x14ac:dyDescent="0.25">
      <c r="A41" s="5" t="s">
        <v>205</v>
      </c>
      <c r="B41" s="132">
        <v>0</v>
      </c>
      <c r="C41" s="132">
        <v>0</v>
      </c>
      <c r="D41" s="141">
        <v>0</v>
      </c>
      <c r="E41" s="141">
        <v>0</v>
      </c>
      <c r="F41" s="761">
        <v>0</v>
      </c>
    </row>
    <row r="42" spans="1:6" hidden="1" x14ac:dyDescent="0.25">
      <c r="A42" s="5" t="s">
        <v>206</v>
      </c>
      <c r="B42" s="132">
        <v>0</v>
      </c>
      <c r="C42" s="132">
        <v>0</v>
      </c>
      <c r="D42" s="141">
        <v>0</v>
      </c>
      <c r="E42" s="141">
        <v>0</v>
      </c>
      <c r="F42" s="761">
        <v>0</v>
      </c>
    </row>
    <row r="43" spans="1:6" hidden="1" x14ac:dyDescent="0.25">
      <c r="A43" s="5" t="s">
        <v>207</v>
      </c>
      <c r="B43" s="132">
        <v>0</v>
      </c>
      <c r="C43" s="132">
        <v>0</v>
      </c>
      <c r="D43" s="141">
        <v>0</v>
      </c>
      <c r="E43" s="141">
        <v>0</v>
      </c>
      <c r="F43" s="761">
        <v>0</v>
      </c>
    </row>
    <row r="44" spans="1:6" hidden="1" x14ac:dyDescent="0.25">
      <c r="A44" s="5" t="s">
        <v>208</v>
      </c>
      <c r="B44" s="132">
        <v>0</v>
      </c>
      <c r="C44" s="132">
        <v>0</v>
      </c>
      <c r="D44" s="141">
        <v>0</v>
      </c>
      <c r="E44" s="141">
        <v>0</v>
      </c>
      <c r="F44" s="761">
        <v>0</v>
      </c>
    </row>
    <row r="45" spans="1:6" hidden="1" x14ac:dyDescent="0.25">
      <c r="A45" s="5" t="s">
        <v>209</v>
      </c>
      <c r="B45" s="132">
        <v>0</v>
      </c>
      <c r="C45" s="132">
        <v>0</v>
      </c>
      <c r="D45" s="141">
        <v>0</v>
      </c>
      <c r="E45" s="141">
        <v>0</v>
      </c>
      <c r="F45" s="761">
        <v>0</v>
      </c>
    </row>
    <row r="46" spans="1:6" ht="15.75" hidden="1" thickBot="1" x14ac:dyDescent="0.3">
      <c r="A46" s="6" t="s">
        <v>210</v>
      </c>
      <c r="B46" s="133">
        <v>0</v>
      </c>
      <c r="C46" s="133">
        <v>0</v>
      </c>
      <c r="D46" s="142">
        <v>0</v>
      </c>
      <c r="E46" s="142">
        <v>0</v>
      </c>
      <c r="F46" s="762">
        <v>0</v>
      </c>
    </row>
    <row r="47" spans="1:6" s="3" customFormat="1" hidden="1" x14ac:dyDescent="0.25">
      <c r="A47" s="109" t="s">
        <v>216</v>
      </c>
      <c r="B47" s="12">
        <f>SUM(B40:B46)</f>
        <v>0</v>
      </c>
      <c r="C47" s="12">
        <f t="shared" ref="C47:F47" si="4">SUM(C40:C46)</f>
        <v>0</v>
      </c>
      <c r="D47" s="89">
        <f t="shared" si="4"/>
        <v>0</v>
      </c>
      <c r="E47" s="95">
        <f t="shared" si="4"/>
        <v>0</v>
      </c>
      <c r="F47" s="676">
        <f t="shared" si="4"/>
        <v>0</v>
      </c>
    </row>
    <row r="48" spans="1:6" ht="15.75" hidden="1" thickBot="1" x14ac:dyDescent="0.3">
      <c r="A48" s="5"/>
      <c r="B48" s="11"/>
      <c r="C48" s="11"/>
      <c r="D48" s="88"/>
      <c r="E48" s="97"/>
      <c r="F48" s="97"/>
    </row>
    <row r="49" spans="1:6" hidden="1" x14ac:dyDescent="0.25">
      <c r="A49" s="73" t="s">
        <v>217</v>
      </c>
      <c r="B49" s="134"/>
      <c r="C49" s="134"/>
      <c r="D49" s="138"/>
      <c r="E49" s="139"/>
      <c r="F49" s="140"/>
    </row>
    <row r="50" spans="1:6" hidden="1" x14ac:dyDescent="0.25">
      <c r="A50" s="5" t="s">
        <v>218</v>
      </c>
      <c r="B50" s="132">
        <v>0</v>
      </c>
      <c r="C50" s="132">
        <v>0</v>
      </c>
      <c r="D50" s="141">
        <v>0</v>
      </c>
      <c r="E50" s="141">
        <v>0</v>
      </c>
      <c r="F50" s="761">
        <v>0</v>
      </c>
    </row>
    <row r="51" spans="1:6" hidden="1" x14ac:dyDescent="0.25">
      <c r="A51" s="5" t="s">
        <v>219</v>
      </c>
      <c r="B51" s="132">
        <v>0</v>
      </c>
      <c r="C51" s="132">
        <v>0</v>
      </c>
      <c r="D51" s="141">
        <v>0</v>
      </c>
      <c r="E51" s="141">
        <v>0</v>
      </c>
      <c r="F51" s="761">
        <v>0</v>
      </c>
    </row>
    <row r="52" spans="1:6" hidden="1" x14ac:dyDescent="0.25">
      <c r="A52" s="5" t="s">
        <v>206</v>
      </c>
      <c r="B52" s="132">
        <v>0</v>
      </c>
      <c r="C52" s="132">
        <v>0</v>
      </c>
      <c r="D52" s="141">
        <v>0</v>
      </c>
      <c r="E52" s="141">
        <v>0</v>
      </c>
      <c r="F52" s="761">
        <v>0</v>
      </c>
    </row>
    <row r="53" spans="1:6" hidden="1" x14ac:dyDescent="0.25">
      <c r="A53" s="5" t="s">
        <v>207</v>
      </c>
      <c r="B53" s="132">
        <v>0</v>
      </c>
      <c r="C53" s="132">
        <v>0</v>
      </c>
      <c r="D53" s="141">
        <v>0</v>
      </c>
      <c r="E53" s="141">
        <v>0</v>
      </c>
      <c r="F53" s="761">
        <v>0</v>
      </c>
    </row>
    <row r="54" spans="1:6" hidden="1" x14ac:dyDescent="0.25">
      <c r="A54" s="5" t="s">
        <v>208</v>
      </c>
      <c r="B54" s="132">
        <v>0</v>
      </c>
      <c r="C54" s="132">
        <v>0</v>
      </c>
      <c r="D54" s="141">
        <v>0</v>
      </c>
      <c r="E54" s="141">
        <v>0</v>
      </c>
      <c r="F54" s="761">
        <v>0</v>
      </c>
    </row>
    <row r="55" spans="1:6" hidden="1" x14ac:dyDescent="0.25">
      <c r="A55" s="5" t="s">
        <v>209</v>
      </c>
      <c r="B55" s="132">
        <v>0</v>
      </c>
      <c r="C55" s="132">
        <v>0</v>
      </c>
      <c r="D55" s="141">
        <v>0</v>
      </c>
      <c r="E55" s="141">
        <v>0</v>
      </c>
      <c r="F55" s="761">
        <v>0</v>
      </c>
    </row>
    <row r="56" spans="1:6" ht="15.75" hidden="1" thickBot="1" x14ac:dyDescent="0.3">
      <c r="A56" s="6" t="s">
        <v>210</v>
      </c>
      <c r="B56" s="133">
        <v>0</v>
      </c>
      <c r="C56" s="133">
        <v>0</v>
      </c>
      <c r="D56" s="142">
        <v>0</v>
      </c>
      <c r="E56" s="142">
        <v>0</v>
      </c>
      <c r="F56" s="762">
        <v>0</v>
      </c>
    </row>
    <row r="57" spans="1:6" s="3" customFormat="1" hidden="1" x14ac:dyDescent="0.25">
      <c r="A57" s="110" t="s">
        <v>220</v>
      </c>
      <c r="B57" s="136">
        <f>SUM(B50:B56)</f>
        <v>0</v>
      </c>
      <c r="C57" s="136">
        <f t="shared" ref="C57:F57" si="5">SUM(C50:C56)</f>
        <v>0</v>
      </c>
      <c r="D57" s="111">
        <f t="shared" si="5"/>
        <v>0</v>
      </c>
      <c r="E57" s="143">
        <f t="shared" si="5"/>
        <v>0</v>
      </c>
      <c r="F57" s="681">
        <f t="shared" si="5"/>
        <v>0</v>
      </c>
    </row>
    <row r="59" spans="1:6" x14ac:dyDescent="0.25">
      <c r="B59" s="3"/>
    </row>
    <row r="60" spans="1:6" x14ac:dyDescent="0.25">
      <c r="D60" s="1"/>
      <c r="E60" s="1"/>
      <c r="F60" s="1"/>
    </row>
    <row r="61" spans="1:6" x14ac:dyDescent="0.25">
      <c r="D61" s="1"/>
      <c r="E61" s="1"/>
      <c r="F61" s="1"/>
    </row>
    <row r="62" spans="1:6" x14ac:dyDescent="0.25">
      <c r="D62" s="1"/>
      <c r="E62" s="1"/>
      <c r="F62" s="1"/>
    </row>
    <row r="63" spans="1:6" x14ac:dyDescent="0.25">
      <c r="D63" s="1"/>
      <c r="E63" s="1"/>
      <c r="F63" s="1"/>
    </row>
    <row r="64" spans="1:6" x14ac:dyDescent="0.25">
      <c r="D64" s="1"/>
      <c r="E64" s="1"/>
      <c r="F64" s="1"/>
    </row>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pans="1:7" x14ac:dyDescent="0.25">
      <c r="D81" s="1"/>
      <c r="E81" s="1"/>
      <c r="F81" s="1"/>
    </row>
    <row r="82" spans="1:7" x14ac:dyDescent="0.25">
      <c r="D82" s="1"/>
      <c r="E82" s="1"/>
      <c r="F82" s="1"/>
    </row>
    <row r="83" spans="1:7" hidden="1" outlineLevel="1" x14ac:dyDescent="0.25">
      <c r="B83" s="1067" t="e">
        <f>#REF!+#REF!+#REF!-B9</f>
        <v>#REF!</v>
      </c>
      <c r="C83" s="1067" t="e">
        <f>#REF!+#REF!+#REF!-C9</f>
        <v>#REF!</v>
      </c>
      <c r="D83" s="1067" t="e">
        <f>#REF!+#REF!+#REF!-D9</f>
        <v>#REF!</v>
      </c>
      <c r="E83" s="1067" t="e">
        <f>#REF!+#REF!+#REF!-E9</f>
        <v>#REF!</v>
      </c>
      <c r="F83" s="1067" t="e">
        <f>#REF!+#REF!+#REF!-F9</f>
        <v>#REF!</v>
      </c>
      <c r="G83" s="1067" t="e">
        <f>#REF!+#REF!+#REF!-G9</f>
        <v>#REF!</v>
      </c>
    </row>
    <row r="84" spans="1:7" hidden="1" outlineLevel="1" x14ac:dyDescent="0.25">
      <c r="F84" s="1"/>
    </row>
    <row r="85" spans="1:7" hidden="1" outlineLevel="1" x14ac:dyDescent="0.25">
      <c r="A85" s="1" t="s">
        <v>221</v>
      </c>
      <c r="B85" s="1067">
        <v>0</v>
      </c>
    </row>
    <row r="86" spans="1:7" collapsed="1" x14ac:dyDescent="0.25"/>
  </sheetData>
  <mergeCells count="4">
    <mergeCell ref="E1:E2"/>
    <mergeCell ref="D1:D2"/>
    <mergeCell ref="C1:C2"/>
    <mergeCell ref="B1: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D5C2-71CF-419F-B7D5-F3810B9B1B56}">
  <sheetPr>
    <tabColor rgb="FF002060"/>
  </sheetPr>
  <dimension ref="A1:G11"/>
  <sheetViews>
    <sheetView workbookViewId="0">
      <selection activeCell="G11" sqref="A3:G11"/>
    </sheetView>
  </sheetViews>
  <sheetFormatPr defaultColWidth="8.7109375" defaultRowHeight="15" x14ac:dyDescent="0.25"/>
  <cols>
    <col min="1" max="1" width="35.7109375" style="1" bestFit="1" customWidth="1"/>
    <col min="2" max="7" width="21" style="1" customWidth="1"/>
    <col min="8" max="9" width="11.28515625" style="1" bestFit="1" customWidth="1"/>
    <col min="10" max="10" width="8.7109375" style="1"/>
    <col min="11" max="11" width="11.28515625" style="1" bestFit="1" customWidth="1"/>
    <col min="12" max="16384" width="8.7109375" style="1"/>
  </cols>
  <sheetData>
    <row r="1" spans="1:7" x14ac:dyDescent="0.25">
      <c r="A1" s="380" t="s">
        <v>222</v>
      </c>
      <c r="B1" s="923"/>
      <c r="C1" s="923"/>
      <c r="D1" s="923"/>
      <c r="E1" s="388"/>
      <c r="F1" s="924"/>
      <c r="G1" s="924"/>
    </row>
    <row r="2" spans="1:7" ht="30" x14ac:dyDescent="0.25">
      <c r="A2" s="793" t="s">
        <v>223</v>
      </c>
      <c r="B2" s="1455" t="s">
        <v>224</v>
      </c>
      <c r="C2" s="1455" t="s">
        <v>225</v>
      </c>
      <c r="D2" s="1455" t="s">
        <v>226</v>
      </c>
      <c r="E2" s="666" t="s">
        <v>227</v>
      </c>
      <c r="F2" s="605" t="s">
        <v>228</v>
      </c>
      <c r="G2" s="605" t="s">
        <v>229</v>
      </c>
    </row>
    <row r="3" spans="1:7" x14ac:dyDescent="0.25">
      <c r="A3" s="925" t="s">
        <v>1096</v>
      </c>
      <c r="B3" s="1456">
        <v>2250416</v>
      </c>
      <c r="C3" s="1457">
        <v>3675786</v>
      </c>
      <c r="D3" s="1457">
        <v>3266182</v>
      </c>
      <c r="E3" s="1457">
        <v>3106396</v>
      </c>
      <c r="F3" s="1458">
        <v>3106396</v>
      </c>
      <c r="G3" s="1458">
        <v>3106396</v>
      </c>
    </row>
    <row r="4" spans="1:7" x14ac:dyDescent="0.25">
      <c r="A4" s="925" t="s">
        <v>1097</v>
      </c>
      <c r="B4" s="1169">
        <v>807575</v>
      </c>
      <c r="C4" s="1459">
        <v>451340</v>
      </c>
      <c r="D4" s="1459">
        <v>423642</v>
      </c>
      <c r="E4" s="1459">
        <v>498892</v>
      </c>
      <c r="F4" s="1302">
        <v>508869.84</v>
      </c>
      <c r="G4" s="1302">
        <v>519047.23680000001</v>
      </c>
    </row>
    <row r="5" spans="1:7" x14ac:dyDescent="0.25">
      <c r="A5" s="925" t="s">
        <v>1098</v>
      </c>
      <c r="B5" s="1169">
        <v>44400</v>
      </c>
      <c r="C5" s="1459">
        <v>36297</v>
      </c>
      <c r="D5" s="1459">
        <v>24000</v>
      </c>
      <c r="E5" s="1459">
        <v>24000</v>
      </c>
      <c r="F5" s="1302">
        <v>24000</v>
      </c>
      <c r="G5" s="1302">
        <v>24000</v>
      </c>
    </row>
    <row r="6" spans="1:7" x14ac:dyDescent="0.25">
      <c r="A6" s="925" t="s">
        <v>230</v>
      </c>
      <c r="B6" s="1169">
        <v>22138720.440000001</v>
      </c>
      <c r="C6" s="1459">
        <v>16756289.5</v>
      </c>
      <c r="D6" s="1459">
        <v>11032042.689999999</v>
      </c>
      <c r="E6" s="1459">
        <v>9648444</v>
      </c>
      <c r="F6" s="1302">
        <v>9648444</v>
      </c>
      <c r="G6" s="1302">
        <v>9648444</v>
      </c>
    </row>
    <row r="7" spans="1:7" x14ac:dyDescent="0.25">
      <c r="A7" s="925" t="s">
        <v>231</v>
      </c>
      <c r="B7" s="1169">
        <v>2388139.0100000002</v>
      </c>
      <c r="C7" s="1459">
        <v>2170538.4500000002</v>
      </c>
      <c r="D7" s="1459">
        <v>1678031.55</v>
      </c>
      <c r="E7" s="1459">
        <v>1741722</v>
      </c>
      <c r="F7" s="1302">
        <v>1741722</v>
      </c>
      <c r="G7" s="1302">
        <v>1741722</v>
      </c>
    </row>
    <row r="8" spans="1:7" x14ac:dyDescent="0.25">
      <c r="A8" s="925" t="s">
        <v>232</v>
      </c>
      <c r="B8" s="1169">
        <v>1432477.4000000001</v>
      </c>
      <c r="C8" s="1459">
        <v>0</v>
      </c>
      <c r="D8" s="1459">
        <v>736937.3</v>
      </c>
      <c r="E8" s="1459">
        <v>675605</v>
      </c>
      <c r="F8" s="1302">
        <v>675605</v>
      </c>
      <c r="G8" s="1302">
        <v>675605</v>
      </c>
    </row>
    <row r="9" spans="1:7" x14ac:dyDescent="0.25">
      <c r="A9" s="925" t="s">
        <v>233</v>
      </c>
      <c r="B9" s="1169">
        <v>685353.97000000009</v>
      </c>
      <c r="C9" s="1459">
        <v>519689.51</v>
      </c>
      <c r="D9" s="1459">
        <v>528030.86</v>
      </c>
      <c r="E9" s="1459">
        <v>500396</v>
      </c>
      <c r="F9" s="1302">
        <v>500396</v>
      </c>
      <c r="G9" s="1302">
        <v>500396</v>
      </c>
    </row>
    <row r="10" spans="1:7" ht="15.75" thickBot="1" x14ac:dyDescent="0.3">
      <c r="A10" s="925" t="s">
        <v>234</v>
      </c>
      <c r="B10" s="1169">
        <v>248716.82</v>
      </c>
      <c r="C10" s="1459">
        <v>279558.84999999998</v>
      </c>
      <c r="D10" s="1459">
        <v>367130.79</v>
      </c>
      <c r="E10" s="1459">
        <v>387388</v>
      </c>
      <c r="F10" s="1302">
        <v>0</v>
      </c>
      <c r="G10" s="1302">
        <v>0</v>
      </c>
    </row>
    <row r="11" spans="1:7" x14ac:dyDescent="0.25">
      <c r="A11" s="929" t="s">
        <v>145</v>
      </c>
      <c r="B11" s="1460">
        <f t="shared" ref="B11:G11" si="0">SUM(B3:B10)</f>
        <v>29995798.640000001</v>
      </c>
      <c r="C11" s="1461">
        <f t="shared" si="0"/>
        <v>23889499.310000002</v>
      </c>
      <c r="D11" s="1461">
        <f t="shared" si="0"/>
        <v>18055997.189999998</v>
      </c>
      <c r="E11" s="1461">
        <f t="shared" si="0"/>
        <v>16582843</v>
      </c>
      <c r="F11" s="1462">
        <f t="shared" si="0"/>
        <v>16205432.84</v>
      </c>
      <c r="G11" s="1462">
        <f t="shared" si="0"/>
        <v>16215610.2368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12AC-38F8-4E71-A570-0EFD16EBCB4A}">
  <sheetPr>
    <tabColor rgb="FF002060"/>
  </sheetPr>
  <dimension ref="A1:S178"/>
  <sheetViews>
    <sheetView workbookViewId="0">
      <selection activeCell="A33" sqref="A4:S33"/>
    </sheetView>
  </sheetViews>
  <sheetFormatPr defaultColWidth="9.140625" defaultRowHeight="15" x14ac:dyDescent="0.25"/>
  <cols>
    <col min="1" max="1" width="37" style="1" bestFit="1" customWidth="1"/>
    <col min="2" max="5" width="12.5703125" style="1" bestFit="1" customWidth="1"/>
    <col min="6" max="7" width="16.140625" style="1" bestFit="1" customWidth="1"/>
    <col min="8" max="19" width="11.7109375" style="1" customWidth="1"/>
    <col min="20" max="16384" width="9.140625" style="1"/>
  </cols>
  <sheetData>
    <row r="1" spans="1:19" x14ac:dyDescent="0.25">
      <c r="A1" s="105" t="s">
        <v>24</v>
      </c>
      <c r="B1" s="1559" t="s">
        <v>132</v>
      </c>
      <c r="C1" s="1560"/>
      <c r="D1" s="1560"/>
      <c r="E1" s="1559" t="s">
        <v>133</v>
      </c>
      <c r="F1" s="1560"/>
      <c r="G1" s="1560"/>
      <c r="H1" s="1559" t="s">
        <v>135</v>
      </c>
      <c r="I1" s="1560"/>
      <c r="J1" s="1560"/>
      <c r="K1" s="1559" t="s">
        <v>196</v>
      </c>
      <c r="L1" s="1560"/>
      <c r="M1" s="1560"/>
      <c r="N1" s="1556" t="s">
        <v>97</v>
      </c>
      <c r="O1" s="1557"/>
      <c r="P1" s="1558"/>
      <c r="Q1" s="1556" t="s">
        <v>98</v>
      </c>
      <c r="R1" s="1557"/>
      <c r="S1" s="1558"/>
    </row>
    <row r="2" spans="1:19" ht="15.75" thickBot="1" x14ac:dyDescent="0.3">
      <c r="A2" s="135" t="s">
        <v>235</v>
      </c>
      <c r="B2" s="129" t="s">
        <v>236</v>
      </c>
      <c r="C2" s="28" t="s">
        <v>237</v>
      </c>
      <c r="D2" s="124" t="s">
        <v>238</v>
      </c>
      <c r="E2" s="28" t="s">
        <v>236</v>
      </c>
      <c r="F2" s="28" t="s">
        <v>237</v>
      </c>
      <c r="G2" s="28" t="s">
        <v>238</v>
      </c>
      <c r="H2" s="129" t="s">
        <v>236</v>
      </c>
      <c r="I2" s="28" t="s">
        <v>237</v>
      </c>
      <c r="J2" s="124" t="s">
        <v>238</v>
      </c>
      <c r="K2" s="28" t="s">
        <v>236</v>
      </c>
      <c r="L2" s="28" t="s">
        <v>237</v>
      </c>
      <c r="M2" s="28" t="s">
        <v>238</v>
      </c>
      <c r="N2" s="22" t="s">
        <v>236</v>
      </c>
      <c r="O2" s="23" t="s">
        <v>237</v>
      </c>
      <c r="P2" s="334" t="s">
        <v>238</v>
      </c>
      <c r="Q2" s="22" t="s">
        <v>236</v>
      </c>
      <c r="R2" s="23" t="s">
        <v>237</v>
      </c>
      <c r="S2" s="334" t="s">
        <v>238</v>
      </c>
    </row>
    <row r="3" spans="1:19" x14ac:dyDescent="0.25">
      <c r="A3" s="890" t="s">
        <v>145</v>
      </c>
      <c r="B3" s="891"/>
      <c r="C3" s="892"/>
      <c r="D3" s="893"/>
      <c r="E3" s="892"/>
      <c r="F3" s="892"/>
      <c r="G3" s="892"/>
      <c r="H3" s="891"/>
      <c r="I3" s="892"/>
      <c r="J3" s="893"/>
      <c r="K3" s="892"/>
      <c r="L3" s="892"/>
      <c r="M3" s="892"/>
      <c r="N3" s="891"/>
      <c r="O3" s="892"/>
      <c r="P3" s="893"/>
      <c r="Q3" s="891"/>
      <c r="R3" s="892"/>
      <c r="S3" s="893"/>
    </row>
    <row r="4" spans="1:19" x14ac:dyDescent="0.25">
      <c r="A4" s="109" t="s">
        <v>239</v>
      </c>
      <c r="B4" s="5"/>
      <c r="C4" s="32"/>
      <c r="D4" s="416"/>
      <c r="E4" s="5"/>
      <c r="F4" s="32"/>
      <c r="G4" s="416"/>
      <c r="H4" s="5"/>
      <c r="I4" s="32"/>
      <c r="J4" s="416"/>
      <c r="K4" s="5"/>
      <c r="L4" s="32"/>
      <c r="M4" s="416"/>
      <c r="N4" s="17"/>
      <c r="O4" s="18"/>
      <c r="P4" s="401"/>
      <c r="Q4" s="17"/>
      <c r="R4" s="18"/>
      <c r="S4" s="401"/>
    </row>
    <row r="5" spans="1:19" x14ac:dyDescent="0.25">
      <c r="A5" s="5" t="s">
        <v>240</v>
      </c>
      <c r="B5" s="404">
        <v>44446.76</v>
      </c>
      <c r="C5" s="9">
        <v>23.201591972058257</v>
      </c>
      <c r="D5" s="416">
        <f>B5*C5</f>
        <v>1031235.5900000001</v>
      </c>
      <c r="E5" s="404">
        <v>33965.450000000004</v>
      </c>
      <c r="F5" s="9">
        <v>77.615665624921775</v>
      </c>
      <c r="G5" s="416">
        <f t="shared" ref="G5:G19" si="0">E5*F5</f>
        <v>2636251.0099999998</v>
      </c>
      <c r="H5" s="404">
        <v>30757.66</v>
      </c>
      <c r="I5" s="9">
        <v>98.782360881809623</v>
      </c>
      <c r="J5" s="416">
        <f t="shared" ref="J5:J19" si="1">H5*I5</f>
        <v>3038314.2700000005</v>
      </c>
      <c r="K5" s="404">
        <v>38465.759999999995</v>
      </c>
      <c r="L5" s="9">
        <v>56.441869993577974</v>
      </c>
      <c r="M5" s="416">
        <f t="shared" ref="M5:M19" si="2">K5*L5</f>
        <v>2171079.4251241717</v>
      </c>
      <c r="N5" s="29">
        <v>39235.075199999992</v>
      </c>
      <c r="O5" s="25">
        <v>56.441869993577974</v>
      </c>
      <c r="P5" s="423">
        <f t="shared" ref="P5:P19" si="3">N5*O5</f>
        <v>2214501.0136266551</v>
      </c>
      <c r="Q5" s="29">
        <v>40019.776703999989</v>
      </c>
      <c r="R5" s="25">
        <v>56.441869993577974</v>
      </c>
      <c r="S5" s="423">
        <f t="shared" ref="S5:S19" si="4">Q5*R5</f>
        <v>2258791.033899188</v>
      </c>
    </row>
    <row r="6" spans="1:19" x14ac:dyDescent="0.25">
      <c r="A6" s="5" t="s">
        <v>241</v>
      </c>
      <c r="B6" s="404">
        <v>40831.479999999996</v>
      </c>
      <c r="C6" s="9">
        <v>93.941263946347291</v>
      </c>
      <c r="D6" s="416">
        <f t="shared" ref="D6:D19" si="5">B6*C6</f>
        <v>3835760.8400000003</v>
      </c>
      <c r="E6" s="404">
        <v>39014.120000000003</v>
      </c>
      <c r="F6" s="9">
        <v>147.36105287008908</v>
      </c>
      <c r="G6" s="416">
        <f t="shared" si="0"/>
        <v>5749161.7999999998</v>
      </c>
      <c r="H6" s="404">
        <v>34892.910000000003</v>
      </c>
      <c r="I6" s="9">
        <v>163.72003080281922</v>
      </c>
      <c r="J6" s="416">
        <f t="shared" si="1"/>
        <v>5712668.2999999998</v>
      </c>
      <c r="K6" s="404">
        <v>41562.199999999997</v>
      </c>
      <c r="L6" s="9">
        <v>122.62355082395197</v>
      </c>
      <c r="M6" s="416">
        <f t="shared" si="2"/>
        <v>5096504.5440552561</v>
      </c>
      <c r="N6" s="29">
        <v>42393.443999999996</v>
      </c>
      <c r="O6" s="25">
        <v>122.62355082395197</v>
      </c>
      <c r="P6" s="423">
        <f t="shared" si="3"/>
        <v>5198434.6349363616</v>
      </c>
      <c r="Q6" s="29">
        <v>43241.312879999998</v>
      </c>
      <c r="R6" s="25">
        <v>122.62355082395197</v>
      </c>
      <c r="S6" s="423">
        <f t="shared" si="4"/>
        <v>5302403.3276350889</v>
      </c>
    </row>
    <row r="7" spans="1:19" x14ac:dyDescent="0.25">
      <c r="A7" s="5" t="s">
        <v>242</v>
      </c>
      <c r="B7" s="404">
        <v>335.68999999999994</v>
      </c>
      <c r="C7" s="9">
        <v>41.317882570228491</v>
      </c>
      <c r="D7" s="416">
        <f>B7*C7</f>
        <v>13870</v>
      </c>
      <c r="E7" s="404">
        <v>141.30000000000001</v>
      </c>
      <c r="F7" s="9">
        <v>33.319179051663127</v>
      </c>
      <c r="G7" s="416">
        <f>E7*F7</f>
        <v>4708</v>
      </c>
      <c r="H7" s="404">
        <v>240.16000000000003</v>
      </c>
      <c r="I7" s="9">
        <v>19.999999999999996</v>
      </c>
      <c r="J7" s="416">
        <f t="shared" si="1"/>
        <v>4803.2</v>
      </c>
      <c r="K7" s="404">
        <v>169.96</v>
      </c>
      <c r="L7" s="9">
        <v>9.9999999999999982</v>
      </c>
      <c r="M7" s="416">
        <f t="shared" si="2"/>
        <v>1699.5999999999997</v>
      </c>
      <c r="N7" s="29">
        <v>173.35920000000002</v>
      </c>
      <c r="O7" s="25">
        <v>9.9999999999999982</v>
      </c>
      <c r="P7" s="423">
        <f t="shared" si="3"/>
        <v>1733.5919999999999</v>
      </c>
      <c r="Q7" s="29">
        <v>176.82638400000002</v>
      </c>
      <c r="R7" s="25">
        <v>9.9999999999999982</v>
      </c>
      <c r="S7" s="423">
        <f t="shared" si="4"/>
        <v>1768.2638399999998</v>
      </c>
    </row>
    <row r="8" spans="1:19" x14ac:dyDescent="0.25">
      <c r="A8" s="5" t="s">
        <v>243</v>
      </c>
      <c r="B8" s="404">
        <v>58.790000000000006</v>
      </c>
      <c r="C8" s="9">
        <v>379.26518115325734</v>
      </c>
      <c r="D8" s="416">
        <f>B8*C8</f>
        <v>22297</v>
      </c>
      <c r="E8" s="404">
        <v>26.98</v>
      </c>
      <c r="F8" s="9">
        <v>383.69162342475909</v>
      </c>
      <c r="G8" s="416">
        <f>E8*F8</f>
        <v>10352</v>
      </c>
      <c r="H8" s="404">
        <v>26.75</v>
      </c>
      <c r="I8" s="9">
        <v>690.01869158878503</v>
      </c>
      <c r="J8" s="416">
        <f t="shared" si="1"/>
        <v>18458</v>
      </c>
      <c r="K8" s="404">
        <v>0</v>
      </c>
      <c r="L8" s="9">
        <v>0</v>
      </c>
      <c r="M8" s="416">
        <f t="shared" si="2"/>
        <v>0</v>
      </c>
      <c r="N8" s="29">
        <v>0</v>
      </c>
      <c r="O8" s="25">
        <v>0</v>
      </c>
      <c r="P8" s="423">
        <f t="shared" si="3"/>
        <v>0</v>
      </c>
      <c r="Q8" s="29">
        <v>0</v>
      </c>
      <c r="R8" s="25">
        <v>0</v>
      </c>
      <c r="S8" s="423">
        <f t="shared" si="4"/>
        <v>0</v>
      </c>
    </row>
    <row r="9" spans="1:19" x14ac:dyDescent="0.25">
      <c r="A9" s="5" t="s">
        <v>244</v>
      </c>
      <c r="B9" s="404">
        <v>626.34999999999991</v>
      </c>
      <c r="C9" s="9">
        <v>3462.7215135307733</v>
      </c>
      <c r="D9" s="416">
        <f t="shared" si="5"/>
        <v>2168875.6199999996</v>
      </c>
      <c r="E9" s="404">
        <v>645.38</v>
      </c>
      <c r="F9" s="9">
        <v>3712.4220459264316</v>
      </c>
      <c r="G9" s="416">
        <f t="shared" si="0"/>
        <v>2395922.9400000004</v>
      </c>
      <c r="H9" s="404">
        <v>635.82000000000005</v>
      </c>
      <c r="I9" s="9">
        <v>4426.4232172627471</v>
      </c>
      <c r="J9" s="416">
        <f t="shared" si="1"/>
        <v>2814408.41</v>
      </c>
      <c r="K9" s="404">
        <v>569.96</v>
      </c>
      <c r="L9" s="9">
        <v>3923.4966840038355</v>
      </c>
      <c r="M9" s="416">
        <f t="shared" si="2"/>
        <v>2236236.1700148261</v>
      </c>
      <c r="N9" s="29">
        <v>581.3592000000001</v>
      </c>
      <c r="O9" s="25">
        <v>3923.4966840038355</v>
      </c>
      <c r="P9" s="423">
        <f t="shared" si="3"/>
        <v>2280960.8934151232</v>
      </c>
      <c r="Q9" s="29">
        <v>592.98638400000016</v>
      </c>
      <c r="R9" s="25">
        <v>3923.4966840038355</v>
      </c>
      <c r="S9" s="423">
        <f t="shared" si="4"/>
        <v>2326580.1112834257</v>
      </c>
    </row>
    <row r="10" spans="1:19" x14ac:dyDescent="0.25">
      <c r="A10" s="5" t="s">
        <v>245</v>
      </c>
      <c r="B10" s="404">
        <v>1749.9800000000002</v>
      </c>
      <c r="C10" s="9">
        <v>79.928999188562145</v>
      </c>
      <c r="D10" s="416">
        <f t="shared" si="5"/>
        <v>139874.15</v>
      </c>
      <c r="E10" s="404">
        <v>1903.46</v>
      </c>
      <c r="F10" s="9">
        <v>152.19082617969383</v>
      </c>
      <c r="G10" s="416">
        <f t="shared" si="0"/>
        <v>289689.15000000002</v>
      </c>
      <c r="H10" s="404">
        <v>2137.39</v>
      </c>
      <c r="I10" s="9">
        <v>186.28059923551621</v>
      </c>
      <c r="J10" s="416">
        <f t="shared" si="1"/>
        <v>398154.29</v>
      </c>
      <c r="K10" s="404">
        <v>1878.8</v>
      </c>
      <c r="L10" s="9">
        <v>131.5967795595017</v>
      </c>
      <c r="M10" s="416">
        <f t="shared" si="2"/>
        <v>247244.02943639178</v>
      </c>
      <c r="N10" s="29">
        <v>1916.376</v>
      </c>
      <c r="O10" s="25">
        <v>131.5967795595017</v>
      </c>
      <c r="P10" s="423">
        <f t="shared" si="3"/>
        <v>252188.91002511964</v>
      </c>
      <c r="Q10" s="29">
        <v>1954.70352</v>
      </c>
      <c r="R10" s="25">
        <v>131.5967795595017</v>
      </c>
      <c r="S10" s="423">
        <f t="shared" si="4"/>
        <v>257232.68822562203</v>
      </c>
    </row>
    <row r="11" spans="1:19" x14ac:dyDescent="0.25">
      <c r="A11" s="5" t="s">
        <v>246</v>
      </c>
      <c r="B11" s="404">
        <v>2384.7999999999997</v>
      </c>
      <c r="C11" s="9">
        <v>1665.5366613552501</v>
      </c>
      <c r="D11" s="416">
        <f t="shared" si="5"/>
        <v>3971971.83</v>
      </c>
      <c r="E11" s="404">
        <v>1968.9299999999998</v>
      </c>
      <c r="F11" s="9">
        <v>1622.7069118759937</v>
      </c>
      <c r="G11" s="416">
        <f t="shared" si="0"/>
        <v>3194996.32</v>
      </c>
      <c r="H11" s="404">
        <v>1934.57</v>
      </c>
      <c r="I11" s="9">
        <v>1867.7302191184608</v>
      </c>
      <c r="J11" s="416">
        <f t="shared" si="1"/>
        <v>3613254.8500000006</v>
      </c>
      <c r="K11" s="404">
        <v>2467.44</v>
      </c>
      <c r="L11" s="9">
        <v>1684.4307717913462</v>
      </c>
      <c r="M11" s="416">
        <f t="shared" si="2"/>
        <v>4156231.8635488395</v>
      </c>
      <c r="N11" s="29">
        <v>2516.7888000000003</v>
      </c>
      <c r="O11" s="25">
        <v>1684.4307717913462</v>
      </c>
      <c r="P11" s="423">
        <f t="shared" si="3"/>
        <v>4239356.5008198163</v>
      </c>
      <c r="Q11" s="29">
        <v>2567.1245760000002</v>
      </c>
      <c r="R11" s="25">
        <v>1684.4307717913462</v>
      </c>
      <c r="S11" s="423">
        <f t="shared" si="4"/>
        <v>4324143.630836213</v>
      </c>
    </row>
    <row r="12" spans="1:19" x14ac:dyDescent="0.25">
      <c r="A12" s="5" t="s">
        <v>247</v>
      </c>
      <c r="B12" s="404">
        <v>1503.83</v>
      </c>
      <c r="C12" s="9">
        <v>543.22628887573728</v>
      </c>
      <c r="D12" s="416">
        <f t="shared" si="5"/>
        <v>816919.99</v>
      </c>
      <c r="E12" s="404">
        <v>1572.712</v>
      </c>
      <c r="F12" s="9">
        <v>726.30093748887282</v>
      </c>
      <c r="G12" s="416">
        <f t="shared" si="0"/>
        <v>1142262.2000000002</v>
      </c>
      <c r="H12" s="404">
        <v>1418.6100000000001</v>
      </c>
      <c r="I12" s="9">
        <v>751.27874468670029</v>
      </c>
      <c r="J12" s="416">
        <f t="shared" si="1"/>
        <v>1065771.54</v>
      </c>
      <c r="K12" s="404">
        <v>1482.6</v>
      </c>
      <c r="L12" s="9">
        <v>703.44380356816953</v>
      </c>
      <c r="M12" s="416">
        <f t="shared" si="2"/>
        <v>1042925.7831701681</v>
      </c>
      <c r="N12" s="29">
        <v>1512.252</v>
      </c>
      <c r="O12" s="25">
        <v>703.44380356816953</v>
      </c>
      <c r="P12" s="423">
        <f t="shared" si="3"/>
        <v>1063784.2988335714</v>
      </c>
      <c r="Q12" s="29">
        <v>1542.49704</v>
      </c>
      <c r="R12" s="25">
        <v>703.44380356816953</v>
      </c>
      <c r="S12" s="423">
        <f t="shared" si="4"/>
        <v>1085059.9848102429</v>
      </c>
    </row>
    <row r="13" spans="1:19" x14ac:dyDescent="0.25">
      <c r="A13" s="5" t="s">
        <v>248</v>
      </c>
      <c r="B13" s="404">
        <v>140.37</v>
      </c>
      <c r="C13" s="9">
        <v>94.76241362114412</v>
      </c>
      <c r="D13" s="416">
        <f t="shared" si="5"/>
        <v>13301.800000000001</v>
      </c>
      <c r="E13" s="404">
        <v>567.33999999999992</v>
      </c>
      <c r="F13" s="9">
        <v>138.93027108964642</v>
      </c>
      <c r="G13" s="416">
        <f t="shared" si="0"/>
        <v>78820.7</v>
      </c>
      <c r="H13" s="404">
        <v>413.95</v>
      </c>
      <c r="I13" s="9">
        <v>334.83125981398717</v>
      </c>
      <c r="J13" s="416">
        <f t="shared" si="1"/>
        <v>138603.4</v>
      </c>
      <c r="K13" s="404">
        <v>70.16</v>
      </c>
      <c r="L13" s="9">
        <v>208.92117997383983</v>
      </c>
      <c r="M13" s="416">
        <f t="shared" si="2"/>
        <v>14657.909986964602</v>
      </c>
      <c r="N13" s="29">
        <v>71.563199999999995</v>
      </c>
      <c r="O13" s="25">
        <v>208.92117997383983</v>
      </c>
      <c r="P13" s="423">
        <f t="shared" si="3"/>
        <v>14951.068186703893</v>
      </c>
      <c r="Q13" s="29">
        <v>72.994463999999994</v>
      </c>
      <c r="R13" s="25">
        <v>208.92117997383983</v>
      </c>
      <c r="S13" s="423">
        <f t="shared" si="4"/>
        <v>15250.089550437971</v>
      </c>
    </row>
    <row r="14" spans="1:19" x14ac:dyDescent="0.25">
      <c r="A14" s="5" t="s">
        <v>249</v>
      </c>
      <c r="B14" s="404">
        <v>234.46</v>
      </c>
      <c r="C14" s="9">
        <v>83.970400068241915</v>
      </c>
      <c r="D14" s="416">
        <f t="shared" si="5"/>
        <v>19687.7</v>
      </c>
      <c r="E14" s="404">
        <v>529.70000000000005</v>
      </c>
      <c r="F14" s="9">
        <v>183.28185765527655</v>
      </c>
      <c r="G14" s="416">
        <f t="shared" si="0"/>
        <v>97084.4</v>
      </c>
      <c r="H14" s="404">
        <v>354.23</v>
      </c>
      <c r="I14" s="9">
        <v>307.94455579708091</v>
      </c>
      <c r="J14" s="416">
        <f t="shared" si="1"/>
        <v>109083.19999999998</v>
      </c>
      <c r="K14" s="404">
        <v>174.44</v>
      </c>
      <c r="L14" s="9">
        <v>188.67652509535276</v>
      </c>
      <c r="M14" s="416">
        <f t="shared" si="2"/>
        <v>32912.733037633334</v>
      </c>
      <c r="N14" s="29">
        <v>177.9288</v>
      </c>
      <c r="O14" s="25">
        <v>188.67652509535276</v>
      </c>
      <c r="P14" s="423">
        <f t="shared" si="3"/>
        <v>33570.987698386001</v>
      </c>
      <c r="Q14" s="29">
        <v>181.48737600000001</v>
      </c>
      <c r="R14" s="25">
        <v>188.67652509535276</v>
      </c>
      <c r="S14" s="423">
        <f t="shared" si="4"/>
        <v>34242.407452353727</v>
      </c>
    </row>
    <row r="15" spans="1:19" x14ac:dyDescent="0.25">
      <c r="A15" s="5" t="s">
        <v>250</v>
      </c>
      <c r="B15" s="404">
        <v>190.42</v>
      </c>
      <c r="C15" s="9">
        <v>242.68138850961034</v>
      </c>
      <c r="D15" s="416">
        <f t="shared" si="5"/>
        <v>46211.39</v>
      </c>
      <c r="E15" s="404">
        <v>11.41</v>
      </c>
      <c r="F15" s="9">
        <v>243</v>
      </c>
      <c r="G15" s="416">
        <f t="shared" si="0"/>
        <v>2772.63</v>
      </c>
      <c r="H15" s="404">
        <v>0</v>
      </c>
      <c r="I15" s="9">
        <v>0</v>
      </c>
      <c r="J15" s="416">
        <f t="shared" si="1"/>
        <v>0</v>
      </c>
      <c r="K15" s="404">
        <v>0</v>
      </c>
      <c r="L15" s="9">
        <v>0</v>
      </c>
      <c r="M15" s="416">
        <f t="shared" si="2"/>
        <v>0</v>
      </c>
      <c r="N15" s="29">
        <v>0</v>
      </c>
      <c r="O15" s="25">
        <v>0</v>
      </c>
      <c r="P15" s="423">
        <f t="shared" si="3"/>
        <v>0</v>
      </c>
      <c r="Q15" s="29">
        <v>0</v>
      </c>
      <c r="R15" s="25">
        <v>0</v>
      </c>
      <c r="S15" s="423">
        <f t="shared" si="4"/>
        <v>0</v>
      </c>
    </row>
    <row r="16" spans="1:19" x14ac:dyDescent="0.25">
      <c r="A16" s="5" t="s">
        <v>251</v>
      </c>
      <c r="B16" s="404">
        <v>120.12</v>
      </c>
      <c r="C16" s="9">
        <v>236.29978354978357</v>
      </c>
      <c r="D16" s="416">
        <f t="shared" si="5"/>
        <v>28384.33</v>
      </c>
      <c r="E16" s="404">
        <v>0</v>
      </c>
      <c r="F16" s="9">
        <v>0</v>
      </c>
      <c r="G16" s="416">
        <f t="shared" si="0"/>
        <v>0</v>
      </c>
      <c r="H16" s="404">
        <v>0</v>
      </c>
      <c r="I16" s="9">
        <v>0</v>
      </c>
      <c r="J16" s="416">
        <f t="shared" si="1"/>
        <v>0</v>
      </c>
      <c r="K16" s="404">
        <v>0</v>
      </c>
      <c r="L16" s="9">
        <v>0</v>
      </c>
      <c r="M16" s="416">
        <f t="shared" si="2"/>
        <v>0</v>
      </c>
      <c r="N16" s="29">
        <v>0</v>
      </c>
      <c r="O16" s="25">
        <v>0</v>
      </c>
      <c r="P16" s="423">
        <f t="shared" si="3"/>
        <v>0</v>
      </c>
      <c r="Q16" s="29">
        <v>0</v>
      </c>
      <c r="R16" s="25">
        <v>0</v>
      </c>
      <c r="S16" s="423">
        <f t="shared" si="4"/>
        <v>0</v>
      </c>
    </row>
    <row r="17" spans="1:19" x14ac:dyDescent="0.25">
      <c r="A17" s="5" t="s">
        <v>252</v>
      </c>
      <c r="B17" s="404">
        <v>92.699999999999989</v>
      </c>
      <c r="C17" s="9">
        <v>228.54649406688247</v>
      </c>
      <c r="D17" s="416">
        <f t="shared" si="5"/>
        <v>21186.260000000002</v>
      </c>
      <c r="E17" s="404">
        <v>14.13</v>
      </c>
      <c r="F17" s="9">
        <v>229.15569709837223</v>
      </c>
      <c r="G17" s="416">
        <f t="shared" si="0"/>
        <v>3237.97</v>
      </c>
      <c r="H17" s="404">
        <v>0</v>
      </c>
      <c r="I17" s="9">
        <v>0</v>
      </c>
      <c r="J17" s="416">
        <f t="shared" si="1"/>
        <v>0</v>
      </c>
      <c r="K17" s="404">
        <v>0</v>
      </c>
      <c r="L17" s="9">
        <v>0</v>
      </c>
      <c r="M17" s="416">
        <f t="shared" si="2"/>
        <v>0</v>
      </c>
      <c r="N17" s="29">
        <v>0</v>
      </c>
      <c r="O17" s="25">
        <v>0</v>
      </c>
      <c r="P17" s="423">
        <f t="shared" si="3"/>
        <v>0</v>
      </c>
      <c r="Q17" s="29">
        <v>0</v>
      </c>
      <c r="R17" s="25">
        <v>0</v>
      </c>
      <c r="S17" s="423">
        <f t="shared" si="4"/>
        <v>0</v>
      </c>
    </row>
    <row r="18" spans="1:19" x14ac:dyDescent="0.25">
      <c r="A18" s="5" t="s">
        <v>253</v>
      </c>
      <c r="B18" s="404">
        <v>23105.82</v>
      </c>
      <c r="C18" s="9">
        <v>132.94015879981754</v>
      </c>
      <c r="D18" s="416">
        <f t="shared" si="5"/>
        <v>3071691.38</v>
      </c>
      <c r="E18" s="404">
        <v>23499.350000000002</v>
      </c>
      <c r="F18" s="9">
        <v>131.4280263071106</v>
      </c>
      <c r="G18" s="416">
        <f t="shared" si="0"/>
        <v>3088473.19</v>
      </c>
      <c r="H18" s="404">
        <v>22417.81</v>
      </c>
      <c r="I18" s="9">
        <v>130.69033014375623</v>
      </c>
      <c r="J18" s="416">
        <f t="shared" si="1"/>
        <v>2929790.9899999998</v>
      </c>
      <c r="K18" s="404">
        <v>22881.48</v>
      </c>
      <c r="L18" s="9">
        <v>129.10530563951968</v>
      </c>
      <c r="M18" s="416">
        <f t="shared" si="2"/>
        <v>2954120.468884557</v>
      </c>
      <c r="N18" s="29">
        <v>23339.1096</v>
      </c>
      <c r="O18" s="25">
        <v>129.10530563951968</v>
      </c>
      <c r="P18" s="423">
        <f t="shared" si="3"/>
        <v>3013202.8782622479</v>
      </c>
      <c r="Q18" s="29">
        <v>23805.891791999999</v>
      </c>
      <c r="R18" s="25">
        <v>129.10530563951968</v>
      </c>
      <c r="S18" s="423">
        <f t="shared" si="4"/>
        <v>3073466.9358274927</v>
      </c>
    </row>
    <row r="19" spans="1:19" ht="15.75" thickBot="1" x14ac:dyDescent="0.3">
      <c r="A19" s="6" t="s">
        <v>254</v>
      </c>
      <c r="B19" s="407">
        <v>0</v>
      </c>
      <c r="C19" s="394">
        <v>0</v>
      </c>
      <c r="D19" s="417">
        <f t="shared" si="5"/>
        <v>0</v>
      </c>
      <c r="E19" s="407">
        <v>0</v>
      </c>
      <c r="F19" s="394">
        <v>0</v>
      </c>
      <c r="G19" s="417">
        <f t="shared" si="0"/>
        <v>0</v>
      </c>
      <c r="H19" s="407">
        <v>0</v>
      </c>
      <c r="I19" s="394">
        <v>0</v>
      </c>
      <c r="J19" s="417">
        <f t="shared" si="1"/>
        <v>0</v>
      </c>
      <c r="K19" s="407">
        <v>0</v>
      </c>
      <c r="L19" s="394">
        <v>0</v>
      </c>
      <c r="M19" s="417">
        <f t="shared" si="2"/>
        <v>0</v>
      </c>
      <c r="N19" s="30">
        <v>0</v>
      </c>
      <c r="O19" s="26">
        <v>0</v>
      </c>
      <c r="P19" s="424">
        <f t="shared" si="3"/>
        <v>0</v>
      </c>
      <c r="Q19" s="30">
        <v>0</v>
      </c>
      <c r="R19" s="26">
        <v>0</v>
      </c>
      <c r="S19" s="424">
        <f t="shared" si="4"/>
        <v>0</v>
      </c>
    </row>
    <row r="20" spans="1:19" ht="15.75" thickTop="1" x14ac:dyDescent="0.25">
      <c r="A20" s="590" t="s">
        <v>255</v>
      </c>
      <c r="B20" s="418">
        <f>SUM(B5:B19)</f>
        <v>115821.56999999998</v>
      </c>
      <c r="C20" s="419"/>
      <c r="D20" s="420">
        <f t="shared" ref="D20" si="6">SUM(D5:D19)</f>
        <v>15201267.880000003</v>
      </c>
      <c r="E20" s="418">
        <f>SUM(E5:E19)</f>
        <v>103860.26200000002</v>
      </c>
      <c r="F20" s="419"/>
      <c r="G20" s="420">
        <f>SUM(G5:G19)</f>
        <v>18693732.310000002</v>
      </c>
      <c r="H20" s="418">
        <f>SUM(H5:H19)</f>
        <v>95229.860000000015</v>
      </c>
      <c r="I20" s="419"/>
      <c r="J20" s="420">
        <f>SUM(J5:J19)</f>
        <v>19843310.449999996</v>
      </c>
      <c r="K20" s="418">
        <f>SUM(K5:K19)</f>
        <v>109722.80000000002</v>
      </c>
      <c r="L20" s="419"/>
      <c r="M20" s="420">
        <f>SUM(M5:M19)</f>
        <v>17953612.52725881</v>
      </c>
      <c r="N20" s="31">
        <f>SUM(N5:N19)</f>
        <v>111917.25599999998</v>
      </c>
      <c r="O20" s="425"/>
      <c r="P20" s="1178">
        <f>SUM(P5:P19)</f>
        <v>18312684.777803987</v>
      </c>
      <c r="Q20" s="31">
        <f>SUM(Q5:Q19)</f>
        <v>114155.60111999999</v>
      </c>
      <c r="R20" s="425"/>
      <c r="S20" s="1178">
        <f>SUM(S5:S19)</f>
        <v>18678938.473360065</v>
      </c>
    </row>
    <row r="21" spans="1:19" x14ac:dyDescent="0.25">
      <c r="A21" s="5"/>
      <c r="B21" s="404"/>
      <c r="C21" s="9"/>
      <c r="D21" s="416"/>
      <c r="E21" s="404"/>
      <c r="F21" s="9"/>
      <c r="G21" s="416"/>
      <c r="H21" s="404"/>
      <c r="I21" s="9"/>
      <c r="J21" s="416"/>
      <c r="K21" s="404"/>
      <c r="L21" s="9"/>
      <c r="M21" s="416"/>
      <c r="N21" s="29"/>
      <c r="O21" s="25"/>
      <c r="P21" s="423"/>
      <c r="Q21" s="29"/>
      <c r="R21" s="25"/>
      <c r="S21" s="423"/>
    </row>
    <row r="22" spans="1:19" x14ac:dyDescent="0.25">
      <c r="A22" s="109" t="s">
        <v>256</v>
      </c>
      <c r="B22" s="404"/>
      <c r="C22" s="9"/>
      <c r="D22" s="416"/>
      <c r="E22" s="404"/>
      <c r="F22" s="9"/>
      <c r="G22" s="416"/>
      <c r="H22" s="404"/>
      <c r="I22" s="9"/>
      <c r="J22" s="416"/>
      <c r="K22" s="404"/>
      <c r="L22" s="9"/>
      <c r="M22" s="416"/>
      <c r="N22" s="29"/>
      <c r="O22" s="25"/>
      <c r="P22" s="423"/>
      <c r="Q22" s="29"/>
      <c r="R22" s="25"/>
      <c r="S22" s="423"/>
    </row>
    <row r="23" spans="1:19" x14ac:dyDescent="0.25">
      <c r="A23" s="5" t="s">
        <v>257</v>
      </c>
      <c r="B23" s="404">
        <v>13213.166999999999</v>
      </c>
      <c r="C23" s="9">
        <v>64.42800125057073</v>
      </c>
      <c r="D23" s="416">
        <f>B23*C23</f>
        <v>851297.93999999983</v>
      </c>
      <c r="E23" s="404">
        <v>10244.449999999999</v>
      </c>
      <c r="F23" s="9">
        <v>142.38959046117657</v>
      </c>
      <c r="G23" s="416">
        <f>E23*F23</f>
        <v>1458703.04</v>
      </c>
      <c r="H23" s="404">
        <v>7529.65</v>
      </c>
      <c r="I23" s="9">
        <v>183.09722098636723</v>
      </c>
      <c r="J23" s="416">
        <f>H23*I23</f>
        <v>1378657.99</v>
      </c>
      <c r="K23" s="404">
        <v>5983.2800000000007</v>
      </c>
      <c r="L23" s="9">
        <v>125.35301291767954</v>
      </c>
      <c r="M23" s="416">
        <f>K23*L23</f>
        <v>750022.1751300937</v>
      </c>
      <c r="N23" s="29">
        <v>6102.9456000000009</v>
      </c>
      <c r="O23" s="25">
        <v>125.35301291767954</v>
      </c>
      <c r="P23" s="423">
        <f>N23*O23</f>
        <v>765022.61863269564</v>
      </c>
      <c r="Q23" s="29">
        <v>6225.0045120000013</v>
      </c>
      <c r="R23" s="25">
        <v>125.35301291767954</v>
      </c>
      <c r="S23" s="423">
        <f>Q23*R23</f>
        <v>780323.07100534951</v>
      </c>
    </row>
    <row r="24" spans="1:19" x14ac:dyDescent="0.25">
      <c r="A24" s="5" t="s">
        <v>258</v>
      </c>
      <c r="B24" s="404">
        <v>0</v>
      </c>
      <c r="C24" s="9">
        <v>0</v>
      </c>
      <c r="D24" s="416">
        <f t="shared" ref="D24:D26" si="7">B24*C24</f>
        <v>0</v>
      </c>
      <c r="E24" s="404">
        <v>0</v>
      </c>
      <c r="F24" s="9">
        <v>0</v>
      </c>
      <c r="G24" s="416">
        <f>E24*F24</f>
        <v>0</v>
      </c>
      <c r="H24" s="404">
        <v>0</v>
      </c>
      <c r="I24" s="9">
        <v>0</v>
      </c>
      <c r="J24" s="416">
        <f>H24*I24</f>
        <v>0</v>
      </c>
      <c r="K24" s="404">
        <v>0</v>
      </c>
      <c r="L24" s="9">
        <v>0</v>
      </c>
      <c r="M24" s="416">
        <f>K24*L24</f>
        <v>0</v>
      </c>
      <c r="N24" s="29">
        <v>0</v>
      </c>
      <c r="O24" s="25">
        <v>0</v>
      </c>
      <c r="P24" s="423">
        <f>N24*O24</f>
        <v>0</v>
      </c>
      <c r="Q24" s="29">
        <v>0</v>
      </c>
      <c r="R24" s="25">
        <v>0</v>
      </c>
      <c r="S24" s="423">
        <f>Q24*R24</f>
        <v>0</v>
      </c>
    </row>
    <row r="25" spans="1:19" x14ac:dyDescent="0.25">
      <c r="A25" s="5" t="s">
        <v>259</v>
      </c>
      <c r="B25" s="404">
        <v>1711.2</v>
      </c>
      <c r="C25" s="9">
        <v>68.925783076203828</v>
      </c>
      <c r="D25" s="416">
        <f t="shared" si="7"/>
        <v>117945.79999999999</v>
      </c>
      <c r="E25" s="404">
        <v>789.01</v>
      </c>
      <c r="F25" s="9">
        <v>132.4238602806048</v>
      </c>
      <c r="G25" s="416">
        <f>E25*F25</f>
        <v>104483.74999999999</v>
      </c>
      <c r="H25" s="404">
        <v>723.16</v>
      </c>
      <c r="I25" s="9">
        <v>126.26610985120858</v>
      </c>
      <c r="J25" s="416">
        <f>H25*I25</f>
        <v>91310.599999999991</v>
      </c>
      <c r="K25" s="404">
        <v>754.72</v>
      </c>
      <c r="L25" s="9">
        <v>8.4757260970956096</v>
      </c>
      <c r="M25" s="416">
        <f>K25*L25</f>
        <v>6396.7999999999984</v>
      </c>
      <c r="N25" s="29">
        <v>769.81440000000009</v>
      </c>
      <c r="O25" s="25">
        <v>8.4757260970956096</v>
      </c>
      <c r="P25" s="423">
        <f>N25*O25</f>
        <v>6524.735999999999</v>
      </c>
      <c r="Q25" s="29">
        <v>785.21068800000012</v>
      </c>
      <c r="R25" s="25">
        <v>8.4757260970956096</v>
      </c>
      <c r="S25" s="423">
        <f>Q25*R25</f>
        <v>6655.2307199999996</v>
      </c>
    </row>
    <row r="26" spans="1:19" x14ac:dyDescent="0.25">
      <c r="A26" s="5" t="s">
        <v>260</v>
      </c>
      <c r="B26" s="404">
        <v>237.93</v>
      </c>
      <c r="C26" s="9">
        <v>95.460429538099433</v>
      </c>
      <c r="D26" s="416">
        <f t="shared" si="7"/>
        <v>22712.899999999998</v>
      </c>
      <c r="E26" s="404">
        <v>150.72</v>
      </c>
      <c r="F26" s="9">
        <v>115.86020435244161</v>
      </c>
      <c r="G26" s="416">
        <f>E26*F26</f>
        <v>17462.45</v>
      </c>
      <c r="H26" s="404">
        <v>100.25999999999999</v>
      </c>
      <c r="I26" s="9">
        <v>100.41571913026134</v>
      </c>
      <c r="J26" s="416">
        <f>H26*I26</f>
        <v>10067.68</v>
      </c>
      <c r="K26" s="404">
        <v>288.72000000000003</v>
      </c>
      <c r="L26" s="9">
        <v>382.89585065114989</v>
      </c>
      <c r="M26" s="416">
        <f>K26*L26</f>
        <v>110549.69</v>
      </c>
      <c r="N26" s="29">
        <v>294.49440000000004</v>
      </c>
      <c r="O26" s="25">
        <v>382.89585065114989</v>
      </c>
      <c r="P26" s="423">
        <f>N26*O26</f>
        <v>112760.68380000001</v>
      </c>
      <c r="Q26" s="29">
        <v>300.38428800000003</v>
      </c>
      <c r="R26" s="25">
        <v>382.89585065114989</v>
      </c>
      <c r="S26" s="423">
        <f>Q26*R26</f>
        <v>115015.897476</v>
      </c>
    </row>
    <row r="27" spans="1:19" x14ac:dyDescent="0.25">
      <c r="A27" s="5" t="s">
        <v>261</v>
      </c>
      <c r="B27" s="404"/>
      <c r="C27" s="9">
        <v>0</v>
      </c>
      <c r="D27" s="416">
        <v>1776155.4499999997</v>
      </c>
      <c r="E27" s="404"/>
      <c r="F27" s="9">
        <v>0</v>
      </c>
      <c r="G27" s="416">
        <v>1800632.8499999999</v>
      </c>
      <c r="H27" s="404"/>
      <c r="I27" s="9">
        <v>0</v>
      </c>
      <c r="J27" s="416">
        <v>451636.09</v>
      </c>
      <c r="K27" s="404"/>
      <c r="L27" s="9">
        <v>0</v>
      </c>
      <c r="M27" s="416">
        <v>6533.35</v>
      </c>
      <c r="N27" s="29"/>
      <c r="O27" s="25">
        <v>0</v>
      </c>
      <c r="P27" s="423">
        <v>0</v>
      </c>
      <c r="Q27" s="29"/>
      <c r="R27" s="25">
        <v>0</v>
      </c>
      <c r="S27" s="423">
        <v>0</v>
      </c>
    </row>
    <row r="28" spans="1:19" ht="15.75" thickBot="1" x14ac:dyDescent="0.3">
      <c r="A28" s="6" t="s">
        <v>262</v>
      </c>
      <c r="B28" s="407"/>
      <c r="C28" s="394">
        <v>0</v>
      </c>
      <c r="D28" s="417">
        <v>0</v>
      </c>
      <c r="E28" s="407"/>
      <c r="F28" s="394">
        <v>0</v>
      </c>
      <c r="G28" s="417">
        <v>0</v>
      </c>
      <c r="H28" s="407"/>
      <c r="I28" s="394">
        <v>0</v>
      </c>
      <c r="J28" s="417">
        <v>0</v>
      </c>
      <c r="K28" s="407"/>
      <c r="L28" s="394">
        <v>0</v>
      </c>
      <c r="M28" s="417">
        <v>0</v>
      </c>
      <c r="N28" s="30"/>
      <c r="O28" s="26">
        <v>0</v>
      </c>
      <c r="P28" s="424">
        <v>0</v>
      </c>
      <c r="Q28" s="30"/>
      <c r="R28" s="26">
        <v>0</v>
      </c>
      <c r="S28" s="424">
        <v>0</v>
      </c>
    </row>
    <row r="29" spans="1:19" ht="15.75" thickTop="1" x14ac:dyDescent="0.25">
      <c r="A29" s="590" t="s">
        <v>263</v>
      </c>
      <c r="B29" s="418">
        <f>SUM(B23:B28)</f>
        <v>15162.297</v>
      </c>
      <c r="C29" s="419"/>
      <c r="D29" s="421">
        <f t="shared" ref="D29" si="8">SUM(D23:D28)</f>
        <v>2768112.0899999994</v>
      </c>
      <c r="E29" s="418">
        <f>SUM(E23:E28)</f>
        <v>11184.179999999998</v>
      </c>
      <c r="F29" s="419"/>
      <c r="G29" s="421">
        <f>SUM(G23:G28)</f>
        <v>3381282.09</v>
      </c>
      <c r="H29" s="418">
        <f>SUM(H23:H28)</f>
        <v>8353.07</v>
      </c>
      <c r="I29" s="419"/>
      <c r="J29" s="421">
        <f>SUM(J23:J28)</f>
        <v>1931672.36</v>
      </c>
      <c r="K29" s="418">
        <f>SUM(K23:K28)</f>
        <v>7026.7200000000012</v>
      </c>
      <c r="L29" s="419"/>
      <c r="M29" s="421">
        <f>SUM(M23:M28)</f>
        <v>873502.01513009367</v>
      </c>
      <c r="N29" s="31">
        <f>SUM(N23:N28)</f>
        <v>7167.2544000000016</v>
      </c>
      <c r="O29" s="425"/>
      <c r="P29" s="426">
        <f>SUM(P23:P28)</f>
        <v>884308.03843269567</v>
      </c>
      <c r="Q29" s="31">
        <f>SUM(Q23:Q28)</f>
        <v>7310.5994880000017</v>
      </c>
      <c r="R29" s="425"/>
      <c r="S29" s="426">
        <f>SUM(S23:S28)</f>
        <v>901994.19920134952</v>
      </c>
    </row>
    <row r="30" spans="1:19" ht="15.75" thickBot="1" x14ac:dyDescent="0.3">
      <c r="A30" s="6"/>
      <c r="B30" s="407"/>
      <c r="C30" s="394"/>
      <c r="D30" s="417"/>
      <c r="E30" s="407"/>
      <c r="F30" s="394"/>
      <c r="G30" s="417"/>
      <c r="H30" s="407"/>
      <c r="I30" s="394"/>
      <c r="J30" s="417"/>
      <c r="K30" s="407"/>
      <c r="L30" s="394"/>
      <c r="M30" s="417"/>
      <c r="N30" s="30"/>
      <c r="O30" s="26"/>
      <c r="P30" s="424"/>
      <c r="Q30" s="30"/>
      <c r="R30" s="26"/>
      <c r="S30" s="424"/>
    </row>
    <row r="31" spans="1:19" ht="15.75" thickTop="1" x14ac:dyDescent="0.25">
      <c r="A31" s="5" t="s">
        <v>264</v>
      </c>
      <c r="B31" s="404"/>
      <c r="C31" s="9"/>
      <c r="D31" s="416">
        <v>-827038.71999999997</v>
      </c>
      <c r="E31" s="404"/>
      <c r="F31" s="9"/>
      <c r="G31" s="416">
        <v>-948673.1</v>
      </c>
      <c r="H31" s="404"/>
      <c r="I31" s="9"/>
      <c r="J31" s="416">
        <v>-962843.82000000007</v>
      </c>
      <c r="K31" s="404"/>
      <c r="L31" s="9"/>
      <c r="M31" s="416">
        <v>-998480.85</v>
      </c>
      <c r="N31" s="29"/>
      <c r="O31" s="25"/>
      <c r="P31" s="423">
        <v>-1032828.59124</v>
      </c>
      <c r="Q31" s="29"/>
      <c r="R31" s="25"/>
      <c r="S31" s="423">
        <v>-1062677.337526836</v>
      </c>
    </row>
    <row r="32" spans="1:19" ht="15.75" thickBot="1" x14ac:dyDescent="0.3">
      <c r="A32" s="5" t="s">
        <v>265</v>
      </c>
      <c r="B32" s="404"/>
      <c r="C32" s="9"/>
      <c r="D32" s="416">
        <v>-1413032.4100000001</v>
      </c>
      <c r="E32" s="404"/>
      <c r="F32" s="9"/>
      <c r="G32" s="416">
        <v>-800235.24</v>
      </c>
      <c r="H32" s="404"/>
      <c r="I32" s="9"/>
      <c r="J32" s="416">
        <v>-556478.18999999994</v>
      </c>
      <c r="K32" s="404"/>
      <c r="L32" s="9"/>
      <c r="M32" s="416">
        <v>-319367.75</v>
      </c>
      <c r="N32" s="29"/>
      <c r="O32" s="25"/>
      <c r="P32" s="423">
        <v>-319367.75</v>
      </c>
      <c r="Q32" s="29"/>
      <c r="R32" s="25"/>
      <c r="S32" s="423">
        <v>-319367.75</v>
      </c>
    </row>
    <row r="33" spans="1:19" ht="15.75" thickTop="1" x14ac:dyDescent="0.25">
      <c r="A33" s="110" t="s">
        <v>266</v>
      </c>
      <c r="B33" s="418">
        <f>SUM(B20,B29)</f>
        <v>130983.86699999998</v>
      </c>
      <c r="C33" s="419"/>
      <c r="D33" s="421">
        <f>SUM(D20,D29,D31,D32)</f>
        <v>15729308.840000004</v>
      </c>
      <c r="E33" s="418">
        <f>SUM(E20,E29)</f>
        <v>115044.44200000001</v>
      </c>
      <c r="F33" s="419"/>
      <c r="G33" s="421">
        <f>SUM(G20,G29,G31,G32)</f>
        <v>20326106.060000002</v>
      </c>
      <c r="H33" s="418">
        <f>SUM(H20,H29)</f>
        <v>103582.93000000002</v>
      </c>
      <c r="I33" s="419"/>
      <c r="J33" s="421">
        <f>SUM(J20,J29,J31,J32)</f>
        <v>20255660.799999993</v>
      </c>
      <c r="K33" s="418">
        <f>SUM(K20,K29)</f>
        <v>116749.52000000002</v>
      </c>
      <c r="L33" s="419"/>
      <c r="M33" s="421">
        <f>SUM(M20,M29,M31,M32)</f>
        <v>17509265.942388903</v>
      </c>
      <c r="N33" s="31">
        <f>SUM(N20,N29)</f>
        <v>119084.51039999998</v>
      </c>
      <c r="O33" s="425"/>
      <c r="P33" s="426">
        <f>SUM(P20,P29,P31,P32)</f>
        <v>17844796.474996682</v>
      </c>
      <c r="Q33" s="31">
        <f>SUM(Q20,Q29)</f>
        <v>121466.200608</v>
      </c>
      <c r="R33" s="425"/>
      <c r="S33" s="426">
        <f>SUM(S20,S29,S31,S32)</f>
        <v>18198887.585034579</v>
      </c>
    </row>
    <row r="34" spans="1:19" hidden="1" x14ac:dyDescent="0.25">
      <c r="A34" s="886" t="s">
        <v>100</v>
      </c>
      <c r="B34" s="891"/>
      <c r="C34" s="892"/>
      <c r="D34" s="893"/>
      <c r="E34" s="892"/>
      <c r="F34" s="892"/>
      <c r="G34" s="892"/>
      <c r="H34" s="891"/>
      <c r="I34" s="892"/>
      <c r="J34" s="893"/>
      <c r="K34" s="892"/>
      <c r="L34" s="892"/>
      <c r="M34" s="892"/>
      <c r="N34" s="891"/>
      <c r="O34" s="892"/>
      <c r="P34" s="893"/>
      <c r="Q34" s="891"/>
      <c r="R34" s="892"/>
      <c r="S34" s="893"/>
    </row>
    <row r="35" spans="1:19" hidden="1" x14ac:dyDescent="0.25">
      <c r="A35" s="109" t="s">
        <v>239</v>
      </c>
      <c r="B35" s="5"/>
      <c r="C35" s="32"/>
      <c r="D35" s="416"/>
      <c r="H35" s="5"/>
      <c r="J35" s="87"/>
      <c r="K35" s="5"/>
      <c r="N35" s="17"/>
      <c r="O35" s="18"/>
      <c r="P35" s="401"/>
      <c r="Q35" s="17"/>
      <c r="R35" s="18"/>
      <c r="S35" s="401"/>
    </row>
    <row r="36" spans="1:19" hidden="1" x14ac:dyDescent="0.25">
      <c r="A36" s="5" t="s">
        <v>240</v>
      </c>
      <c r="B36" s="404"/>
      <c r="C36" s="9">
        <v>0</v>
      </c>
      <c r="D36" s="416">
        <f>B36*C36</f>
        <v>0</v>
      </c>
      <c r="E36" s="404"/>
      <c r="F36" s="9">
        <v>0</v>
      </c>
      <c r="G36" s="416">
        <f t="shared" ref="G36:G50" si="9">E36*F36</f>
        <v>0</v>
      </c>
      <c r="H36" s="404"/>
      <c r="I36" s="9">
        <v>0</v>
      </c>
      <c r="J36" s="416">
        <f t="shared" ref="J36:J50" si="10">H36*I36</f>
        <v>0</v>
      </c>
      <c r="K36" s="404"/>
      <c r="L36" s="9">
        <v>0</v>
      </c>
      <c r="M36" s="416">
        <f t="shared" ref="M36:M50" si="11">K36*L36</f>
        <v>0</v>
      </c>
      <c r="N36" s="29"/>
      <c r="O36" s="25">
        <v>0</v>
      </c>
      <c r="P36" s="423">
        <f t="shared" ref="P36:P50" si="12">N36*O36</f>
        <v>0</v>
      </c>
      <c r="Q36" s="29"/>
      <c r="R36" s="25">
        <v>0</v>
      </c>
      <c r="S36" s="423">
        <f t="shared" ref="S36:S50" si="13">Q36*R36</f>
        <v>0</v>
      </c>
    </row>
    <row r="37" spans="1:19" hidden="1" x14ac:dyDescent="0.25">
      <c r="A37" s="5" t="s">
        <v>241</v>
      </c>
      <c r="B37" s="404"/>
      <c r="C37" s="9">
        <v>0</v>
      </c>
      <c r="D37" s="416">
        <f t="shared" ref="D37:D50" si="14">B37*C37</f>
        <v>0</v>
      </c>
      <c r="E37" s="404"/>
      <c r="F37" s="9">
        <v>0</v>
      </c>
      <c r="G37" s="416">
        <f t="shared" si="9"/>
        <v>0</v>
      </c>
      <c r="H37" s="404"/>
      <c r="I37" s="9">
        <v>0</v>
      </c>
      <c r="J37" s="416">
        <f t="shared" si="10"/>
        <v>0</v>
      </c>
      <c r="K37" s="404"/>
      <c r="L37" s="9">
        <v>0</v>
      </c>
      <c r="M37" s="416">
        <f t="shared" si="11"/>
        <v>0</v>
      </c>
      <c r="N37" s="29"/>
      <c r="O37" s="25">
        <v>0</v>
      </c>
      <c r="P37" s="423">
        <f t="shared" si="12"/>
        <v>0</v>
      </c>
      <c r="Q37" s="29"/>
      <c r="R37" s="25">
        <v>0</v>
      </c>
      <c r="S37" s="423">
        <f t="shared" si="13"/>
        <v>0</v>
      </c>
    </row>
    <row r="38" spans="1:19" hidden="1" x14ac:dyDescent="0.25">
      <c r="A38" s="5" t="s">
        <v>267</v>
      </c>
      <c r="B38" s="404"/>
      <c r="C38" s="9">
        <v>0</v>
      </c>
      <c r="D38" s="416">
        <f t="shared" si="14"/>
        <v>0</v>
      </c>
      <c r="E38" s="404"/>
      <c r="F38" s="9">
        <v>0</v>
      </c>
      <c r="G38" s="416">
        <f t="shared" si="9"/>
        <v>0</v>
      </c>
      <c r="H38" s="404"/>
      <c r="I38" s="9">
        <v>0</v>
      </c>
      <c r="J38" s="416">
        <f t="shared" si="10"/>
        <v>0</v>
      </c>
      <c r="K38" s="404"/>
      <c r="L38" s="9">
        <v>0</v>
      </c>
      <c r="M38" s="416">
        <f t="shared" si="11"/>
        <v>0</v>
      </c>
      <c r="N38" s="29"/>
      <c r="O38" s="25">
        <v>0</v>
      </c>
      <c r="P38" s="423">
        <f t="shared" si="12"/>
        <v>0</v>
      </c>
      <c r="Q38" s="29"/>
      <c r="R38" s="25">
        <v>0</v>
      </c>
      <c r="S38" s="423">
        <f t="shared" si="13"/>
        <v>0</v>
      </c>
    </row>
    <row r="39" spans="1:19" hidden="1" x14ac:dyDescent="0.25">
      <c r="A39" s="5" t="s">
        <v>268</v>
      </c>
      <c r="B39" s="404"/>
      <c r="C39" s="9">
        <v>0</v>
      </c>
      <c r="D39" s="416">
        <f t="shared" si="14"/>
        <v>0</v>
      </c>
      <c r="E39" s="404"/>
      <c r="F39" s="9">
        <v>0</v>
      </c>
      <c r="G39" s="416">
        <f t="shared" si="9"/>
        <v>0</v>
      </c>
      <c r="H39" s="404"/>
      <c r="I39" s="9">
        <v>0</v>
      </c>
      <c r="J39" s="416">
        <f t="shared" si="10"/>
        <v>0</v>
      </c>
      <c r="K39" s="404"/>
      <c r="L39" s="9">
        <v>0</v>
      </c>
      <c r="M39" s="416">
        <f t="shared" si="11"/>
        <v>0</v>
      </c>
      <c r="N39" s="29"/>
      <c r="O39" s="25">
        <v>0</v>
      </c>
      <c r="P39" s="423">
        <f t="shared" si="12"/>
        <v>0</v>
      </c>
      <c r="Q39" s="29"/>
      <c r="R39" s="25">
        <v>0</v>
      </c>
      <c r="S39" s="423">
        <f t="shared" si="13"/>
        <v>0</v>
      </c>
    </row>
    <row r="40" spans="1:19" hidden="1" x14ac:dyDescent="0.25">
      <c r="A40" s="5" t="s">
        <v>244</v>
      </c>
      <c r="B40" s="404"/>
      <c r="C40" s="9">
        <v>0</v>
      </c>
      <c r="D40" s="416">
        <f t="shared" si="14"/>
        <v>0</v>
      </c>
      <c r="E40" s="404"/>
      <c r="F40" s="9">
        <v>0</v>
      </c>
      <c r="G40" s="416">
        <f t="shared" si="9"/>
        <v>0</v>
      </c>
      <c r="H40" s="404"/>
      <c r="I40" s="9">
        <v>0</v>
      </c>
      <c r="J40" s="416">
        <f t="shared" si="10"/>
        <v>0</v>
      </c>
      <c r="K40" s="404"/>
      <c r="L40" s="9">
        <v>0</v>
      </c>
      <c r="M40" s="416">
        <f t="shared" si="11"/>
        <v>0</v>
      </c>
      <c r="N40" s="29"/>
      <c r="O40" s="25">
        <v>0</v>
      </c>
      <c r="P40" s="423">
        <f t="shared" si="12"/>
        <v>0</v>
      </c>
      <c r="Q40" s="29"/>
      <c r="R40" s="25">
        <v>0</v>
      </c>
      <c r="S40" s="423">
        <f t="shared" si="13"/>
        <v>0</v>
      </c>
    </row>
    <row r="41" spans="1:19" hidden="1" x14ac:dyDescent="0.25">
      <c r="A41" s="5" t="s">
        <v>269</v>
      </c>
      <c r="B41" s="404"/>
      <c r="C41" s="9">
        <v>0</v>
      </c>
      <c r="D41" s="416">
        <f t="shared" si="14"/>
        <v>0</v>
      </c>
      <c r="E41" s="404"/>
      <c r="F41" s="9">
        <v>0</v>
      </c>
      <c r="G41" s="416">
        <f t="shared" si="9"/>
        <v>0</v>
      </c>
      <c r="H41" s="404"/>
      <c r="I41" s="9">
        <v>0</v>
      </c>
      <c r="J41" s="416">
        <f t="shared" si="10"/>
        <v>0</v>
      </c>
      <c r="K41" s="404"/>
      <c r="L41" s="9">
        <v>0</v>
      </c>
      <c r="M41" s="416">
        <f t="shared" si="11"/>
        <v>0</v>
      </c>
      <c r="N41" s="29"/>
      <c r="O41" s="25">
        <v>0</v>
      </c>
      <c r="P41" s="423">
        <f t="shared" si="12"/>
        <v>0</v>
      </c>
      <c r="Q41" s="29"/>
      <c r="R41" s="25">
        <v>0</v>
      </c>
      <c r="S41" s="423">
        <f t="shared" si="13"/>
        <v>0</v>
      </c>
    </row>
    <row r="42" spans="1:19" hidden="1" x14ac:dyDescent="0.25">
      <c r="A42" s="5" t="s">
        <v>245</v>
      </c>
      <c r="B42" s="404"/>
      <c r="C42" s="9">
        <v>0</v>
      </c>
      <c r="D42" s="416">
        <f t="shared" si="14"/>
        <v>0</v>
      </c>
      <c r="E42" s="404"/>
      <c r="F42" s="9">
        <v>0</v>
      </c>
      <c r="G42" s="416">
        <f t="shared" si="9"/>
        <v>0</v>
      </c>
      <c r="H42" s="404"/>
      <c r="I42" s="9">
        <v>0</v>
      </c>
      <c r="J42" s="416">
        <f t="shared" si="10"/>
        <v>0</v>
      </c>
      <c r="K42" s="404"/>
      <c r="L42" s="9">
        <v>0</v>
      </c>
      <c r="M42" s="416">
        <f t="shared" si="11"/>
        <v>0</v>
      </c>
      <c r="N42" s="29"/>
      <c r="O42" s="25">
        <v>0</v>
      </c>
      <c r="P42" s="423">
        <f t="shared" si="12"/>
        <v>0</v>
      </c>
      <c r="Q42" s="29"/>
      <c r="R42" s="25">
        <v>0</v>
      </c>
      <c r="S42" s="423">
        <f t="shared" si="13"/>
        <v>0</v>
      </c>
    </row>
    <row r="43" spans="1:19" hidden="1" x14ac:dyDescent="0.25">
      <c r="A43" s="5" t="s">
        <v>246</v>
      </c>
      <c r="B43" s="404"/>
      <c r="C43" s="9">
        <v>0</v>
      </c>
      <c r="D43" s="416">
        <f t="shared" si="14"/>
        <v>0</v>
      </c>
      <c r="E43" s="404"/>
      <c r="F43" s="9">
        <v>0</v>
      </c>
      <c r="G43" s="416">
        <f t="shared" si="9"/>
        <v>0</v>
      </c>
      <c r="H43" s="404"/>
      <c r="I43" s="9">
        <v>0</v>
      </c>
      <c r="J43" s="416">
        <f t="shared" si="10"/>
        <v>0</v>
      </c>
      <c r="K43" s="404"/>
      <c r="L43" s="9">
        <v>0</v>
      </c>
      <c r="M43" s="416">
        <f t="shared" si="11"/>
        <v>0</v>
      </c>
      <c r="N43" s="29"/>
      <c r="O43" s="25">
        <v>0</v>
      </c>
      <c r="P43" s="423">
        <f t="shared" si="12"/>
        <v>0</v>
      </c>
      <c r="Q43" s="29"/>
      <c r="R43" s="25">
        <v>0</v>
      </c>
      <c r="S43" s="423">
        <f t="shared" si="13"/>
        <v>0</v>
      </c>
    </row>
    <row r="44" spans="1:19" hidden="1" x14ac:dyDescent="0.25">
      <c r="A44" s="5" t="s">
        <v>247</v>
      </c>
      <c r="B44" s="404"/>
      <c r="C44" s="9">
        <v>0</v>
      </c>
      <c r="D44" s="416">
        <f t="shared" si="14"/>
        <v>0</v>
      </c>
      <c r="E44" s="404"/>
      <c r="F44" s="9">
        <v>0</v>
      </c>
      <c r="G44" s="416">
        <f t="shared" si="9"/>
        <v>0</v>
      </c>
      <c r="H44" s="404"/>
      <c r="I44" s="9">
        <v>0</v>
      </c>
      <c r="J44" s="416">
        <f t="shared" si="10"/>
        <v>0</v>
      </c>
      <c r="K44" s="404"/>
      <c r="L44" s="9">
        <v>0</v>
      </c>
      <c r="M44" s="416">
        <f t="shared" si="11"/>
        <v>0</v>
      </c>
      <c r="N44" s="29"/>
      <c r="O44" s="25">
        <v>0</v>
      </c>
      <c r="P44" s="423">
        <f t="shared" si="12"/>
        <v>0</v>
      </c>
      <c r="Q44" s="29"/>
      <c r="R44" s="25">
        <v>0</v>
      </c>
      <c r="S44" s="423">
        <f t="shared" si="13"/>
        <v>0</v>
      </c>
    </row>
    <row r="45" spans="1:19" hidden="1" x14ac:dyDescent="0.25">
      <c r="A45" s="5" t="s">
        <v>249</v>
      </c>
      <c r="B45" s="404"/>
      <c r="C45" s="9">
        <v>0</v>
      </c>
      <c r="D45" s="416">
        <f t="shared" si="14"/>
        <v>0</v>
      </c>
      <c r="E45" s="404"/>
      <c r="F45" s="9">
        <v>0</v>
      </c>
      <c r="G45" s="416">
        <f t="shared" si="9"/>
        <v>0</v>
      </c>
      <c r="H45" s="404"/>
      <c r="I45" s="9">
        <v>0</v>
      </c>
      <c r="J45" s="416">
        <f t="shared" si="10"/>
        <v>0</v>
      </c>
      <c r="K45" s="404"/>
      <c r="L45" s="9">
        <v>0</v>
      </c>
      <c r="M45" s="416">
        <f t="shared" si="11"/>
        <v>0</v>
      </c>
      <c r="N45" s="29"/>
      <c r="O45" s="25">
        <v>0</v>
      </c>
      <c r="P45" s="423">
        <f t="shared" si="12"/>
        <v>0</v>
      </c>
      <c r="Q45" s="29"/>
      <c r="R45" s="25">
        <v>0</v>
      </c>
      <c r="S45" s="423">
        <f t="shared" si="13"/>
        <v>0</v>
      </c>
    </row>
    <row r="46" spans="1:19" hidden="1" x14ac:dyDescent="0.25">
      <c r="A46" s="5" t="s">
        <v>250</v>
      </c>
      <c r="B46" s="404"/>
      <c r="C46" s="9">
        <v>0</v>
      </c>
      <c r="D46" s="416">
        <f t="shared" si="14"/>
        <v>0</v>
      </c>
      <c r="E46" s="404"/>
      <c r="F46" s="9">
        <v>0</v>
      </c>
      <c r="G46" s="416">
        <f t="shared" si="9"/>
        <v>0</v>
      </c>
      <c r="H46" s="404"/>
      <c r="I46" s="9">
        <v>0</v>
      </c>
      <c r="J46" s="416">
        <f t="shared" si="10"/>
        <v>0</v>
      </c>
      <c r="K46" s="404"/>
      <c r="L46" s="9">
        <v>0</v>
      </c>
      <c r="M46" s="416">
        <f t="shared" si="11"/>
        <v>0</v>
      </c>
      <c r="N46" s="29"/>
      <c r="O46" s="25">
        <v>0</v>
      </c>
      <c r="P46" s="423">
        <f t="shared" si="12"/>
        <v>0</v>
      </c>
      <c r="Q46" s="29"/>
      <c r="R46" s="25">
        <v>0</v>
      </c>
      <c r="S46" s="423">
        <f t="shared" si="13"/>
        <v>0</v>
      </c>
    </row>
    <row r="47" spans="1:19" hidden="1" x14ac:dyDescent="0.25">
      <c r="A47" s="5" t="s">
        <v>251</v>
      </c>
      <c r="B47" s="404"/>
      <c r="C47" s="9">
        <v>0</v>
      </c>
      <c r="D47" s="416">
        <f t="shared" si="14"/>
        <v>0</v>
      </c>
      <c r="E47" s="404"/>
      <c r="F47" s="9">
        <v>0</v>
      </c>
      <c r="G47" s="416">
        <f t="shared" si="9"/>
        <v>0</v>
      </c>
      <c r="H47" s="404"/>
      <c r="I47" s="9">
        <v>0</v>
      </c>
      <c r="J47" s="416">
        <f t="shared" si="10"/>
        <v>0</v>
      </c>
      <c r="K47" s="404"/>
      <c r="L47" s="9">
        <v>0</v>
      </c>
      <c r="M47" s="416">
        <f t="shared" si="11"/>
        <v>0</v>
      </c>
      <c r="N47" s="29"/>
      <c r="O47" s="25">
        <v>0</v>
      </c>
      <c r="P47" s="423">
        <f t="shared" si="12"/>
        <v>0</v>
      </c>
      <c r="Q47" s="29"/>
      <c r="R47" s="25">
        <v>0</v>
      </c>
      <c r="S47" s="423">
        <f t="shared" si="13"/>
        <v>0</v>
      </c>
    </row>
    <row r="48" spans="1:19" hidden="1" x14ac:dyDescent="0.25">
      <c r="A48" s="5" t="s">
        <v>252</v>
      </c>
      <c r="B48" s="404"/>
      <c r="C48" s="9">
        <v>0</v>
      </c>
      <c r="D48" s="416">
        <f t="shared" si="14"/>
        <v>0</v>
      </c>
      <c r="E48" s="404"/>
      <c r="F48" s="9">
        <v>0</v>
      </c>
      <c r="G48" s="416">
        <f t="shared" si="9"/>
        <v>0</v>
      </c>
      <c r="H48" s="404"/>
      <c r="I48" s="9">
        <v>0</v>
      </c>
      <c r="J48" s="416">
        <f t="shared" si="10"/>
        <v>0</v>
      </c>
      <c r="K48" s="404"/>
      <c r="L48" s="9">
        <v>0</v>
      </c>
      <c r="M48" s="416">
        <f t="shared" si="11"/>
        <v>0</v>
      </c>
      <c r="N48" s="29"/>
      <c r="O48" s="25">
        <v>0</v>
      </c>
      <c r="P48" s="423">
        <f t="shared" si="12"/>
        <v>0</v>
      </c>
      <c r="Q48" s="29"/>
      <c r="R48" s="25">
        <v>0</v>
      </c>
      <c r="S48" s="423">
        <f t="shared" si="13"/>
        <v>0</v>
      </c>
    </row>
    <row r="49" spans="1:19" hidden="1" x14ac:dyDescent="0.25">
      <c r="A49" s="5" t="s">
        <v>253</v>
      </c>
      <c r="B49" s="404"/>
      <c r="C49" s="9">
        <v>0</v>
      </c>
      <c r="D49" s="416">
        <f t="shared" si="14"/>
        <v>0</v>
      </c>
      <c r="E49" s="404"/>
      <c r="F49" s="9">
        <v>0</v>
      </c>
      <c r="G49" s="416">
        <f t="shared" si="9"/>
        <v>0</v>
      </c>
      <c r="H49" s="404"/>
      <c r="I49" s="9">
        <v>0</v>
      </c>
      <c r="J49" s="416">
        <f t="shared" si="10"/>
        <v>0</v>
      </c>
      <c r="K49" s="404"/>
      <c r="L49" s="9">
        <v>0</v>
      </c>
      <c r="M49" s="416">
        <f t="shared" si="11"/>
        <v>0</v>
      </c>
      <c r="N49" s="29"/>
      <c r="O49" s="25">
        <v>0</v>
      </c>
      <c r="P49" s="423">
        <f t="shared" si="12"/>
        <v>0</v>
      </c>
      <c r="Q49" s="29"/>
      <c r="R49" s="25">
        <v>0</v>
      </c>
      <c r="S49" s="423">
        <f t="shared" si="13"/>
        <v>0</v>
      </c>
    </row>
    <row r="50" spans="1:19" ht="15.75" hidden="1" thickBot="1" x14ac:dyDescent="0.3">
      <c r="A50" s="6" t="s">
        <v>254</v>
      </c>
      <c r="B50" s="407"/>
      <c r="C50" s="394">
        <v>0</v>
      </c>
      <c r="D50" s="417">
        <f t="shared" si="14"/>
        <v>0</v>
      </c>
      <c r="E50" s="407"/>
      <c r="F50" s="394">
        <v>0</v>
      </c>
      <c r="G50" s="417">
        <f t="shared" si="9"/>
        <v>0</v>
      </c>
      <c r="H50" s="407"/>
      <c r="I50" s="394">
        <v>0</v>
      </c>
      <c r="J50" s="417">
        <f t="shared" si="10"/>
        <v>0</v>
      </c>
      <c r="K50" s="407"/>
      <c r="L50" s="394">
        <v>0</v>
      </c>
      <c r="M50" s="417">
        <f t="shared" si="11"/>
        <v>0</v>
      </c>
      <c r="N50" s="30"/>
      <c r="O50" s="26">
        <v>0</v>
      </c>
      <c r="P50" s="424">
        <f t="shared" si="12"/>
        <v>0</v>
      </c>
      <c r="Q50" s="30"/>
      <c r="R50" s="26">
        <v>0</v>
      </c>
      <c r="S50" s="424">
        <f t="shared" si="13"/>
        <v>0</v>
      </c>
    </row>
    <row r="51" spans="1:19" ht="15.75" hidden="1" thickTop="1" x14ac:dyDescent="0.25">
      <c r="A51" s="590" t="s">
        <v>255</v>
      </c>
      <c r="B51" s="418">
        <f>SUM(B36:B50)</f>
        <v>0</v>
      </c>
      <c r="C51" s="419"/>
      <c r="D51" s="420">
        <f t="shared" ref="D51" si="15">SUM(D36:D50)</f>
        <v>0</v>
      </c>
      <c r="E51" s="418">
        <f>SUM(E36:E50)</f>
        <v>0</v>
      </c>
      <c r="F51" s="419"/>
      <c r="G51" s="420">
        <f>SUM(G36:G50)</f>
        <v>0</v>
      </c>
      <c r="H51" s="418">
        <f>SUM(H36:H50)</f>
        <v>0</v>
      </c>
      <c r="I51" s="419"/>
      <c r="J51" s="420">
        <f>SUM(J36:J50)</f>
        <v>0</v>
      </c>
      <c r="K51" s="418">
        <f>SUM(K36:K50)</f>
        <v>0</v>
      </c>
      <c r="L51" s="419"/>
      <c r="M51" s="420">
        <f>SUM(M36:M50)</f>
        <v>0</v>
      </c>
      <c r="N51" s="31">
        <f>SUM(N36:N50)</f>
        <v>0</v>
      </c>
      <c r="O51" s="425"/>
      <c r="P51" s="426">
        <f>SUM(P36:P50)</f>
        <v>0</v>
      </c>
      <c r="Q51" s="31">
        <f>SUM(Q36:Q50)</f>
        <v>0</v>
      </c>
      <c r="R51" s="425"/>
      <c r="S51" s="426">
        <f>SUM(S36:S50)</f>
        <v>0</v>
      </c>
    </row>
    <row r="52" spans="1:19" hidden="1" x14ac:dyDescent="0.25">
      <c r="A52" s="5"/>
      <c r="B52" s="404"/>
      <c r="C52" s="9"/>
      <c r="D52" s="416"/>
      <c r="E52" s="404"/>
      <c r="F52" s="9"/>
      <c r="G52" s="416"/>
      <c r="H52" s="404"/>
      <c r="I52" s="9"/>
      <c r="J52" s="416"/>
      <c r="K52" s="404"/>
      <c r="L52" s="9"/>
      <c r="M52" s="416"/>
      <c r="N52" s="29"/>
      <c r="O52" s="25"/>
      <c r="P52" s="423"/>
      <c r="Q52" s="29"/>
      <c r="R52" s="25"/>
      <c r="S52" s="423"/>
    </row>
    <row r="53" spans="1:19" hidden="1" x14ac:dyDescent="0.25">
      <c r="A53" s="109" t="s">
        <v>256</v>
      </c>
      <c r="B53" s="404"/>
      <c r="C53" s="9"/>
      <c r="D53" s="416"/>
      <c r="E53" s="404"/>
      <c r="F53" s="9"/>
      <c r="G53" s="416"/>
      <c r="H53" s="404"/>
      <c r="I53" s="9"/>
      <c r="J53" s="416"/>
      <c r="K53" s="404"/>
      <c r="L53" s="9"/>
      <c r="M53" s="416"/>
      <c r="N53" s="29"/>
      <c r="O53" s="25"/>
      <c r="P53" s="423"/>
      <c r="Q53" s="29"/>
      <c r="R53" s="25"/>
      <c r="S53" s="423"/>
    </row>
    <row r="54" spans="1:19" hidden="1" x14ac:dyDescent="0.25">
      <c r="A54" s="5" t="s">
        <v>257</v>
      </c>
      <c r="B54" s="404"/>
      <c r="C54" s="9">
        <v>0</v>
      </c>
      <c r="D54" s="416">
        <f>B54*C54</f>
        <v>0</v>
      </c>
      <c r="E54" s="404"/>
      <c r="F54" s="9">
        <v>0</v>
      </c>
      <c r="G54" s="416">
        <f>E54*F54</f>
        <v>0</v>
      </c>
      <c r="H54" s="404"/>
      <c r="I54" s="9">
        <v>0</v>
      </c>
      <c r="J54" s="416">
        <f>H54*I54</f>
        <v>0</v>
      </c>
      <c r="K54" s="404"/>
      <c r="L54" s="9">
        <v>0</v>
      </c>
      <c r="M54" s="416">
        <f>K54*L54</f>
        <v>0</v>
      </c>
      <c r="N54" s="29"/>
      <c r="O54" s="25">
        <v>0</v>
      </c>
      <c r="P54" s="423">
        <f>N54*O54</f>
        <v>0</v>
      </c>
      <c r="Q54" s="29"/>
      <c r="R54" s="25">
        <v>0</v>
      </c>
      <c r="S54" s="423">
        <f>Q54*R54</f>
        <v>0</v>
      </c>
    </row>
    <row r="55" spans="1:19" hidden="1" x14ac:dyDescent="0.25">
      <c r="A55" s="5" t="s">
        <v>258</v>
      </c>
      <c r="B55" s="404"/>
      <c r="C55" s="9">
        <v>0</v>
      </c>
      <c r="D55" s="416">
        <f t="shared" ref="D55:D57" si="16">B55*C55</f>
        <v>0</v>
      </c>
      <c r="E55" s="404"/>
      <c r="F55" s="9">
        <v>0</v>
      </c>
      <c r="G55" s="416">
        <f>E55*F55</f>
        <v>0</v>
      </c>
      <c r="H55" s="404"/>
      <c r="I55" s="9">
        <v>0</v>
      </c>
      <c r="J55" s="416">
        <f>H55*I55</f>
        <v>0</v>
      </c>
      <c r="K55" s="404"/>
      <c r="L55" s="9">
        <v>0</v>
      </c>
      <c r="M55" s="416">
        <f>K55*L55</f>
        <v>0</v>
      </c>
      <c r="N55" s="29"/>
      <c r="O55" s="25">
        <v>0</v>
      </c>
      <c r="P55" s="423">
        <f>N55*O55</f>
        <v>0</v>
      </c>
      <c r="Q55" s="29"/>
      <c r="R55" s="25">
        <v>0</v>
      </c>
      <c r="S55" s="423">
        <f>Q55*R55</f>
        <v>0</v>
      </c>
    </row>
    <row r="56" spans="1:19" hidden="1" x14ac:dyDescent="0.25">
      <c r="A56" s="5" t="s">
        <v>259</v>
      </c>
      <c r="B56" s="404"/>
      <c r="C56" s="9">
        <v>0</v>
      </c>
      <c r="D56" s="416">
        <f t="shared" si="16"/>
        <v>0</v>
      </c>
      <c r="E56" s="404"/>
      <c r="F56" s="9">
        <v>0</v>
      </c>
      <c r="G56" s="416">
        <f>E56*F56</f>
        <v>0</v>
      </c>
      <c r="H56" s="404"/>
      <c r="I56" s="9">
        <v>0</v>
      </c>
      <c r="J56" s="416">
        <f>H56*I56</f>
        <v>0</v>
      </c>
      <c r="K56" s="404"/>
      <c r="L56" s="9">
        <v>0</v>
      </c>
      <c r="M56" s="416">
        <f>K56*L56</f>
        <v>0</v>
      </c>
      <c r="N56" s="29"/>
      <c r="O56" s="25">
        <v>0</v>
      </c>
      <c r="P56" s="423">
        <f>N56*O56</f>
        <v>0</v>
      </c>
      <c r="Q56" s="29"/>
      <c r="R56" s="25">
        <v>0</v>
      </c>
      <c r="S56" s="423">
        <f>Q56*R56</f>
        <v>0</v>
      </c>
    </row>
    <row r="57" spans="1:19" hidden="1" x14ac:dyDescent="0.25">
      <c r="A57" s="5" t="s">
        <v>260</v>
      </c>
      <c r="B57" s="404"/>
      <c r="C57" s="9">
        <v>0</v>
      </c>
      <c r="D57" s="416">
        <f t="shared" si="16"/>
        <v>0</v>
      </c>
      <c r="E57" s="404"/>
      <c r="F57" s="9">
        <v>0</v>
      </c>
      <c r="G57" s="416">
        <f>E57*F57</f>
        <v>0</v>
      </c>
      <c r="H57" s="404"/>
      <c r="I57" s="9">
        <v>0</v>
      </c>
      <c r="J57" s="416">
        <f>H57*I57</f>
        <v>0</v>
      </c>
      <c r="K57" s="404"/>
      <c r="L57" s="9">
        <v>0</v>
      </c>
      <c r="M57" s="416">
        <f>K57*L57</f>
        <v>0</v>
      </c>
      <c r="N57" s="29"/>
      <c r="O57" s="25">
        <v>0</v>
      </c>
      <c r="P57" s="423">
        <f>N57*O57</f>
        <v>0</v>
      </c>
      <c r="Q57" s="29"/>
      <c r="R57" s="25">
        <v>0</v>
      </c>
      <c r="S57" s="423">
        <f>Q57*R57</f>
        <v>0</v>
      </c>
    </row>
    <row r="58" spans="1:19" hidden="1" x14ac:dyDescent="0.25">
      <c r="A58" s="5" t="s">
        <v>261</v>
      </c>
      <c r="B58" s="404"/>
      <c r="C58" s="9">
        <v>0</v>
      </c>
      <c r="D58" s="416">
        <f>B58*C58</f>
        <v>0</v>
      </c>
      <c r="E58" s="404"/>
      <c r="F58" s="9">
        <v>0</v>
      </c>
      <c r="G58" s="416">
        <f>E58*F58</f>
        <v>0</v>
      </c>
      <c r="H58" s="404"/>
      <c r="I58" s="9">
        <v>0</v>
      </c>
      <c r="J58" s="416">
        <f>H58*I58</f>
        <v>0</v>
      </c>
      <c r="K58" s="404"/>
      <c r="L58" s="9">
        <v>0</v>
      </c>
      <c r="M58" s="416">
        <f>K58*L58</f>
        <v>0</v>
      </c>
      <c r="N58" s="29"/>
      <c r="O58" s="25">
        <v>0</v>
      </c>
      <c r="P58" s="423">
        <f>N58*O58</f>
        <v>0</v>
      </c>
      <c r="Q58" s="29"/>
      <c r="R58" s="25">
        <v>0</v>
      </c>
      <c r="S58" s="423">
        <f>Q58*R58</f>
        <v>0</v>
      </c>
    </row>
    <row r="59" spans="1:19" ht="15.75" hidden="1" thickBot="1" x14ac:dyDescent="0.3">
      <c r="A59" s="6" t="s">
        <v>262</v>
      </c>
      <c r="B59" s="407"/>
      <c r="C59" s="394">
        <v>0</v>
      </c>
      <c r="D59" s="417">
        <v>0</v>
      </c>
      <c r="E59" s="407"/>
      <c r="F59" s="394">
        <v>0</v>
      </c>
      <c r="G59" s="417">
        <v>0</v>
      </c>
      <c r="H59" s="407"/>
      <c r="I59" s="394">
        <v>0</v>
      </c>
      <c r="J59" s="417">
        <v>0</v>
      </c>
      <c r="K59" s="407"/>
      <c r="L59" s="394">
        <v>0</v>
      </c>
      <c r="M59" s="417">
        <v>0</v>
      </c>
      <c r="N59" s="30"/>
      <c r="O59" s="26">
        <v>0</v>
      </c>
      <c r="P59" s="424">
        <v>0</v>
      </c>
      <c r="Q59" s="30"/>
      <c r="R59" s="26">
        <v>0</v>
      </c>
      <c r="S59" s="424">
        <v>0</v>
      </c>
    </row>
    <row r="60" spans="1:19" ht="15.75" hidden="1" thickTop="1" x14ac:dyDescent="0.25">
      <c r="A60" s="590" t="s">
        <v>263</v>
      </c>
      <c r="B60" s="418">
        <f>SUM(B54:B59)</f>
        <v>0</v>
      </c>
      <c r="C60" s="419"/>
      <c r="D60" s="421">
        <f t="shared" ref="D60" si="17">SUM(D54:D59)</f>
        <v>0</v>
      </c>
      <c r="E60" s="418">
        <f>SUM(E54:E59)</f>
        <v>0</v>
      </c>
      <c r="F60" s="419"/>
      <c r="G60" s="421">
        <f>SUM(G54:G59)</f>
        <v>0</v>
      </c>
      <c r="H60" s="418">
        <f>SUM(H54:H59)</f>
        <v>0</v>
      </c>
      <c r="I60" s="419"/>
      <c r="J60" s="421">
        <f>SUM(J54:J59)</f>
        <v>0</v>
      </c>
      <c r="K60" s="418">
        <f>SUM(K54:K59)</f>
        <v>0</v>
      </c>
      <c r="L60" s="419"/>
      <c r="M60" s="421">
        <f>SUM(M54:M59)</f>
        <v>0</v>
      </c>
      <c r="N60" s="31">
        <f>SUM(N54:N59)</f>
        <v>0</v>
      </c>
      <c r="O60" s="425"/>
      <c r="P60" s="426">
        <f>SUM(P54:P59)</f>
        <v>0</v>
      </c>
      <c r="Q60" s="31">
        <f>SUM(Q54:Q59)</f>
        <v>0</v>
      </c>
      <c r="R60" s="425"/>
      <c r="S60" s="426">
        <f>SUM(S54:S59)</f>
        <v>0</v>
      </c>
    </row>
    <row r="61" spans="1:19" ht="15.75" hidden="1" thickBot="1" x14ac:dyDescent="0.3">
      <c r="A61" s="6"/>
      <c r="B61" s="407"/>
      <c r="C61" s="394"/>
      <c r="D61" s="417"/>
      <c r="E61" s="407"/>
      <c r="F61" s="394"/>
      <c r="G61" s="417"/>
      <c r="H61" s="407"/>
      <c r="I61" s="394"/>
      <c r="J61" s="417"/>
      <c r="K61" s="407"/>
      <c r="L61" s="394"/>
      <c r="M61" s="417"/>
      <c r="N61" s="30"/>
      <c r="O61" s="26"/>
      <c r="P61" s="424"/>
      <c r="Q61" s="30"/>
      <c r="R61" s="26"/>
      <c r="S61" s="424"/>
    </row>
    <row r="62" spans="1:19" ht="15.75" hidden="1" thickTop="1" x14ac:dyDescent="0.25">
      <c r="A62" s="110" t="s">
        <v>270</v>
      </c>
      <c r="B62" s="516">
        <f>SUM(B51,B60)</f>
        <v>0</v>
      </c>
      <c r="C62" s="591"/>
      <c r="D62" s="518">
        <f>SUM(D51,D60)</f>
        <v>0</v>
      </c>
      <c r="E62" s="516">
        <f>SUM(E51,E60)</f>
        <v>0</v>
      </c>
      <c r="F62" s="591"/>
      <c r="G62" s="518">
        <f>SUM(G51,G60)</f>
        <v>0</v>
      </c>
      <c r="H62" s="516">
        <f>SUM(H51,H60)</f>
        <v>0</v>
      </c>
      <c r="I62" s="591"/>
      <c r="J62" s="518">
        <f>SUM(J51,J60)</f>
        <v>0</v>
      </c>
      <c r="K62" s="516">
        <f>SUM(K51,K60)</f>
        <v>0</v>
      </c>
      <c r="L62" s="591"/>
      <c r="M62" s="518">
        <f>SUM(M51,M60)</f>
        <v>0</v>
      </c>
      <c r="N62" s="520">
        <f>SUM(N51,N60)</f>
        <v>0</v>
      </c>
      <c r="O62" s="592"/>
      <c r="P62" s="426">
        <f>SUM(P51,P60)</f>
        <v>0</v>
      </c>
      <c r="Q62" s="520">
        <f>SUM(Q51,Q60)</f>
        <v>0</v>
      </c>
      <c r="R62" s="592"/>
      <c r="S62" s="521">
        <f>SUM(S51,S60)</f>
        <v>0</v>
      </c>
    </row>
    <row r="63" spans="1:19" hidden="1" x14ac:dyDescent="0.25">
      <c r="A63" s="886" t="s">
        <v>200</v>
      </c>
      <c r="B63" s="891"/>
      <c r="C63" s="892"/>
      <c r="D63" s="893"/>
      <c r="E63" s="892"/>
      <c r="F63" s="892"/>
      <c r="G63" s="892"/>
      <c r="H63" s="891"/>
      <c r="I63" s="892"/>
      <c r="J63" s="893"/>
      <c r="K63" s="892"/>
      <c r="L63" s="892"/>
      <c r="M63" s="892"/>
      <c r="N63" s="891"/>
      <c r="O63" s="892"/>
      <c r="P63" s="893"/>
      <c r="Q63" s="891"/>
      <c r="R63" s="892"/>
      <c r="S63" s="893"/>
    </row>
    <row r="64" spans="1:19" hidden="1" x14ac:dyDescent="0.25">
      <c r="A64" s="109" t="s">
        <v>239</v>
      </c>
      <c r="B64" s="5"/>
      <c r="C64" s="32"/>
      <c r="D64" s="416"/>
      <c r="H64" s="5"/>
      <c r="J64" s="87"/>
      <c r="K64" s="5"/>
      <c r="N64" s="17"/>
      <c r="O64" s="18"/>
      <c r="P64" s="401"/>
      <c r="Q64" s="17"/>
      <c r="R64" s="18"/>
      <c r="S64" s="401"/>
    </row>
    <row r="65" spans="1:19" hidden="1" x14ac:dyDescent="0.25">
      <c r="A65" s="5" t="s">
        <v>240</v>
      </c>
      <c r="B65" s="404"/>
      <c r="C65" s="9">
        <v>0</v>
      </c>
      <c r="D65" s="416">
        <f>B65*C65</f>
        <v>0</v>
      </c>
      <c r="E65" s="404"/>
      <c r="F65" s="9">
        <v>0</v>
      </c>
      <c r="G65" s="416">
        <f t="shared" ref="G65:G79" si="18">E65*F65</f>
        <v>0</v>
      </c>
      <c r="H65" s="404"/>
      <c r="I65" s="9">
        <v>0</v>
      </c>
      <c r="J65" s="416">
        <f t="shared" ref="J65:J79" si="19">H65*I65</f>
        <v>0</v>
      </c>
      <c r="K65" s="404"/>
      <c r="L65" s="9">
        <v>0</v>
      </c>
      <c r="M65" s="416">
        <f t="shared" ref="M65:M79" si="20">K65*L65</f>
        <v>0</v>
      </c>
      <c r="N65" s="29"/>
      <c r="O65" s="25">
        <v>0</v>
      </c>
      <c r="P65" s="423">
        <f t="shared" ref="P65:P79" si="21">N65*O65</f>
        <v>0</v>
      </c>
      <c r="Q65" s="29"/>
      <c r="R65" s="25">
        <v>0</v>
      </c>
      <c r="S65" s="423">
        <f t="shared" ref="S65:S79" si="22">Q65*R65</f>
        <v>0</v>
      </c>
    </row>
    <row r="66" spans="1:19" hidden="1" x14ac:dyDescent="0.25">
      <c r="A66" s="5" t="s">
        <v>241</v>
      </c>
      <c r="B66" s="404"/>
      <c r="C66" s="9">
        <v>0</v>
      </c>
      <c r="D66" s="416">
        <f t="shared" ref="D66:D79" si="23">B66*C66</f>
        <v>0</v>
      </c>
      <c r="E66" s="404"/>
      <c r="F66" s="9">
        <v>0</v>
      </c>
      <c r="G66" s="416">
        <f t="shared" si="18"/>
        <v>0</v>
      </c>
      <c r="H66" s="404"/>
      <c r="I66" s="9">
        <v>0</v>
      </c>
      <c r="J66" s="416">
        <f t="shared" si="19"/>
        <v>0</v>
      </c>
      <c r="K66" s="404"/>
      <c r="L66" s="9">
        <v>0</v>
      </c>
      <c r="M66" s="416">
        <f t="shared" si="20"/>
        <v>0</v>
      </c>
      <c r="N66" s="29"/>
      <c r="O66" s="25">
        <v>0</v>
      </c>
      <c r="P66" s="423">
        <f t="shared" si="21"/>
        <v>0</v>
      </c>
      <c r="Q66" s="29"/>
      <c r="R66" s="25">
        <v>0</v>
      </c>
      <c r="S66" s="423">
        <f t="shared" si="22"/>
        <v>0</v>
      </c>
    </row>
    <row r="67" spans="1:19" hidden="1" x14ac:dyDescent="0.25">
      <c r="A67" s="5" t="s">
        <v>267</v>
      </c>
      <c r="B67" s="404"/>
      <c r="C67" s="9">
        <v>0</v>
      </c>
      <c r="D67" s="416">
        <f t="shared" si="23"/>
        <v>0</v>
      </c>
      <c r="E67" s="404"/>
      <c r="F67" s="9">
        <v>0</v>
      </c>
      <c r="G67" s="416">
        <f t="shared" si="18"/>
        <v>0</v>
      </c>
      <c r="H67" s="404"/>
      <c r="I67" s="9">
        <v>0</v>
      </c>
      <c r="J67" s="416">
        <f t="shared" si="19"/>
        <v>0</v>
      </c>
      <c r="K67" s="404"/>
      <c r="L67" s="9">
        <v>0</v>
      </c>
      <c r="M67" s="416">
        <f t="shared" si="20"/>
        <v>0</v>
      </c>
      <c r="N67" s="29"/>
      <c r="O67" s="25">
        <v>0</v>
      </c>
      <c r="P67" s="423">
        <f t="shared" si="21"/>
        <v>0</v>
      </c>
      <c r="Q67" s="29"/>
      <c r="R67" s="25">
        <v>0</v>
      </c>
      <c r="S67" s="423">
        <f t="shared" si="22"/>
        <v>0</v>
      </c>
    </row>
    <row r="68" spans="1:19" hidden="1" x14ac:dyDescent="0.25">
      <c r="A68" s="5" t="s">
        <v>268</v>
      </c>
      <c r="B68" s="404"/>
      <c r="C68" s="9">
        <v>0</v>
      </c>
      <c r="D68" s="416">
        <f t="shared" si="23"/>
        <v>0</v>
      </c>
      <c r="E68" s="404"/>
      <c r="F68" s="9">
        <v>0</v>
      </c>
      <c r="G68" s="416">
        <f t="shared" si="18"/>
        <v>0</v>
      </c>
      <c r="H68" s="404"/>
      <c r="I68" s="9">
        <v>0</v>
      </c>
      <c r="J68" s="416">
        <f t="shared" si="19"/>
        <v>0</v>
      </c>
      <c r="K68" s="404"/>
      <c r="L68" s="9">
        <v>0</v>
      </c>
      <c r="M68" s="416">
        <f t="shared" si="20"/>
        <v>0</v>
      </c>
      <c r="N68" s="29"/>
      <c r="O68" s="25">
        <v>0</v>
      </c>
      <c r="P68" s="423">
        <f t="shared" si="21"/>
        <v>0</v>
      </c>
      <c r="Q68" s="29"/>
      <c r="R68" s="25">
        <v>0</v>
      </c>
      <c r="S68" s="423">
        <f t="shared" si="22"/>
        <v>0</v>
      </c>
    </row>
    <row r="69" spans="1:19" hidden="1" x14ac:dyDescent="0.25">
      <c r="A69" s="5" t="s">
        <v>244</v>
      </c>
      <c r="B69" s="404"/>
      <c r="C69" s="9">
        <v>0</v>
      </c>
      <c r="D69" s="416">
        <f t="shared" si="23"/>
        <v>0</v>
      </c>
      <c r="E69" s="404"/>
      <c r="F69" s="9">
        <v>0</v>
      </c>
      <c r="G69" s="416">
        <f t="shared" si="18"/>
        <v>0</v>
      </c>
      <c r="H69" s="404"/>
      <c r="I69" s="9">
        <v>0</v>
      </c>
      <c r="J69" s="416">
        <f t="shared" si="19"/>
        <v>0</v>
      </c>
      <c r="K69" s="404"/>
      <c r="L69" s="9">
        <v>0</v>
      </c>
      <c r="M69" s="416">
        <f t="shared" si="20"/>
        <v>0</v>
      </c>
      <c r="N69" s="29"/>
      <c r="O69" s="25">
        <v>0</v>
      </c>
      <c r="P69" s="423">
        <f t="shared" si="21"/>
        <v>0</v>
      </c>
      <c r="Q69" s="29"/>
      <c r="R69" s="25">
        <v>0</v>
      </c>
      <c r="S69" s="423">
        <f t="shared" si="22"/>
        <v>0</v>
      </c>
    </row>
    <row r="70" spans="1:19" hidden="1" x14ac:dyDescent="0.25">
      <c r="A70" s="5" t="s">
        <v>269</v>
      </c>
      <c r="B70" s="404"/>
      <c r="C70" s="9">
        <v>0</v>
      </c>
      <c r="D70" s="416">
        <f t="shared" si="23"/>
        <v>0</v>
      </c>
      <c r="E70" s="404"/>
      <c r="F70" s="9">
        <v>0</v>
      </c>
      <c r="G70" s="416">
        <f t="shared" si="18"/>
        <v>0</v>
      </c>
      <c r="H70" s="404"/>
      <c r="I70" s="9">
        <v>0</v>
      </c>
      <c r="J70" s="416">
        <f t="shared" si="19"/>
        <v>0</v>
      </c>
      <c r="K70" s="404"/>
      <c r="L70" s="9">
        <v>0</v>
      </c>
      <c r="M70" s="416">
        <f t="shared" si="20"/>
        <v>0</v>
      </c>
      <c r="N70" s="29"/>
      <c r="O70" s="25">
        <v>0</v>
      </c>
      <c r="P70" s="423">
        <f t="shared" si="21"/>
        <v>0</v>
      </c>
      <c r="Q70" s="29"/>
      <c r="R70" s="25">
        <v>0</v>
      </c>
      <c r="S70" s="423">
        <f t="shared" si="22"/>
        <v>0</v>
      </c>
    </row>
    <row r="71" spans="1:19" hidden="1" x14ac:dyDescent="0.25">
      <c r="A71" s="5" t="s">
        <v>245</v>
      </c>
      <c r="B71" s="404"/>
      <c r="C71" s="9">
        <v>0</v>
      </c>
      <c r="D71" s="416">
        <f t="shared" si="23"/>
        <v>0</v>
      </c>
      <c r="E71" s="404"/>
      <c r="F71" s="9">
        <v>0</v>
      </c>
      <c r="G71" s="416">
        <f t="shared" si="18"/>
        <v>0</v>
      </c>
      <c r="H71" s="404"/>
      <c r="I71" s="9">
        <v>0</v>
      </c>
      <c r="J71" s="416">
        <f t="shared" si="19"/>
        <v>0</v>
      </c>
      <c r="K71" s="404"/>
      <c r="L71" s="9">
        <v>0</v>
      </c>
      <c r="M71" s="416">
        <f t="shared" si="20"/>
        <v>0</v>
      </c>
      <c r="N71" s="29"/>
      <c r="O71" s="25">
        <v>0</v>
      </c>
      <c r="P71" s="423">
        <f t="shared" si="21"/>
        <v>0</v>
      </c>
      <c r="Q71" s="29"/>
      <c r="R71" s="25">
        <v>0</v>
      </c>
      <c r="S71" s="423">
        <f t="shared" si="22"/>
        <v>0</v>
      </c>
    </row>
    <row r="72" spans="1:19" hidden="1" x14ac:dyDescent="0.25">
      <c r="A72" s="5" t="s">
        <v>246</v>
      </c>
      <c r="B72" s="404"/>
      <c r="C72" s="9">
        <v>0</v>
      </c>
      <c r="D72" s="416">
        <f t="shared" si="23"/>
        <v>0</v>
      </c>
      <c r="E72" s="404"/>
      <c r="F72" s="9">
        <v>0</v>
      </c>
      <c r="G72" s="416">
        <f t="shared" si="18"/>
        <v>0</v>
      </c>
      <c r="H72" s="404"/>
      <c r="I72" s="9">
        <v>0</v>
      </c>
      <c r="J72" s="416">
        <f t="shared" si="19"/>
        <v>0</v>
      </c>
      <c r="K72" s="404"/>
      <c r="L72" s="9">
        <v>0</v>
      </c>
      <c r="M72" s="416">
        <f t="shared" si="20"/>
        <v>0</v>
      </c>
      <c r="N72" s="29"/>
      <c r="O72" s="25">
        <v>0</v>
      </c>
      <c r="P72" s="423">
        <f t="shared" si="21"/>
        <v>0</v>
      </c>
      <c r="Q72" s="29"/>
      <c r="R72" s="25">
        <v>0</v>
      </c>
      <c r="S72" s="423">
        <f t="shared" si="22"/>
        <v>0</v>
      </c>
    </row>
    <row r="73" spans="1:19" hidden="1" x14ac:dyDescent="0.25">
      <c r="A73" s="5" t="s">
        <v>247</v>
      </c>
      <c r="B73" s="404"/>
      <c r="C73" s="9">
        <v>0</v>
      </c>
      <c r="D73" s="416">
        <f t="shared" si="23"/>
        <v>0</v>
      </c>
      <c r="E73" s="404"/>
      <c r="F73" s="9">
        <v>0</v>
      </c>
      <c r="G73" s="416">
        <f t="shared" si="18"/>
        <v>0</v>
      </c>
      <c r="H73" s="404"/>
      <c r="I73" s="9">
        <v>0</v>
      </c>
      <c r="J73" s="416">
        <f t="shared" si="19"/>
        <v>0</v>
      </c>
      <c r="K73" s="404"/>
      <c r="L73" s="9">
        <v>0</v>
      </c>
      <c r="M73" s="416">
        <f t="shared" si="20"/>
        <v>0</v>
      </c>
      <c r="N73" s="29"/>
      <c r="O73" s="25">
        <v>0</v>
      </c>
      <c r="P73" s="423">
        <f t="shared" si="21"/>
        <v>0</v>
      </c>
      <c r="Q73" s="29"/>
      <c r="R73" s="25">
        <v>0</v>
      </c>
      <c r="S73" s="423">
        <f t="shared" si="22"/>
        <v>0</v>
      </c>
    </row>
    <row r="74" spans="1:19" hidden="1" x14ac:dyDescent="0.25">
      <c r="A74" s="5" t="s">
        <v>249</v>
      </c>
      <c r="B74" s="404"/>
      <c r="C74" s="9">
        <v>0</v>
      </c>
      <c r="D74" s="416">
        <f t="shared" si="23"/>
        <v>0</v>
      </c>
      <c r="E74" s="404"/>
      <c r="F74" s="9">
        <v>0</v>
      </c>
      <c r="G74" s="416">
        <f t="shared" si="18"/>
        <v>0</v>
      </c>
      <c r="H74" s="404"/>
      <c r="I74" s="9">
        <v>0</v>
      </c>
      <c r="J74" s="416">
        <f t="shared" si="19"/>
        <v>0</v>
      </c>
      <c r="K74" s="404"/>
      <c r="L74" s="9">
        <v>0</v>
      </c>
      <c r="M74" s="416">
        <f t="shared" si="20"/>
        <v>0</v>
      </c>
      <c r="N74" s="29"/>
      <c r="O74" s="25">
        <v>0</v>
      </c>
      <c r="P74" s="423">
        <f t="shared" si="21"/>
        <v>0</v>
      </c>
      <c r="Q74" s="29"/>
      <c r="R74" s="25">
        <v>0</v>
      </c>
      <c r="S74" s="423">
        <f t="shared" si="22"/>
        <v>0</v>
      </c>
    </row>
    <row r="75" spans="1:19" hidden="1" x14ac:dyDescent="0.25">
      <c r="A75" s="5" t="s">
        <v>250</v>
      </c>
      <c r="B75" s="404"/>
      <c r="C75" s="9">
        <v>0</v>
      </c>
      <c r="D75" s="416">
        <f t="shared" si="23"/>
        <v>0</v>
      </c>
      <c r="E75" s="404"/>
      <c r="F75" s="9">
        <v>0</v>
      </c>
      <c r="G75" s="416">
        <f t="shared" si="18"/>
        <v>0</v>
      </c>
      <c r="H75" s="404"/>
      <c r="I75" s="9">
        <v>0</v>
      </c>
      <c r="J75" s="416">
        <f t="shared" si="19"/>
        <v>0</v>
      </c>
      <c r="K75" s="404"/>
      <c r="L75" s="9">
        <v>0</v>
      </c>
      <c r="M75" s="416">
        <f t="shared" si="20"/>
        <v>0</v>
      </c>
      <c r="N75" s="29"/>
      <c r="O75" s="25">
        <v>0</v>
      </c>
      <c r="P75" s="423">
        <f t="shared" si="21"/>
        <v>0</v>
      </c>
      <c r="Q75" s="29"/>
      <c r="R75" s="25">
        <v>0</v>
      </c>
      <c r="S75" s="423">
        <f t="shared" si="22"/>
        <v>0</v>
      </c>
    </row>
    <row r="76" spans="1:19" hidden="1" x14ac:dyDescent="0.25">
      <c r="A76" s="5" t="s">
        <v>251</v>
      </c>
      <c r="B76" s="404"/>
      <c r="C76" s="9">
        <v>0</v>
      </c>
      <c r="D76" s="416">
        <f t="shared" si="23"/>
        <v>0</v>
      </c>
      <c r="E76" s="404"/>
      <c r="F76" s="9">
        <v>0</v>
      </c>
      <c r="G76" s="416">
        <f t="shared" si="18"/>
        <v>0</v>
      </c>
      <c r="H76" s="404"/>
      <c r="I76" s="9">
        <v>0</v>
      </c>
      <c r="J76" s="416">
        <f t="shared" si="19"/>
        <v>0</v>
      </c>
      <c r="K76" s="404"/>
      <c r="L76" s="9">
        <v>0</v>
      </c>
      <c r="M76" s="416">
        <f t="shared" si="20"/>
        <v>0</v>
      </c>
      <c r="N76" s="29"/>
      <c r="O76" s="25">
        <v>0</v>
      </c>
      <c r="P76" s="423">
        <f t="shared" si="21"/>
        <v>0</v>
      </c>
      <c r="Q76" s="29"/>
      <c r="R76" s="25">
        <v>0</v>
      </c>
      <c r="S76" s="423">
        <f t="shared" si="22"/>
        <v>0</v>
      </c>
    </row>
    <row r="77" spans="1:19" hidden="1" x14ac:dyDescent="0.25">
      <c r="A77" s="5" t="s">
        <v>252</v>
      </c>
      <c r="B77" s="404"/>
      <c r="C77" s="9">
        <v>0</v>
      </c>
      <c r="D77" s="416">
        <f t="shared" si="23"/>
        <v>0</v>
      </c>
      <c r="E77" s="404"/>
      <c r="F77" s="9">
        <v>0</v>
      </c>
      <c r="G77" s="416">
        <f t="shared" si="18"/>
        <v>0</v>
      </c>
      <c r="H77" s="404"/>
      <c r="I77" s="9">
        <v>0</v>
      </c>
      <c r="J77" s="416">
        <f t="shared" si="19"/>
        <v>0</v>
      </c>
      <c r="K77" s="404"/>
      <c r="L77" s="9">
        <v>0</v>
      </c>
      <c r="M77" s="416">
        <f t="shared" si="20"/>
        <v>0</v>
      </c>
      <c r="N77" s="29"/>
      <c r="O77" s="25">
        <v>0</v>
      </c>
      <c r="P77" s="423">
        <f t="shared" si="21"/>
        <v>0</v>
      </c>
      <c r="Q77" s="29"/>
      <c r="R77" s="25">
        <v>0</v>
      </c>
      <c r="S77" s="423">
        <f t="shared" si="22"/>
        <v>0</v>
      </c>
    </row>
    <row r="78" spans="1:19" hidden="1" x14ac:dyDescent="0.25">
      <c r="A78" s="5" t="s">
        <v>253</v>
      </c>
      <c r="B78" s="404"/>
      <c r="C78" s="9">
        <v>0</v>
      </c>
      <c r="D78" s="416">
        <f t="shared" si="23"/>
        <v>0</v>
      </c>
      <c r="E78" s="404"/>
      <c r="F78" s="9">
        <v>0</v>
      </c>
      <c r="G78" s="416">
        <f t="shared" si="18"/>
        <v>0</v>
      </c>
      <c r="H78" s="404"/>
      <c r="I78" s="9">
        <v>0</v>
      </c>
      <c r="J78" s="416">
        <f t="shared" si="19"/>
        <v>0</v>
      </c>
      <c r="K78" s="404"/>
      <c r="L78" s="9">
        <v>0</v>
      </c>
      <c r="M78" s="416">
        <f t="shared" si="20"/>
        <v>0</v>
      </c>
      <c r="N78" s="29"/>
      <c r="O78" s="25">
        <v>0</v>
      </c>
      <c r="P78" s="423">
        <f t="shared" si="21"/>
        <v>0</v>
      </c>
      <c r="Q78" s="29"/>
      <c r="R78" s="25">
        <v>0</v>
      </c>
      <c r="S78" s="423">
        <f t="shared" si="22"/>
        <v>0</v>
      </c>
    </row>
    <row r="79" spans="1:19" ht="15.75" hidden="1" thickBot="1" x14ac:dyDescent="0.3">
      <c r="A79" s="6" t="s">
        <v>254</v>
      </c>
      <c r="B79" s="407"/>
      <c r="C79" s="394">
        <v>0</v>
      </c>
      <c r="D79" s="417">
        <f t="shared" si="23"/>
        <v>0</v>
      </c>
      <c r="E79" s="407"/>
      <c r="F79" s="394">
        <v>0</v>
      </c>
      <c r="G79" s="417">
        <f t="shared" si="18"/>
        <v>0</v>
      </c>
      <c r="H79" s="407"/>
      <c r="I79" s="394">
        <v>0</v>
      </c>
      <c r="J79" s="417">
        <f t="shared" si="19"/>
        <v>0</v>
      </c>
      <c r="K79" s="407"/>
      <c r="L79" s="394">
        <v>0</v>
      </c>
      <c r="M79" s="417">
        <f t="shared" si="20"/>
        <v>0</v>
      </c>
      <c r="N79" s="30"/>
      <c r="O79" s="26">
        <v>0</v>
      </c>
      <c r="P79" s="424">
        <f t="shared" si="21"/>
        <v>0</v>
      </c>
      <c r="Q79" s="30"/>
      <c r="R79" s="26">
        <v>0</v>
      </c>
      <c r="S79" s="424">
        <f t="shared" si="22"/>
        <v>0</v>
      </c>
    </row>
    <row r="80" spans="1:19" ht="15.75" hidden="1" thickTop="1" x14ac:dyDescent="0.25">
      <c r="A80" s="590" t="s">
        <v>255</v>
      </c>
      <c r="B80" s="418">
        <f>SUM(B65:B79)</f>
        <v>0</v>
      </c>
      <c r="C80" s="419"/>
      <c r="D80" s="420">
        <f t="shared" ref="D80" si="24">SUM(D65:D79)</f>
        <v>0</v>
      </c>
      <c r="E80" s="418">
        <f>SUM(E65:E79)</f>
        <v>0</v>
      </c>
      <c r="F80" s="419"/>
      <c r="G80" s="420">
        <f>SUM(G65:G79)</f>
        <v>0</v>
      </c>
      <c r="H80" s="418">
        <f>SUM(H65:H79)</f>
        <v>0</v>
      </c>
      <c r="I80" s="419"/>
      <c r="J80" s="420">
        <f>SUM(J65:J79)</f>
        <v>0</v>
      </c>
      <c r="K80" s="418">
        <f>SUM(K65:K79)</f>
        <v>0</v>
      </c>
      <c r="L80" s="419"/>
      <c r="M80" s="420">
        <f>SUM(M65:M79)</f>
        <v>0</v>
      </c>
      <c r="N80" s="31">
        <f>SUM(N65:N79)</f>
        <v>0</v>
      </c>
      <c r="O80" s="425"/>
      <c r="P80" s="426">
        <f>SUM(P65:P79)</f>
        <v>0</v>
      </c>
      <c r="Q80" s="31">
        <f>SUM(Q65:Q79)</f>
        <v>0</v>
      </c>
      <c r="R80" s="425"/>
      <c r="S80" s="426">
        <f>SUM(S65:S79)</f>
        <v>0</v>
      </c>
    </row>
    <row r="81" spans="1:19" hidden="1" x14ac:dyDescent="0.25">
      <c r="A81" s="5"/>
      <c r="B81" s="404"/>
      <c r="C81" s="9"/>
      <c r="D81" s="416"/>
      <c r="E81" s="404"/>
      <c r="F81" s="9"/>
      <c r="G81" s="416"/>
      <c r="H81" s="404"/>
      <c r="I81" s="9"/>
      <c r="J81" s="416"/>
      <c r="K81" s="404"/>
      <c r="L81" s="9"/>
      <c r="M81" s="416"/>
      <c r="N81" s="29"/>
      <c r="O81" s="25"/>
      <c r="P81" s="423"/>
      <c r="Q81" s="29"/>
      <c r="R81" s="25"/>
      <c r="S81" s="423"/>
    </row>
    <row r="82" spans="1:19" hidden="1" x14ac:dyDescent="0.25">
      <c r="A82" s="109" t="s">
        <v>256</v>
      </c>
      <c r="B82" s="404"/>
      <c r="C82" s="9"/>
      <c r="D82" s="416"/>
      <c r="E82" s="404"/>
      <c r="F82" s="9"/>
      <c r="G82" s="416"/>
      <c r="H82" s="404"/>
      <c r="I82" s="9"/>
      <c r="J82" s="416"/>
      <c r="K82" s="404"/>
      <c r="L82" s="9"/>
      <c r="M82" s="416"/>
      <c r="N82" s="29"/>
      <c r="O82" s="25"/>
      <c r="P82" s="423"/>
      <c r="Q82" s="29"/>
      <c r="R82" s="25"/>
      <c r="S82" s="423"/>
    </row>
    <row r="83" spans="1:19" hidden="1" x14ac:dyDescent="0.25">
      <c r="A83" s="5" t="s">
        <v>257</v>
      </c>
      <c r="B83" s="404"/>
      <c r="C83" s="9">
        <v>0</v>
      </c>
      <c r="D83" s="416">
        <f>B83*C83</f>
        <v>0</v>
      </c>
      <c r="E83" s="404"/>
      <c r="F83" s="9">
        <v>0</v>
      </c>
      <c r="G83" s="416">
        <f>E83*F83</f>
        <v>0</v>
      </c>
      <c r="H83" s="404"/>
      <c r="I83" s="9">
        <v>0</v>
      </c>
      <c r="J83" s="416">
        <f>H83*I83</f>
        <v>0</v>
      </c>
      <c r="K83" s="404"/>
      <c r="L83" s="9">
        <v>0</v>
      </c>
      <c r="M83" s="416">
        <f>K83*L83</f>
        <v>0</v>
      </c>
      <c r="N83" s="29"/>
      <c r="O83" s="25">
        <v>0</v>
      </c>
      <c r="P83" s="423">
        <f>N83*O83</f>
        <v>0</v>
      </c>
      <c r="Q83" s="29"/>
      <c r="R83" s="25">
        <v>0</v>
      </c>
      <c r="S83" s="423">
        <f>Q83*R83</f>
        <v>0</v>
      </c>
    </row>
    <row r="84" spans="1:19" hidden="1" x14ac:dyDescent="0.25">
      <c r="A84" s="5" t="s">
        <v>258</v>
      </c>
      <c r="B84" s="404"/>
      <c r="C84" s="9">
        <v>0</v>
      </c>
      <c r="D84" s="416">
        <f t="shared" ref="D84:D86" si="25">B84*C84</f>
        <v>0</v>
      </c>
      <c r="E84" s="404"/>
      <c r="F84" s="9">
        <v>0</v>
      </c>
      <c r="G84" s="416">
        <f>E84*F84</f>
        <v>0</v>
      </c>
      <c r="H84" s="404"/>
      <c r="I84" s="9">
        <v>0</v>
      </c>
      <c r="J84" s="416">
        <f>H84*I84</f>
        <v>0</v>
      </c>
      <c r="K84" s="404"/>
      <c r="L84" s="9">
        <v>0</v>
      </c>
      <c r="M84" s="416">
        <f>K84*L84</f>
        <v>0</v>
      </c>
      <c r="N84" s="29"/>
      <c r="O84" s="25">
        <v>0</v>
      </c>
      <c r="P84" s="423">
        <f>N84*O84</f>
        <v>0</v>
      </c>
      <c r="Q84" s="29"/>
      <c r="R84" s="25">
        <v>0</v>
      </c>
      <c r="S84" s="423">
        <f>Q84*R84</f>
        <v>0</v>
      </c>
    </row>
    <row r="85" spans="1:19" hidden="1" x14ac:dyDescent="0.25">
      <c r="A85" s="5" t="s">
        <v>259</v>
      </c>
      <c r="B85" s="404"/>
      <c r="C85" s="9">
        <v>0</v>
      </c>
      <c r="D85" s="416">
        <f t="shared" si="25"/>
        <v>0</v>
      </c>
      <c r="E85" s="404"/>
      <c r="F85" s="9">
        <v>0</v>
      </c>
      <c r="G85" s="416">
        <f>E85*F85</f>
        <v>0</v>
      </c>
      <c r="H85" s="404"/>
      <c r="I85" s="9">
        <v>0</v>
      </c>
      <c r="J85" s="416">
        <f>H85*I85</f>
        <v>0</v>
      </c>
      <c r="K85" s="404"/>
      <c r="L85" s="9">
        <v>0</v>
      </c>
      <c r="M85" s="416">
        <f>K85*L85</f>
        <v>0</v>
      </c>
      <c r="N85" s="29"/>
      <c r="O85" s="25">
        <v>0</v>
      </c>
      <c r="P85" s="423">
        <f>N85*O85</f>
        <v>0</v>
      </c>
      <c r="Q85" s="29"/>
      <c r="R85" s="25">
        <v>0</v>
      </c>
      <c r="S85" s="423">
        <f>Q85*R85</f>
        <v>0</v>
      </c>
    </row>
    <row r="86" spans="1:19" hidden="1" x14ac:dyDescent="0.25">
      <c r="A86" s="5" t="s">
        <v>260</v>
      </c>
      <c r="B86" s="404"/>
      <c r="C86" s="9">
        <v>0</v>
      </c>
      <c r="D86" s="416">
        <f t="shared" si="25"/>
        <v>0</v>
      </c>
      <c r="E86" s="404"/>
      <c r="F86" s="9">
        <v>0</v>
      </c>
      <c r="G86" s="416">
        <f>E86*F86</f>
        <v>0</v>
      </c>
      <c r="H86" s="404"/>
      <c r="I86" s="9">
        <v>0</v>
      </c>
      <c r="J86" s="416">
        <f>H86*I86</f>
        <v>0</v>
      </c>
      <c r="K86" s="404"/>
      <c r="L86" s="9">
        <v>0</v>
      </c>
      <c r="M86" s="416">
        <f>K86*L86</f>
        <v>0</v>
      </c>
      <c r="N86" s="29"/>
      <c r="O86" s="25">
        <v>0</v>
      </c>
      <c r="P86" s="423">
        <f>N86*O86</f>
        <v>0</v>
      </c>
      <c r="Q86" s="29"/>
      <c r="R86" s="25">
        <v>0</v>
      </c>
      <c r="S86" s="423">
        <f>Q86*R86</f>
        <v>0</v>
      </c>
    </row>
    <row r="87" spans="1:19" hidden="1" x14ac:dyDescent="0.25">
      <c r="A87" s="5" t="s">
        <v>261</v>
      </c>
      <c r="B87" s="404"/>
      <c r="C87" s="9">
        <v>0</v>
      </c>
      <c r="D87" s="416">
        <f>B87*C87</f>
        <v>0</v>
      </c>
      <c r="E87" s="404"/>
      <c r="F87" s="9">
        <v>0</v>
      </c>
      <c r="G87" s="416">
        <f>E87*F87</f>
        <v>0</v>
      </c>
      <c r="H87" s="404"/>
      <c r="I87" s="9">
        <v>0</v>
      </c>
      <c r="J87" s="416">
        <f>H87*I87</f>
        <v>0</v>
      </c>
      <c r="K87" s="404"/>
      <c r="L87" s="9">
        <v>0</v>
      </c>
      <c r="M87" s="416">
        <f>K87*L87</f>
        <v>0</v>
      </c>
      <c r="N87" s="29"/>
      <c r="O87" s="25">
        <v>0</v>
      </c>
      <c r="P87" s="423">
        <f>N87*O87</f>
        <v>0</v>
      </c>
      <c r="Q87" s="29"/>
      <c r="R87" s="25">
        <v>0</v>
      </c>
      <c r="S87" s="423">
        <f>Q87*R87</f>
        <v>0</v>
      </c>
    </row>
    <row r="88" spans="1:19" ht="15.75" hidden="1" thickBot="1" x14ac:dyDescent="0.3">
      <c r="A88" s="6" t="s">
        <v>262</v>
      </c>
      <c r="B88" s="407"/>
      <c r="C88" s="394">
        <v>0</v>
      </c>
      <c r="D88" s="417">
        <v>0</v>
      </c>
      <c r="E88" s="407"/>
      <c r="F88" s="394">
        <v>0</v>
      </c>
      <c r="G88" s="417">
        <v>0</v>
      </c>
      <c r="H88" s="407"/>
      <c r="I88" s="394">
        <v>0</v>
      </c>
      <c r="J88" s="417">
        <v>0</v>
      </c>
      <c r="K88" s="407"/>
      <c r="L88" s="394">
        <v>0</v>
      </c>
      <c r="M88" s="417">
        <v>0</v>
      </c>
      <c r="N88" s="30"/>
      <c r="O88" s="26">
        <v>0</v>
      </c>
      <c r="P88" s="424">
        <v>0</v>
      </c>
      <c r="Q88" s="30"/>
      <c r="R88" s="26">
        <v>0</v>
      </c>
      <c r="S88" s="424">
        <v>0</v>
      </c>
    </row>
    <row r="89" spans="1:19" ht="15.75" hidden="1" thickTop="1" x14ac:dyDescent="0.25">
      <c r="A89" s="590" t="s">
        <v>263</v>
      </c>
      <c r="B89" s="418">
        <f>SUM(B83:B88)</f>
        <v>0</v>
      </c>
      <c r="C89" s="419"/>
      <c r="D89" s="421">
        <f t="shared" ref="D89" si="26">SUM(D83:D88)</f>
        <v>0</v>
      </c>
      <c r="E89" s="418">
        <f>SUM(E83:E88)</f>
        <v>0</v>
      </c>
      <c r="F89" s="419"/>
      <c r="G89" s="421">
        <f>SUM(G83:G88)</f>
        <v>0</v>
      </c>
      <c r="H89" s="418">
        <f>SUM(H83:H88)</f>
        <v>0</v>
      </c>
      <c r="I89" s="419"/>
      <c r="J89" s="421">
        <f>SUM(J83:J88)</f>
        <v>0</v>
      </c>
      <c r="K89" s="418">
        <f>SUM(K83:K88)</f>
        <v>0</v>
      </c>
      <c r="L89" s="419"/>
      <c r="M89" s="421">
        <f>SUM(M83:M88)</f>
        <v>0</v>
      </c>
      <c r="N89" s="31">
        <f>SUM(N83:N88)</f>
        <v>0</v>
      </c>
      <c r="O89" s="425"/>
      <c r="P89" s="426">
        <f>SUM(P83:P88)</f>
        <v>0</v>
      </c>
      <c r="Q89" s="31">
        <f>SUM(Q83:Q88)</f>
        <v>0</v>
      </c>
      <c r="R89" s="425"/>
      <c r="S89" s="426">
        <f>SUM(S83:S88)</f>
        <v>0</v>
      </c>
    </row>
    <row r="90" spans="1:19" ht="15.75" hidden="1" thickBot="1" x14ac:dyDescent="0.3">
      <c r="A90" s="6"/>
      <c r="B90" s="407"/>
      <c r="C90" s="394"/>
      <c r="D90" s="417"/>
      <c r="E90" s="407"/>
      <c r="F90" s="394"/>
      <c r="G90" s="417"/>
      <c r="H90" s="407"/>
      <c r="I90" s="394"/>
      <c r="J90" s="417"/>
      <c r="K90" s="407"/>
      <c r="L90" s="394"/>
      <c r="M90" s="417"/>
      <c r="N90" s="30"/>
      <c r="O90" s="26"/>
      <c r="P90" s="424"/>
      <c r="Q90" s="30"/>
      <c r="R90" s="26"/>
      <c r="S90" s="424"/>
    </row>
    <row r="91" spans="1:19" ht="15.75" hidden="1" thickTop="1" x14ac:dyDescent="0.25">
      <c r="A91" s="110" t="s">
        <v>271</v>
      </c>
      <c r="B91" s="516">
        <f>SUM(B80,B89)</f>
        <v>0</v>
      </c>
      <c r="C91" s="591"/>
      <c r="D91" s="518">
        <f>SUM(D80,D89)</f>
        <v>0</v>
      </c>
      <c r="E91" s="516">
        <f>SUM(E80,E89)</f>
        <v>0</v>
      </c>
      <c r="F91" s="591"/>
      <c r="G91" s="518">
        <f>SUM(G80,G89)</f>
        <v>0</v>
      </c>
      <c r="H91" s="516">
        <f>SUM(H80,H89)</f>
        <v>0</v>
      </c>
      <c r="I91" s="591"/>
      <c r="J91" s="518">
        <f>SUM(J80,J89)</f>
        <v>0</v>
      </c>
      <c r="K91" s="516">
        <f>SUM(K80,K89)</f>
        <v>0</v>
      </c>
      <c r="L91" s="591"/>
      <c r="M91" s="518">
        <f>SUM(M80,M89)</f>
        <v>0</v>
      </c>
      <c r="N91" s="520">
        <f>SUM(N80,N89)</f>
        <v>0</v>
      </c>
      <c r="O91" s="592"/>
      <c r="P91" s="426">
        <f>SUM(P80,P89)</f>
        <v>0</v>
      </c>
      <c r="Q91" s="520">
        <f>SUM(Q80,Q89)</f>
        <v>0</v>
      </c>
      <c r="R91" s="592"/>
      <c r="S91" s="521">
        <f>SUM(S80,S89)</f>
        <v>0</v>
      </c>
    </row>
    <row r="92" spans="1:19" hidden="1" x14ac:dyDescent="0.25">
      <c r="A92" s="886" t="s">
        <v>201</v>
      </c>
      <c r="B92" s="891"/>
      <c r="C92" s="892"/>
      <c r="D92" s="893"/>
      <c r="E92" s="892"/>
      <c r="F92" s="892"/>
      <c r="G92" s="892"/>
      <c r="H92" s="891"/>
      <c r="I92" s="892"/>
      <c r="J92" s="893"/>
      <c r="K92" s="892"/>
      <c r="L92" s="892"/>
      <c r="M92" s="892"/>
      <c r="N92" s="891"/>
      <c r="O92" s="892"/>
      <c r="P92" s="893"/>
      <c r="Q92" s="891"/>
      <c r="R92" s="892"/>
      <c r="S92" s="893"/>
    </row>
    <row r="93" spans="1:19" hidden="1" x14ac:dyDescent="0.25">
      <c r="A93" s="109" t="s">
        <v>239</v>
      </c>
      <c r="B93" s="5"/>
      <c r="C93" s="32"/>
      <c r="D93" s="416"/>
      <c r="H93" s="5"/>
      <c r="J93" s="87"/>
      <c r="K93" s="5"/>
      <c r="N93" s="17"/>
      <c r="O93" s="18"/>
      <c r="P93" s="401"/>
      <c r="Q93" s="17"/>
      <c r="R93" s="18"/>
      <c r="S93" s="401"/>
    </row>
    <row r="94" spans="1:19" hidden="1" x14ac:dyDescent="0.25">
      <c r="A94" s="5" t="s">
        <v>240</v>
      </c>
      <c r="B94" s="404"/>
      <c r="C94" s="9">
        <v>0</v>
      </c>
      <c r="D94" s="416">
        <f>B94*C94</f>
        <v>0</v>
      </c>
      <c r="E94" s="404"/>
      <c r="F94" s="9">
        <v>0</v>
      </c>
      <c r="G94" s="416">
        <f t="shared" ref="G94:G108" si="27">E94*F94</f>
        <v>0</v>
      </c>
      <c r="H94" s="404"/>
      <c r="I94" s="9">
        <v>0</v>
      </c>
      <c r="J94" s="416">
        <f t="shared" ref="J94:J108" si="28">H94*I94</f>
        <v>0</v>
      </c>
      <c r="K94" s="404"/>
      <c r="L94" s="9">
        <v>0</v>
      </c>
      <c r="M94" s="416">
        <f t="shared" ref="M94:M108" si="29">K94*L94</f>
        <v>0</v>
      </c>
      <c r="N94" s="29"/>
      <c r="O94" s="25">
        <v>0</v>
      </c>
      <c r="P94" s="423">
        <f t="shared" ref="P94:P108" si="30">N94*O94</f>
        <v>0</v>
      </c>
      <c r="Q94" s="29"/>
      <c r="R94" s="25">
        <v>0</v>
      </c>
      <c r="S94" s="423">
        <f t="shared" ref="S94:S108" si="31">Q94*R94</f>
        <v>0</v>
      </c>
    </row>
    <row r="95" spans="1:19" hidden="1" x14ac:dyDescent="0.25">
      <c r="A95" s="5" t="s">
        <v>241</v>
      </c>
      <c r="B95" s="404"/>
      <c r="C95" s="9">
        <v>0</v>
      </c>
      <c r="D95" s="416">
        <f t="shared" ref="D95:D108" si="32">B95*C95</f>
        <v>0</v>
      </c>
      <c r="E95" s="404"/>
      <c r="F95" s="9">
        <v>0</v>
      </c>
      <c r="G95" s="416">
        <f t="shared" si="27"/>
        <v>0</v>
      </c>
      <c r="H95" s="404"/>
      <c r="I95" s="9">
        <v>0</v>
      </c>
      <c r="J95" s="416">
        <f t="shared" si="28"/>
        <v>0</v>
      </c>
      <c r="K95" s="404"/>
      <c r="L95" s="9">
        <v>0</v>
      </c>
      <c r="M95" s="416">
        <f t="shared" si="29"/>
        <v>0</v>
      </c>
      <c r="N95" s="29"/>
      <c r="O95" s="25">
        <v>0</v>
      </c>
      <c r="P95" s="423">
        <f t="shared" si="30"/>
        <v>0</v>
      </c>
      <c r="Q95" s="29"/>
      <c r="R95" s="25">
        <v>0</v>
      </c>
      <c r="S95" s="423">
        <f t="shared" si="31"/>
        <v>0</v>
      </c>
    </row>
    <row r="96" spans="1:19" hidden="1" x14ac:dyDescent="0.25">
      <c r="A96" s="5" t="s">
        <v>267</v>
      </c>
      <c r="B96" s="404"/>
      <c r="C96" s="9">
        <v>0</v>
      </c>
      <c r="D96" s="416">
        <f t="shared" si="32"/>
        <v>0</v>
      </c>
      <c r="E96" s="404"/>
      <c r="F96" s="9">
        <v>0</v>
      </c>
      <c r="G96" s="416">
        <f t="shared" si="27"/>
        <v>0</v>
      </c>
      <c r="H96" s="404"/>
      <c r="I96" s="9">
        <v>0</v>
      </c>
      <c r="J96" s="416">
        <f t="shared" si="28"/>
        <v>0</v>
      </c>
      <c r="K96" s="404"/>
      <c r="L96" s="9">
        <v>0</v>
      </c>
      <c r="M96" s="416">
        <f t="shared" si="29"/>
        <v>0</v>
      </c>
      <c r="N96" s="29"/>
      <c r="O96" s="25">
        <v>0</v>
      </c>
      <c r="P96" s="423">
        <f t="shared" si="30"/>
        <v>0</v>
      </c>
      <c r="Q96" s="29"/>
      <c r="R96" s="25">
        <v>0</v>
      </c>
      <c r="S96" s="423">
        <f t="shared" si="31"/>
        <v>0</v>
      </c>
    </row>
    <row r="97" spans="1:19" hidden="1" x14ac:dyDescent="0.25">
      <c r="A97" s="5" t="s">
        <v>268</v>
      </c>
      <c r="B97" s="404"/>
      <c r="C97" s="9">
        <v>0</v>
      </c>
      <c r="D97" s="416">
        <f t="shared" si="32"/>
        <v>0</v>
      </c>
      <c r="E97" s="404"/>
      <c r="F97" s="9">
        <v>0</v>
      </c>
      <c r="G97" s="416">
        <f t="shared" si="27"/>
        <v>0</v>
      </c>
      <c r="H97" s="404"/>
      <c r="I97" s="9">
        <v>0</v>
      </c>
      <c r="J97" s="416">
        <f t="shared" si="28"/>
        <v>0</v>
      </c>
      <c r="K97" s="404"/>
      <c r="L97" s="9">
        <v>0</v>
      </c>
      <c r="M97" s="416">
        <f t="shared" si="29"/>
        <v>0</v>
      </c>
      <c r="N97" s="29"/>
      <c r="O97" s="25">
        <v>0</v>
      </c>
      <c r="P97" s="423">
        <f t="shared" si="30"/>
        <v>0</v>
      </c>
      <c r="Q97" s="29"/>
      <c r="R97" s="25">
        <v>0</v>
      </c>
      <c r="S97" s="423">
        <f t="shared" si="31"/>
        <v>0</v>
      </c>
    </row>
    <row r="98" spans="1:19" hidden="1" x14ac:dyDescent="0.25">
      <c r="A98" s="5" t="s">
        <v>244</v>
      </c>
      <c r="B98" s="404"/>
      <c r="C98" s="9">
        <v>0</v>
      </c>
      <c r="D98" s="416">
        <f t="shared" si="32"/>
        <v>0</v>
      </c>
      <c r="E98" s="404"/>
      <c r="F98" s="9">
        <v>0</v>
      </c>
      <c r="G98" s="416">
        <f t="shared" si="27"/>
        <v>0</v>
      </c>
      <c r="H98" s="404"/>
      <c r="I98" s="9">
        <v>0</v>
      </c>
      <c r="J98" s="416">
        <f t="shared" si="28"/>
        <v>0</v>
      </c>
      <c r="K98" s="404"/>
      <c r="L98" s="9">
        <v>0</v>
      </c>
      <c r="M98" s="416">
        <f t="shared" si="29"/>
        <v>0</v>
      </c>
      <c r="N98" s="29"/>
      <c r="O98" s="25">
        <v>0</v>
      </c>
      <c r="P98" s="423">
        <f t="shared" si="30"/>
        <v>0</v>
      </c>
      <c r="Q98" s="29"/>
      <c r="R98" s="25">
        <v>0</v>
      </c>
      <c r="S98" s="423">
        <f t="shared" si="31"/>
        <v>0</v>
      </c>
    </row>
    <row r="99" spans="1:19" hidden="1" x14ac:dyDescent="0.25">
      <c r="A99" s="5" t="s">
        <v>269</v>
      </c>
      <c r="B99" s="404"/>
      <c r="C99" s="9">
        <v>0</v>
      </c>
      <c r="D99" s="416">
        <f t="shared" si="32"/>
        <v>0</v>
      </c>
      <c r="E99" s="404"/>
      <c r="F99" s="9">
        <v>0</v>
      </c>
      <c r="G99" s="416">
        <f t="shared" si="27"/>
        <v>0</v>
      </c>
      <c r="H99" s="404"/>
      <c r="I99" s="9">
        <v>0</v>
      </c>
      <c r="J99" s="416">
        <f t="shared" si="28"/>
        <v>0</v>
      </c>
      <c r="K99" s="404"/>
      <c r="L99" s="9">
        <v>0</v>
      </c>
      <c r="M99" s="416">
        <f t="shared" si="29"/>
        <v>0</v>
      </c>
      <c r="N99" s="29"/>
      <c r="O99" s="25">
        <v>0</v>
      </c>
      <c r="P99" s="423">
        <f t="shared" si="30"/>
        <v>0</v>
      </c>
      <c r="Q99" s="29"/>
      <c r="R99" s="25">
        <v>0</v>
      </c>
      <c r="S99" s="423">
        <f t="shared" si="31"/>
        <v>0</v>
      </c>
    </row>
    <row r="100" spans="1:19" hidden="1" x14ac:dyDescent="0.25">
      <c r="A100" s="5" t="s">
        <v>245</v>
      </c>
      <c r="B100" s="404"/>
      <c r="C100" s="9">
        <v>0</v>
      </c>
      <c r="D100" s="416">
        <f t="shared" si="32"/>
        <v>0</v>
      </c>
      <c r="E100" s="404"/>
      <c r="F100" s="9">
        <v>0</v>
      </c>
      <c r="G100" s="416">
        <f t="shared" si="27"/>
        <v>0</v>
      </c>
      <c r="H100" s="404"/>
      <c r="I100" s="9">
        <v>0</v>
      </c>
      <c r="J100" s="416">
        <f t="shared" si="28"/>
        <v>0</v>
      </c>
      <c r="K100" s="404"/>
      <c r="L100" s="9">
        <v>0</v>
      </c>
      <c r="M100" s="416">
        <f t="shared" si="29"/>
        <v>0</v>
      </c>
      <c r="N100" s="29"/>
      <c r="O100" s="25">
        <v>0</v>
      </c>
      <c r="P100" s="423">
        <f t="shared" si="30"/>
        <v>0</v>
      </c>
      <c r="Q100" s="29"/>
      <c r="R100" s="25">
        <v>0</v>
      </c>
      <c r="S100" s="423">
        <f t="shared" si="31"/>
        <v>0</v>
      </c>
    </row>
    <row r="101" spans="1:19" hidden="1" x14ac:dyDescent="0.25">
      <c r="A101" s="5" t="s">
        <v>246</v>
      </c>
      <c r="B101" s="404"/>
      <c r="C101" s="9">
        <v>0</v>
      </c>
      <c r="D101" s="416">
        <f t="shared" si="32"/>
        <v>0</v>
      </c>
      <c r="E101" s="404"/>
      <c r="F101" s="9">
        <v>0</v>
      </c>
      <c r="G101" s="416">
        <f t="shared" si="27"/>
        <v>0</v>
      </c>
      <c r="H101" s="404"/>
      <c r="I101" s="9">
        <v>0</v>
      </c>
      <c r="J101" s="416">
        <f t="shared" si="28"/>
        <v>0</v>
      </c>
      <c r="K101" s="404"/>
      <c r="L101" s="9">
        <v>0</v>
      </c>
      <c r="M101" s="416">
        <f t="shared" si="29"/>
        <v>0</v>
      </c>
      <c r="N101" s="29"/>
      <c r="O101" s="25">
        <v>0</v>
      </c>
      <c r="P101" s="423">
        <f t="shared" si="30"/>
        <v>0</v>
      </c>
      <c r="Q101" s="29"/>
      <c r="R101" s="25">
        <v>0</v>
      </c>
      <c r="S101" s="423">
        <f t="shared" si="31"/>
        <v>0</v>
      </c>
    </row>
    <row r="102" spans="1:19" hidden="1" x14ac:dyDescent="0.25">
      <c r="A102" s="5" t="s">
        <v>247</v>
      </c>
      <c r="B102" s="404"/>
      <c r="C102" s="9">
        <v>0</v>
      </c>
      <c r="D102" s="416">
        <f t="shared" si="32"/>
        <v>0</v>
      </c>
      <c r="E102" s="404"/>
      <c r="F102" s="9">
        <v>0</v>
      </c>
      <c r="G102" s="416">
        <f t="shared" si="27"/>
        <v>0</v>
      </c>
      <c r="H102" s="404"/>
      <c r="I102" s="9">
        <v>0</v>
      </c>
      <c r="J102" s="416">
        <f t="shared" si="28"/>
        <v>0</v>
      </c>
      <c r="K102" s="404"/>
      <c r="L102" s="9">
        <v>0</v>
      </c>
      <c r="M102" s="416">
        <f t="shared" si="29"/>
        <v>0</v>
      </c>
      <c r="N102" s="29"/>
      <c r="O102" s="25">
        <v>0</v>
      </c>
      <c r="P102" s="423">
        <f t="shared" si="30"/>
        <v>0</v>
      </c>
      <c r="Q102" s="29"/>
      <c r="R102" s="25">
        <v>0</v>
      </c>
      <c r="S102" s="423">
        <f t="shared" si="31"/>
        <v>0</v>
      </c>
    </row>
    <row r="103" spans="1:19" hidden="1" x14ac:dyDescent="0.25">
      <c r="A103" s="5" t="s">
        <v>249</v>
      </c>
      <c r="B103" s="404"/>
      <c r="C103" s="9">
        <v>0</v>
      </c>
      <c r="D103" s="416">
        <f t="shared" si="32"/>
        <v>0</v>
      </c>
      <c r="E103" s="404"/>
      <c r="F103" s="9">
        <v>0</v>
      </c>
      <c r="G103" s="416">
        <f t="shared" si="27"/>
        <v>0</v>
      </c>
      <c r="H103" s="404"/>
      <c r="I103" s="9">
        <v>0</v>
      </c>
      <c r="J103" s="416">
        <f t="shared" si="28"/>
        <v>0</v>
      </c>
      <c r="K103" s="404"/>
      <c r="L103" s="9">
        <v>0</v>
      </c>
      <c r="M103" s="416">
        <f t="shared" si="29"/>
        <v>0</v>
      </c>
      <c r="N103" s="29"/>
      <c r="O103" s="25">
        <v>0</v>
      </c>
      <c r="P103" s="423">
        <f t="shared" si="30"/>
        <v>0</v>
      </c>
      <c r="Q103" s="29"/>
      <c r="R103" s="25">
        <v>0</v>
      </c>
      <c r="S103" s="423">
        <f t="shared" si="31"/>
        <v>0</v>
      </c>
    </row>
    <row r="104" spans="1:19" hidden="1" x14ac:dyDescent="0.25">
      <c r="A104" s="5" t="s">
        <v>250</v>
      </c>
      <c r="B104" s="404"/>
      <c r="C104" s="9">
        <v>0</v>
      </c>
      <c r="D104" s="416">
        <f t="shared" si="32"/>
        <v>0</v>
      </c>
      <c r="E104" s="404"/>
      <c r="F104" s="9">
        <v>0</v>
      </c>
      <c r="G104" s="416">
        <f t="shared" si="27"/>
        <v>0</v>
      </c>
      <c r="H104" s="404"/>
      <c r="I104" s="9">
        <v>0</v>
      </c>
      <c r="J104" s="416">
        <f t="shared" si="28"/>
        <v>0</v>
      </c>
      <c r="K104" s="404"/>
      <c r="L104" s="9">
        <v>0</v>
      </c>
      <c r="M104" s="416">
        <f t="shared" si="29"/>
        <v>0</v>
      </c>
      <c r="N104" s="29"/>
      <c r="O104" s="25">
        <v>0</v>
      </c>
      <c r="P104" s="423">
        <f t="shared" si="30"/>
        <v>0</v>
      </c>
      <c r="Q104" s="29"/>
      <c r="R104" s="25">
        <v>0</v>
      </c>
      <c r="S104" s="423">
        <f t="shared" si="31"/>
        <v>0</v>
      </c>
    </row>
    <row r="105" spans="1:19" hidden="1" x14ac:dyDescent="0.25">
      <c r="A105" s="5" t="s">
        <v>251</v>
      </c>
      <c r="B105" s="404"/>
      <c r="C105" s="9">
        <v>0</v>
      </c>
      <c r="D105" s="416">
        <f t="shared" si="32"/>
        <v>0</v>
      </c>
      <c r="E105" s="404"/>
      <c r="F105" s="9">
        <v>0</v>
      </c>
      <c r="G105" s="416">
        <f t="shared" si="27"/>
        <v>0</v>
      </c>
      <c r="H105" s="404"/>
      <c r="I105" s="9">
        <v>0</v>
      </c>
      <c r="J105" s="416">
        <f t="shared" si="28"/>
        <v>0</v>
      </c>
      <c r="K105" s="404"/>
      <c r="L105" s="9">
        <v>0</v>
      </c>
      <c r="M105" s="416">
        <f t="shared" si="29"/>
        <v>0</v>
      </c>
      <c r="N105" s="29"/>
      <c r="O105" s="25">
        <v>0</v>
      </c>
      <c r="P105" s="423">
        <f t="shared" si="30"/>
        <v>0</v>
      </c>
      <c r="Q105" s="29"/>
      <c r="R105" s="25">
        <v>0</v>
      </c>
      <c r="S105" s="423">
        <f t="shared" si="31"/>
        <v>0</v>
      </c>
    </row>
    <row r="106" spans="1:19" hidden="1" x14ac:dyDescent="0.25">
      <c r="A106" s="5" t="s">
        <v>252</v>
      </c>
      <c r="B106" s="404"/>
      <c r="C106" s="9">
        <v>0</v>
      </c>
      <c r="D106" s="416">
        <f t="shared" si="32"/>
        <v>0</v>
      </c>
      <c r="E106" s="404"/>
      <c r="F106" s="9">
        <v>0</v>
      </c>
      <c r="G106" s="416">
        <f t="shared" si="27"/>
        <v>0</v>
      </c>
      <c r="H106" s="404"/>
      <c r="I106" s="9">
        <v>0</v>
      </c>
      <c r="J106" s="416">
        <f t="shared" si="28"/>
        <v>0</v>
      </c>
      <c r="K106" s="404"/>
      <c r="L106" s="9">
        <v>0</v>
      </c>
      <c r="M106" s="416">
        <f t="shared" si="29"/>
        <v>0</v>
      </c>
      <c r="N106" s="29"/>
      <c r="O106" s="25">
        <v>0</v>
      </c>
      <c r="P106" s="423">
        <f t="shared" si="30"/>
        <v>0</v>
      </c>
      <c r="Q106" s="29"/>
      <c r="R106" s="25">
        <v>0</v>
      </c>
      <c r="S106" s="423">
        <f t="shared" si="31"/>
        <v>0</v>
      </c>
    </row>
    <row r="107" spans="1:19" hidden="1" x14ac:dyDescent="0.25">
      <c r="A107" s="5" t="s">
        <v>253</v>
      </c>
      <c r="B107" s="404"/>
      <c r="C107" s="9">
        <v>0</v>
      </c>
      <c r="D107" s="416">
        <f t="shared" si="32"/>
        <v>0</v>
      </c>
      <c r="E107" s="404"/>
      <c r="F107" s="9">
        <v>0</v>
      </c>
      <c r="G107" s="416">
        <f t="shared" si="27"/>
        <v>0</v>
      </c>
      <c r="H107" s="404"/>
      <c r="I107" s="9">
        <v>0</v>
      </c>
      <c r="J107" s="416">
        <f t="shared" si="28"/>
        <v>0</v>
      </c>
      <c r="K107" s="404"/>
      <c r="L107" s="9">
        <v>0</v>
      </c>
      <c r="M107" s="416">
        <f t="shared" si="29"/>
        <v>0</v>
      </c>
      <c r="N107" s="29"/>
      <c r="O107" s="25">
        <v>0</v>
      </c>
      <c r="P107" s="423">
        <f t="shared" si="30"/>
        <v>0</v>
      </c>
      <c r="Q107" s="29"/>
      <c r="R107" s="25">
        <v>0</v>
      </c>
      <c r="S107" s="423">
        <f t="shared" si="31"/>
        <v>0</v>
      </c>
    </row>
    <row r="108" spans="1:19" ht="15.75" hidden="1" thickBot="1" x14ac:dyDescent="0.3">
      <c r="A108" s="6" t="s">
        <v>254</v>
      </c>
      <c r="B108" s="407"/>
      <c r="C108" s="394">
        <v>0</v>
      </c>
      <c r="D108" s="417">
        <f t="shared" si="32"/>
        <v>0</v>
      </c>
      <c r="E108" s="407"/>
      <c r="F108" s="394">
        <v>0</v>
      </c>
      <c r="G108" s="417">
        <f t="shared" si="27"/>
        <v>0</v>
      </c>
      <c r="H108" s="407"/>
      <c r="I108" s="394">
        <v>0</v>
      </c>
      <c r="J108" s="417">
        <f t="shared" si="28"/>
        <v>0</v>
      </c>
      <c r="K108" s="407"/>
      <c r="L108" s="394">
        <v>0</v>
      </c>
      <c r="M108" s="417">
        <f t="shared" si="29"/>
        <v>0</v>
      </c>
      <c r="N108" s="30"/>
      <c r="O108" s="26">
        <v>0</v>
      </c>
      <c r="P108" s="424">
        <f t="shared" si="30"/>
        <v>0</v>
      </c>
      <c r="Q108" s="30"/>
      <c r="R108" s="26">
        <v>0</v>
      </c>
      <c r="S108" s="424">
        <f t="shared" si="31"/>
        <v>0</v>
      </c>
    </row>
    <row r="109" spans="1:19" ht="15.75" hidden="1" thickTop="1" x14ac:dyDescent="0.25">
      <c r="A109" s="590" t="s">
        <v>255</v>
      </c>
      <c r="B109" s="418">
        <f>SUM(B94:B108)</f>
        <v>0</v>
      </c>
      <c r="C109" s="419"/>
      <c r="D109" s="420">
        <f t="shared" ref="D109" si="33">SUM(D94:D108)</f>
        <v>0</v>
      </c>
      <c r="E109" s="418">
        <f>SUM(E94:E108)</f>
        <v>0</v>
      </c>
      <c r="F109" s="419"/>
      <c r="G109" s="420">
        <f>SUM(G94:G108)</f>
        <v>0</v>
      </c>
      <c r="H109" s="418">
        <f>SUM(H94:H108)</f>
        <v>0</v>
      </c>
      <c r="I109" s="419"/>
      <c r="J109" s="420">
        <f>SUM(J94:J108)</f>
        <v>0</v>
      </c>
      <c r="K109" s="418">
        <f>SUM(K94:K108)</f>
        <v>0</v>
      </c>
      <c r="L109" s="419"/>
      <c r="M109" s="420">
        <f>SUM(M94:M108)</f>
        <v>0</v>
      </c>
      <c r="N109" s="31">
        <f>SUM(N94:N108)</f>
        <v>0</v>
      </c>
      <c r="O109" s="425"/>
      <c r="P109" s="426">
        <f>SUM(P94:P108)</f>
        <v>0</v>
      </c>
      <c r="Q109" s="31">
        <f>SUM(Q94:Q108)</f>
        <v>0</v>
      </c>
      <c r="R109" s="425"/>
      <c r="S109" s="426">
        <f>SUM(S94:S108)</f>
        <v>0</v>
      </c>
    </row>
    <row r="110" spans="1:19" hidden="1" x14ac:dyDescent="0.25">
      <c r="A110" s="5"/>
      <c r="B110" s="404"/>
      <c r="C110" s="9"/>
      <c r="D110" s="416"/>
      <c r="E110" s="404"/>
      <c r="F110" s="9"/>
      <c r="G110" s="416"/>
      <c r="H110" s="404"/>
      <c r="I110" s="9"/>
      <c r="J110" s="416"/>
      <c r="K110" s="404"/>
      <c r="L110" s="9"/>
      <c r="M110" s="416"/>
      <c r="N110" s="29"/>
      <c r="O110" s="25"/>
      <c r="P110" s="423"/>
      <c r="Q110" s="29"/>
      <c r="R110" s="25"/>
      <c r="S110" s="423"/>
    </row>
    <row r="111" spans="1:19" hidden="1" x14ac:dyDescent="0.25">
      <c r="A111" s="109" t="s">
        <v>256</v>
      </c>
      <c r="B111" s="404"/>
      <c r="C111" s="9"/>
      <c r="D111" s="416"/>
      <c r="E111" s="404"/>
      <c r="F111" s="9"/>
      <c r="G111" s="416"/>
      <c r="H111" s="404"/>
      <c r="I111" s="9"/>
      <c r="J111" s="416"/>
      <c r="K111" s="404"/>
      <c r="L111" s="9"/>
      <c r="M111" s="416"/>
      <c r="N111" s="29"/>
      <c r="O111" s="25"/>
      <c r="P111" s="423"/>
      <c r="Q111" s="29"/>
      <c r="R111" s="25"/>
      <c r="S111" s="423"/>
    </row>
    <row r="112" spans="1:19" hidden="1" x14ac:dyDescent="0.25">
      <c r="A112" s="5" t="s">
        <v>257</v>
      </c>
      <c r="B112" s="404"/>
      <c r="C112" s="9">
        <v>0</v>
      </c>
      <c r="D112" s="416">
        <f>B112*C112</f>
        <v>0</v>
      </c>
      <c r="E112" s="404"/>
      <c r="F112" s="9">
        <v>0</v>
      </c>
      <c r="G112" s="416">
        <f>E112*F112</f>
        <v>0</v>
      </c>
      <c r="H112" s="404"/>
      <c r="I112" s="9">
        <v>0</v>
      </c>
      <c r="J112" s="416">
        <f>H112*I112</f>
        <v>0</v>
      </c>
      <c r="K112" s="404"/>
      <c r="L112" s="9">
        <v>0</v>
      </c>
      <c r="M112" s="416">
        <f>K112*L112</f>
        <v>0</v>
      </c>
      <c r="N112" s="29"/>
      <c r="O112" s="25">
        <v>0</v>
      </c>
      <c r="P112" s="423">
        <f>N112*O112</f>
        <v>0</v>
      </c>
      <c r="Q112" s="29"/>
      <c r="R112" s="25">
        <v>0</v>
      </c>
      <c r="S112" s="423">
        <f>Q112*R112</f>
        <v>0</v>
      </c>
    </row>
    <row r="113" spans="1:19" hidden="1" x14ac:dyDescent="0.25">
      <c r="A113" s="5" t="s">
        <v>258</v>
      </c>
      <c r="B113" s="404"/>
      <c r="C113" s="9">
        <v>0</v>
      </c>
      <c r="D113" s="416">
        <f t="shared" ref="D113:D115" si="34">B113*C113</f>
        <v>0</v>
      </c>
      <c r="E113" s="404"/>
      <c r="F113" s="9">
        <v>0</v>
      </c>
      <c r="G113" s="416">
        <f>E113*F113</f>
        <v>0</v>
      </c>
      <c r="H113" s="404"/>
      <c r="I113" s="9">
        <v>0</v>
      </c>
      <c r="J113" s="416">
        <f>H113*I113</f>
        <v>0</v>
      </c>
      <c r="K113" s="404"/>
      <c r="L113" s="9">
        <v>0</v>
      </c>
      <c r="M113" s="416">
        <f>K113*L113</f>
        <v>0</v>
      </c>
      <c r="N113" s="29"/>
      <c r="O113" s="25">
        <v>0</v>
      </c>
      <c r="P113" s="423">
        <f>N113*O113</f>
        <v>0</v>
      </c>
      <c r="Q113" s="29"/>
      <c r="R113" s="25">
        <v>0</v>
      </c>
      <c r="S113" s="423">
        <f>Q113*R113</f>
        <v>0</v>
      </c>
    </row>
    <row r="114" spans="1:19" hidden="1" x14ac:dyDescent="0.25">
      <c r="A114" s="5" t="s">
        <v>259</v>
      </c>
      <c r="B114" s="404"/>
      <c r="C114" s="9">
        <v>0</v>
      </c>
      <c r="D114" s="416">
        <f t="shared" si="34"/>
        <v>0</v>
      </c>
      <c r="E114" s="404"/>
      <c r="F114" s="9">
        <v>0</v>
      </c>
      <c r="G114" s="416">
        <f>E114*F114</f>
        <v>0</v>
      </c>
      <c r="H114" s="404"/>
      <c r="I114" s="9">
        <v>0</v>
      </c>
      <c r="J114" s="416">
        <f>H114*I114</f>
        <v>0</v>
      </c>
      <c r="K114" s="404"/>
      <c r="L114" s="9">
        <v>0</v>
      </c>
      <c r="M114" s="416">
        <f>K114*L114</f>
        <v>0</v>
      </c>
      <c r="N114" s="29"/>
      <c r="O114" s="25">
        <v>0</v>
      </c>
      <c r="P114" s="423">
        <f>N114*O114</f>
        <v>0</v>
      </c>
      <c r="Q114" s="29"/>
      <c r="R114" s="25">
        <v>0</v>
      </c>
      <c r="S114" s="423">
        <f>Q114*R114</f>
        <v>0</v>
      </c>
    </row>
    <row r="115" spans="1:19" hidden="1" x14ac:dyDescent="0.25">
      <c r="A115" s="5" t="s">
        <v>260</v>
      </c>
      <c r="B115" s="404"/>
      <c r="C115" s="9">
        <v>0</v>
      </c>
      <c r="D115" s="416">
        <f t="shared" si="34"/>
        <v>0</v>
      </c>
      <c r="E115" s="404"/>
      <c r="F115" s="9">
        <v>0</v>
      </c>
      <c r="G115" s="416">
        <f>E115*F115</f>
        <v>0</v>
      </c>
      <c r="H115" s="404"/>
      <c r="I115" s="9">
        <v>0</v>
      </c>
      <c r="J115" s="416">
        <f>H115*I115</f>
        <v>0</v>
      </c>
      <c r="K115" s="404"/>
      <c r="L115" s="9">
        <v>0</v>
      </c>
      <c r="M115" s="416">
        <f>K115*L115</f>
        <v>0</v>
      </c>
      <c r="N115" s="29"/>
      <c r="O115" s="25">
        <v>0</v>
      </c>
      <c r="P115" s="423">
        <f>N115*O115</f>
        <v>0</v>
      </c>
      <c r="Q115" s="29"/>
      <c r="R115" s="25">
        <v>0</v>
      </c>
      <c r="S115" s="423">
        <f>Q115*R115</f>
        <v>0</v>
      </c>
    </row>
    <row r="116" spans="1:19" hidden="1" x14ac:dyDescent="0.25">
      <c r="A116" s="5" t="s">
        <v>261</v>
      </c>
      <c r="B116" s="404"/>
      <c r="C116" s="9">
        <v>0</v>
      </c>
      <c r="D116" s="416">
        <f>B116*C116</f>
        <v>0</v>
      </c>
      <c r="E116" s="404"/>
      <c r="F116" s="9">
        <v>0</v>
      </c>
      <c r="G116" s="416">
        <f>E116*F116</f>
        <v>0</v>
      </c>
      <c r="H116" s="404"/>
      <c r="I116" s="9">
        <v>0</v>
      </c>
      <c r="J116" s="416">
        <f>H116*I116</f>
        <v>0</v>
      </c>
      <c r="K116" s="404"/>
      <c r="L116" s="9">
        <v>0</v>
      </c>
      <c r="M116" s="416">
        <f>K116*L116</f>
        <v>0</v>
      </c>
      <c r="N116" s="29"/>
      <c r="O116" s="25">
        <v>0</v>
      </c>
      <c r="P116" s="423">
        <f>N116*O116</f>
        <v>0</v>
      </c>
      <c r="Q116" s="29"/>
      <c r="R116" s="25">
        <v>0</v>
      </c>
      <c r="S116" s="423">
        <f>Q116*R116</f>
        <v>0</v>
      </c>
    </row>
    <row r="117" spans="1:19" ht="15.75" hidden="1" thickBot="1" x14ac:dyDescent="0.3">
      <c r="A117" s="6" t="s">
        <v>262</v>
      </c>
      <c r="B117" s="407"/>
      <c r="C117" s="394">
        <v>0</v>
      </c>
      <c r="D117" s="417">
        <v>0</v>
      </c>
      <c r="E117" s="407"/>
      <c r="F117" s="394">
        <v>0</v>
      </c>
      <c r="G117" s="417">
        <v>0</v>
      </c>
      <c r="H117" s="407"/>
      <c r="I117" s="394">
        <v>0</v>
      </c>
      <c r="J117" s="417">
        <v>0</v>
      </c>
      <c r="K117" s="407"/>
      <c r="L117" s="394">
        <v>0</v>
      </c>
      <c r="M117" s="417">
        <v>0</v>
      </c>
      <c r="N117" s="30"/>
      <c r="O117" s="26">
        <v>0</v>
      </c>
      <c r="P117" s="424">
        <v>0</v>
      </c>
      <c r="Q117" s="30"/>
      <c r="R117" s="26">
        <v>0</v>
      </c>
      <c r="S117" s="424">
        <v>0</v>
      </c>
    </row>
    <row r="118" spans="1:19" ht="15.75" hidden="1" thickTop="1" x14ac:dyDescent="0.25">
      <c r="A118" s="590" t="s">
        <v>263</v>
      </c>
      <c r="B118" s="418">
        <f>SUM(B112:B117)</f>
        <v>0</v>
      </c>
      <c r="C118" s="419"/>
      <c r="D118" s="421">
        <f t="shared" ref="D118" si="35">SUM(D112:D117)</f>
        <v>0</v>
      </c>
      <c r="E118" s="418">
        <f>SUM(E112:E117)</f>
        <v>0</v>
      </c>
      <c r="F118" s="419"/>
      <c r="G118" s="421">
        <f>SUM(G112:G117)</f>
        <v>0</v>
      </c>
      <c r="H118" s="418">
        <f>SUM(H112:H117)</f>
        <v>0</v>
      </c>
      <c r="I118" s="419"/>
      <c r="J118" s="421">
        <f>SUM(J112:J117)</f>
        <v>0</v>
      </c>
      <c r="K118" s="418">
        <f>SUM(K112:K117)</f>
        <v>0</v>
      </c>
      <c r="L118" s="419"/>
      <c r="M118" s="421">
        <f>SUM(M112:M117)</f>
        <v>0</v>
      </c>
      <c r="N118" s="31">
        <f>SUM(N112:N117)</f>
        <v>0</v>
      </c>
      <c r="O118" s="425"/>
      <c r="P118" s="426">
        <f>SUM(P112:P117)</f>
        <v>0</v>
      </c>
      <c r="Q118" s="31">
        <f>SUM(Q112:Q117)</f>
        <v>0</v>
      </c>
      <c r="R118" s="425"/>
      <c r="S118" s="426">
        <f>SUM(S112:S117)</f>
        <v>0</v>
      </c>
    </row>
    <row r="119" spans="1:19" ht="15.75" hidden="1" thickBot="1" x14ac:dyDescent="0.3">
      <c r="A119" s="6"/>
      <c r="B119" s="407"/>
      <c r="C119" s="394"/>
      <c r="D119" s="417"/>
      <c r="E119" s="407"/>
      <c r="F119" s="394"/>
      <c r="G119" s="417"/>
      <c r="H119" s="407"/>
      <c r="I119" s="394"/>
      <c r="J119" s="417"/>
      <c r="K119" s="407"/>
      <c r="L119" s="394"/>
      <c r="M119" s="417"/>
      <c r="N119" s="30"/>
      <c r="O119" s="26"/>
      <c r="P119" s="424"/>
      <c r="Q119" s="30"/>
      <c r="R119" s="26"/>
      <c r="S119" s="424"/>
    </row>
    <row r="120" spans="1:19" ht="15.75" hidden="1" thickTop="1" x14ac:dyDescent="0.25">
      <c r="A120" s="110" t="s">
        <v>272</v>
      </c>
      <c r="B120" s="516">
        <f>SUM(B109,B118)</f>
        <v>0</v>
      </c>
      <c r="C120" s="591"/>
      <c r="D120" s="518">
        <f>SUM(D109,D118)</f>
        <v>0</v>
      </c>
      <c r="E120" s="516">
        <f>SUM(E109,E118)</f>
        <v>0</v>
      </c>
      <c r="F120" s="591"/>
      <c r="G120" s="518">
        <f>SUM(G109,G118)</f>
        <v>0</v>
      </c>
      <c r="H120" s="516">
        <f>SUM(H109,H118)</f>
        <v>0</v>
      </c>
      <c r="I120" s="591"/>
      <c r="J120" s="518">
        <f>SUM(J109,J118)</f>
        <v>0</v>
      </c>
      <c r="K120" s="516">
        <f>SUM(K109,K118)</f>
        <v>0</v>
      </c>
      <c r="L120" s="591"/>
      <c r="M120" s="518">
        <f>SUM(M109,M118)</f>
        <v>0</v>
      </c>
      <c r="N120" s="520">
        <f>SUM(N109,N118)</f>
        <v>0</v>
      </c>
      <c r="O120" s="592"/>
      <c r="P120" s="426">
        <f>SUM(P109,P118)</f>
        <v>0</v>
      </c>
      <c r="Q120" s="520">
        <f>SUM(Q109,Q118)</f>
        <v>0</v>
      </c>
      <c r="R120" s="592"/>
      <c r="S120" s="521">
        <f>SUM(S109,S118)</f>
        <v>0</v>
      </c>
    </row>
    <row r="121" spans="1:19" hidden="1" x14ac:dyDescent="0.25">
      <c r="A121" s="886" t="s">
        <v>215</v>
      </c>
      <c r="B121" s="891"/>
      <c r="C121" s="892"/>
      <c r="D121" s="893"/>
      <c r="E121" s="892"/>
      <c r="F121" s="892"/>
      <c r="G121" s="892"/>
      <c r="H121" s="891"/>
      <c r="I121" s="892"/>
      <c r="J121" s="893"/>
      <c r="K121" s="892"/>
      <c r="L121" s="892"/>
      <c r="M121" s="892"/>
      <c r="N121" s="891"/>
      <c r="O121" s="892"/>
      <c r="P121" s="893"/>
      <c r="Q121" s="891"/>
      <c r="R121" s="892"/>
      <c r="S121" s="893"/>
    </row>
    <row r="122" spans="1:19" hidden="1" x14ac:dyDescent="0.25">
      <c r="A122" s="109" t="s">
        <v>239</v>
      </c>
      <c r="B122" s="5"/>
      <c r="C122" s="32"/>
      <c r="D122" s="416"/>
      <c r="H122" s="5"/>
      <c r="J122" s="87"/>
      <c r="K122" s="5"/>
      <c r="N122" s="17"/>
      <c r="O122" s="18"/>
      <c r="P122" s="401"/>
      <c r="Q122" s="17"/>
      <c r="R122" s="18"/>
      <c r="S122" s="401"/>
    </row>
    <row r="123" spans="1:19" hidden="1" x14ac:dyDescent="0.25">
      <c r="A123" s="5" t="s">
        <v>240</v>
      </c>
      <c r="B123" s="404"/>
      <c r="C123" s="9">
        <v>0</v>
      </c>
      <c r="D123" s="416">
        <f>B123*C123</f>
        <v>0</v>
      </c>
      <c r="E123" s="404"/>
      <c r="F123" s="9">
        <v>0</v>
      </c>
      <c r="G123" s="416">
        <f t="shared" ref="G123:G137" si="36">E123*F123</f>
        <v>0</v>
      </c>
      <c r="H123" s="404"/>
      <c r="I123" s="9">
        <v>0</v>
      </c>
      <c r="J123" s="416">
        <f t="shared" ref="J123:J137" si="37">H123*I123</f>
        <v>0</v>
      </c>
      <c r="K123" s="404"/>
      <c r="L123" s="9">
        <v>0</v>
      </c>
      <c r="M123" s="416">
        <f t="shared" ref="M123:M137" si="38">K123*L123</f>
        <v>0</v>
      </c>
      <c r="N123" s="29"/>
      <c r="O123" s="25">
        <v>0</v>
      </c>
      <c r="P123" s="423">
        <f t="shared" ref="P123:P137" si="39">N123*O123</f>
        <v>0</v>
      </c>
      <c r="Q123" s="29"/>
      <c r="R123" s="25">
        <v>0</v>
      </c>
      <c r="S123" s="423">
        <f t="shared" ref="S123:S137" si="40">Q123*R123</f>
        <v>0</v>
      </c>
    </row>
    <row r="124" spans="1:19" hidden="1" x14ac:dyDescent="0.25">
      <c r="A124" s="5" t="s">
        <v>241</v>
      </c>
      <c r="B124" s="404"/>
      <c r="C124" s="9">
        <v>0</v>
      </c>
      <c r="D124" s="416">
        <f t="shared" ref="D124:D137" si="41">B124*C124</f>
        <v>0</v>
      </c>
      <c r="E124" s="404"/>
      <c r="F124" s="9">
        <v>0</v>
      </c>
      <c r="G124" s="416">
        <f t="shared" si="36"/>
        <v>0</v>
      </c>
      <c r="H124" s="404"/>
      <c r="I124" s="9">
        <v>0</v>
      </c>
      <c r="J124" s="416">
        <f t="shared" si="37"/>
        <v>0</v>
      </c>
      <c r="K124" s="404"/>
      <c r="L124" s="9">
        <v>0</v>
      </c>
      <c r="M124" s="416">
        <f t="shared" si="38"/>
        <v>0</v>
      </c>
      <c r="N124" s="29"/>
      <c r="O124" s="25">
        <v>0</v>
      </c>
      <c r="P124" s="423">
        <f t="shared" si="39"/>
        <v>0</v>
      </c>
      <c r="Q124" s="29"/>
      <c r="R124" s="25">
        <v>0</v>
      </c>
      <c r="S124" s="423">
        <f t="shared" si="40"/>
        <v>0</v>
      </c>
    </row>
    <row r="125" spans="1:19" hidden="1" x14ac:dyDescent="0.25">
      <c r="A125" s="5" t="s">
        <v>267</v>
      </c>
      <c r="B125" s="404"/>
      <c r="C125" s="9">
        <v>0</v>
      </c>
      <c r="D125" s="416">
        <f t="shared" si="41"/>
        <v>0</v>
      </c>
      <c r="E125" s="404"/>
      <c r="F125" s="9">
        <v>0</v>
      </c>
      <c r="G125" s="416">
        <f t="shared" si="36"/>
        <v>0</v>
      </c>
      <c r="H125" s="404"/>
      <c r="I125" s="9">
        <v>0</v>
      </c>
      <c r="J125" s="416">
        <f t="shared" si="37"/>
        <v>0</v>
      </c>
      <c r="K125" s="404"/>
      <c r="L125" s="9">
        <v>0</v>
      </c>
      <c r="M125" s="416">
        <f t="shared" si="38"/>
        <v>0</v>
      </c>
      <c r="N125" s="29"/>
      <c r="O125" s="25">
        <v>0</v>
      </c>
      <c r="P125" s="423">
        <f t="shared" si="39"/>
        <v>0</v>
      </c>
      <c r="Q125" s="29"/>
      <c r="R125" s="25">
        <v>0</v>
      </c>
      <c r="S125" s="423">
        <f t="shared" si="40"/>
        <v>0</v>
      </c>
    </row>
    <row r="126" spans="1:19" hidden="1" x14ac:dyDescent="0.25">
      <c r="A126" s="5" t="s">
        <v>268</v>
      </c>
      <c r="B126" s="404"/>
      <c r="C126" s="9">
        <v>0</v>
      </c>
      <c r="D126" s="416">
        <f t="shared" si="41"/>
        <v>0</v>
      </c>
      <c r="E126" s="404"/>
      <c r="F126" s="9">
        <v>0</v>
      </c>
      <c r="G126" s="416">
        <f t="shared" si="36"/>
        <v>0</v>
      </c>
      <c r="H126" s="404"/>
      <c r="I126" s="9">
        <v>0</v>
      </c>
      <c r="J126" s="416">
        <f t="shared" si="37"/>
        <v>0</v>
      </c>
      <c r="K126" s="404"/>
      <c r="L126" s="9">
        <v>0</v>
      </c>
      <c r="M126" s="416">
        <f t="shared" si="38"/>
        <v>0</v>
      </c>
      <c r="N126" s="29"/>
      <c r="O126" s="25">
        <v>0</v>
      </c>
      <c r="P126" s="423">
        <f t="shared" si="39"/>
        <v>0</v>
      </c>
      <c r="Q126" s="29"/>
      <c r="R126" s="25">
        <v>0</v>
      </c>
      <c r="S126" s="423">
        <f t="shared" si="40"/>
        <v>0</v>
      </c>
    </row>
    <row r="127" spans="1:19" hidden="1" x14ac:dyDescent="0.25">
      <c r="A127" s="5" t="s">
        <v>244</v>
      </c>
      <c r="B127" s="404"/>
      <c r="C127" s="9">
        <v>0</v>
      </c>
      <c r="D127" s="416">
        <f t="shared" si="41"/>
        <v>0</v>
      </c>
      <c r="E127" s="404"/>
      <c r="F127" s="9">
        <v>0</v>
      </c>
      <c r="G127" s="416">
        <f t="shared" si="36"/>
        <v>0</v>
      </c>
      <c r="H127" s="404"/>
      <c r="I127" s="9">
        <v>0</v>
      </c>
      <c r="J127" s="416">
        <f t="shared" si="37"/>
        <v>0</v>
      </c>
      <c r="K127" s="404"/>
      <c r="L127" s="9">
        <v>0</v>
      </c>
      <c r="M127" s="416">
        <f t="shared" si="38"/>
        <v>0</v>
      </c>
      <c r="N127" s="29"/>
      <c r="O127" s="25">
        <v>0</v>
      </c>
      <c r="P127" s="423">
        <f t="shared" si="39"/>
        <v>0</v>
      </c>
      <c r="Q127" s="29"/>
      <c r="R127" s="25">
        <v>0</v>
      </c>
      <c r="S127" s="423">
        <f t="shared" si="40"/>
        <v>0</v>
      </c>
    </row>
    <row r="128" spans="1:19" hidden="1" x14ac:dyDescent="0.25">
      <c r="A128" s="5" t="s">
        <v>269</v>
      </c>
      <c r="B128" s="404"/>
      <c r="C128" s="9">
        <v>0</v>
      </c>
      <c r="D128" s="416">
        <f t="shared" si="41"/>
        <v>0</v>
      </c>
      <c r="E128" s="404"/>
      <c r="F128" s="9">
        <v>0</v>
      </c>
      <c r="G128" s="416">
        <f t="shared" si="36"/>
        <v>0</v>
      </c>
      <c r="H128" s="404"/>
      <c r="I128" s="9">
        <v>0</v>
      </c>
      <c r="J128" s="416">
        <f t="shared" si="37"/>
        <v>0</v>
      </c>
      <c r="K128" s="404"/>
      <c r="L128" s="9">
        <v>0</v>
      </c>
      <c r="M128" s="416">
        <f t="shared" si="38"/>
        <v>0</v>
      </c>
      <c r="N128" s="29"/>
      <c r="O128" s="25">
        <v>0</v>
      </c>
      <c r="P128" s="423">
        <f t="shared" si="39"/>
        <v>0</v>
      </c>
      <c r="Q128" s="29"/>
      <c r="R128" s="25">
        <v>0</v>
      </c>
      <c r="S128" s="423">
        <f t="shared" si="40"/>
        <v>0</v>
      </c>
    </row>
    <row r="129" spans="1:19" hidden="1" x14ac:dyDescent="0.25">
      <c r="A129" s="5" t="s">
        <v>245</v>
      </c>
      <c r="B129" s="404"/>
      <c r="C129" s="9">
        <v>0</v>
      </c>
      <c r="D129" s="416">
        <f t="shared" si="41"/>
        <v>0</v>
      </c>
      <c r="E129" s="404"/>
      <c r="F129" s="9">
        <v>0</v>
      </c>
      <c r="G129" s="416">
        <f t="shared" si="36"/>
        <v>0</v>
      </c>
      <c r="H129" s="404"/>
      <c r="I129" s="9">
        <v>0</v>
      </c>
      <c r="J129" s="416">
        <f t="shared" si="37"/>
        <v>0</v>
      </c>
      <c r="K129" s="404"/>
      <c r="L129" s="9">
        <v>0</v>
      </c>
      <c r="M129" s="416">
        <f t="shared" si="38"/>
        <v>0</v>
      </c>
      <c r="N129" s="29"/>
      <c r="O129" s="25">
        <v>0</v>
      </c>
      <c r="P129" s="423">
        <f t="shared" si="39"/>
        <v>0</v>
      </c>
      <c r="Q129" s="29"/>
      <c r="R129" s="25">
        <v>0</v>
      </c>
      <c r="S129" s="423">
        <f t="shared" si="40"/>
        <v>0</v>
      </c>
    </row>
    <row r="130" spans="1:19" hidden="1" x14ac:dyDescent="0.25">
      <c r="A130" s="5" t="s">
        <v>246</v>
      </c>
      <c r="B130" s="404"/>
      <c r="C130" s="9">
        <v>0</v>
      </c>
      <c r="D130" s="416">
        <f t="shared" si="41"/>
        <v>0</v>
      </c>
      <c r="E130" s="404"/>
      <c r="F130" s="9">
        <v>0</v>
      </c>
      <c r="G130" s="416">
        <f t="shared" si="36"/>
        <v>0</v>
      </c>
      <c r="H130" s="404"/>
      <c r="I130" s="9">
        <v>0</v>
      </c>
      <c r="J130" s="416">
        <f t="shared" si="37"/>
        <v>0</v>
      </c>
      <c r="K130" s="404"/>
      <c r="L130" s="9">
        <v>0</v>
      </c>
      <c r="M130" s="416">
        <f t="shared" si="38"/>
        <v>0</v>
      </c>
      <c r="N130" s="29"/>
      <c r="O130" s="25">
        <v>0</v>
      </c>
      <c r="P130" s="423">
        <f t="shared" si="39"/>
        <v>0</v>
      </c>
      <c r="Q130" s="29"/>
      <c r="R130" s="25">
        <v>0</v>
      </c>
      <c r="S130" s="423">
        <f t="shared" si="40"/>
        <v>0</v>
      </c>
    </row>
    <row r="131" spans="1:19" hidden="1" x14ac:dyDescent="0.25">
      <c r="A131" s="5" t="s">
        <v>247</v>
      </c>
      <c r="B131" s="404"/>
      <c r="C131" s="9">
        <v>0</v>
      </c>
      <c r="D131" s="416">
        <f t="shared" si="41"/>
        <v>0</v>
      </c>
      <c r="E131" s="404"/>
      <c r="F131" s="9">
        <v>0</v>
      </c>
      <c r="G131" s="416">
        <f t="shared" si="36"/>
        <v>0</v>
      </c>
      <c r="H131" s="404"/>
      <c r="I131" s="9">
        <v>0</v>
      </c>
      <c r="J131" s="416">
        <f t="shared" si="37"/>
        <v>0</v>
      </c>
      <c r="K131" s="404"/>
      <c r="L131" s="9">
        <v>0</v>
      </c>
      <c r="M131" s="416">
        <f t="shared" si="38"/>
        <v>0</v>
      </c>
      <c r="N131" s="29"/>
      <c r="O131" s="25">
        <v>0</v>
      </c>
      <c r="P131" s="423">
        <f t="shared" si="39"/>
        <v>0</v>
      </c>
      <c r="Q131" s="29"/>
      <c r="R131" s="25">
        <v>0</v>
      </c>
      <c r="S131" s="423">
        <f t="shared" si="40"/>
        <v>0</v>
      </c>
    </row>
    <row r="132" spans="1:19" hidden="1" x14ac:dyDescent="0.25">
      <c r="A132" s="5" t="s">
        <v>249</v>
      </c>
      <c r="B132" s="404"/>
      <c r="C132" s="9">
        <v>0</v>
      </c>
      <c r="D132" s="416">
        <f t="shared" si="41"/>
        <v>0</v>
      </c>
      <c r="E132" s="404"/>
      <c r="F132" s="9">
        <v>0</v>
      </c>
      <c r="G132" s="416">
        <f t="shared" si="36"/>
        <v>0</v>
      </c>
      <c r="H132" s="404"/>
      <c r="I132" s="9">
        <v>0</v>
      </c>
      <c r="J132" s="416">
        <f t="shared" si="37"/>
        <v>0</v>
      </c>
      <c r="K132" s="404"/>
      <c r="L132" s="9">
        <v>0</v>
      </c>
      <c r="M132" s="416">
        <f t="shared" si="38"/>
        <v>0</v>
      </c>
      <c r="N132" s="29"/>
      <c r="O132" s="25">
        <v>0</v>
      </c>
      <c r="P132" s="423">
        <f t="shared" si="39"/>
        <v>0</v>
      </c>
      <c r="Q132" s="29"/>
      <c r="R132" s="25">
        <v>0</v>
      </c>
      <c r="S132" s="423">
        <f t="shared" si="40"/>
        <v>0</v>
      </c>
    </row>
    <row r="133" spans="1:19" hidden="1" x14ac:dyDescent="0.25">
      <c r="A133" s="5" t="s">
        <v>250</v>
      </c>
      <c r="B133" s="404"/>
      <c r="C133" s="9">
        <v>0</v>
      </c>
      <c r="D133" s="416">
        <f t="shared" si="41"/>
        <v>0</v>
      </c>
      <c r="E133" s="404"/>
      <c r="F133" s="9">
        <v>0</v>
      </c>
      <c r="G133" s="416">
        <f t="shared" si="36"/>
        <v>0</v>
      </c>
      <c r="H133" s="404"/>
      <c r="I133" s="9">
        <v>0</v>
      </c>
      <c r="J133" s="416">
        <f t="shared" si="37"/>
        <v>0</v>
      </c>
      <c r="K133" s="404"/>
      <c r="L133" s="9">
        <v>0</v>
      </c>
      <c r="M133" s="416">
        <f t="shared" si="38"/>
        <v>0</v>
      </c>
      <c r="N133" s="29"/>
      <c r="O133" s="25">
        <v>0</v>
      </c>
      <c r="P133" s="423">
        <f t="shared" si="39"/>
        <v>0</v>
      </c>
      <c r="Q133" s="29"/>
      <c r="R133" s="25">
        <v>0</v>
      </c>
      <c r="S133" s="423">
        <f t="shared" si="40"/>
        <v>0</v>
      </c>
    </row>
    <row r="134" spans="1:19" hidden="1" x14ac:dyDescent="0.25">
      <c r="A134" s="5" t="s">
        <v>251</v>
      </c>
      <c r="B134" s="404"/>
      <c r="C134" s="9">
        <v>0</v>
      </c>
      <c r="D134" s="416">
        <f t="shared" si="41"/>
        <v>0</v>
      </c>
      <c r="E134" s="404"/>
      <c r="F134" s="9">
        <v>0</v>
      </c>
      <c r="G134" s="416">
        <f t="shared" si="36"/>
        <v>0</v>
      </c>
      <c r="H134" s="404"/>
      <c r="I134" s="9">
        <v>0</v>
      </c>
      <c r="J134" s="416">
        <f t="shared" si="37"/>
        <v>0</v>
      </c>
      <c r="K134" s="404"/>
      <c r="L134" s="9">
        <v>0</v>
      </c>
      <c r="M134" s="416">
        <f t="shared" si="38"/>
        <v>0</v>
      </c>
      <c r="N134" s="29"/>
      <c r="O134" s="25">
        <v>0</v>
      </c>
      <c r="P134" s="423">
        <f t="shared" si="39"/>
        <v>0</v>
      </c>
      <c r="Q134" s="29"/>
      <c r="R134" s="25">
        <v>0</v>
      </c>
      <c r="S134" s="423">
        <f t="shared" si="40"/>
        <v>0</v>
      </c>
    </row>
    <row r="135" spans="1:19" hidden="1" x14ac:dyDescent="0.25">
      <c r="A135" s="5" t="s">
        <v>252</v>
      </c>
      <c r="B135" s="404"/>
      <c r="C135" s="9">
        <v>0</v>
      </c>
      <c r="D135" s="416">
        <f t="shared" si="41"/>
        <v>0</v>
      </c>
      <c r="E135" s="404"/>
      <c r="F135" s="9">
        <v>0</v>
      </c>
      <c r="G135" s="416">
        <f t="shared" si="36"/>
        <v>0</v>
      </c>
      <c r="H135" s="404"/>
      <c r="I135" s="9">
        <v>0</v>
      </c>
      <c r="J135" s="416">
        <f t="shared" si="37"/>
        <v>0</v>
      </c>
      <c r="K135" s="404"/>
      <c r="L135" s="9">
        <v>0</v>
      </c>
      <c r="M135" s="416">
        <f t="shared" si="38"/>
        <v>0</v>
      </c>
      <c r="N135" s="29"/>
      <c r="O135" s="25">
        <v>0</v>
      </c>
      <c r="P135" s="423">
        <f t="shared" si="39"/>
        <v>0</v>
      </c>
      <c r="Q135" s="29"/>
      <c r="R135" s="25">
        <v>0</v>
      </c>
      <c r="S135" s="423">
        <f t="shared" si="40"/>
        <v>0</v>
      </c>
    </row>
    <row r="136" spans="1:19" hidden="1" x14ac:dyDescent="0.25">
      <c r="A136" s="5" t="s">
        <v>253</v>
      </c>
      <c r="B136" s="404"/>
      <c r="C136" s="9">
        <v>0</v>
      </c>
      <c r="D136" s="416">
        <f t="shared" si="41"/>
        <v>0</v>
      </c>
      <c r="E136" s="404"/>
      <c r="F136" s="9">
        <v>0</v>
      </c>
      <c r="G136" s="416">
        <f t="shared" si="36"/>
        <v>0</v>
      </c>
      <c r="H136" s="404"/>
      <c r="I136" s="9">
        <v>0</v>
      </c>
      <c r="J136" s="416">
        <f t="shared" si="37"/>
        <v>0</v>
      </c>
      <c r="K136" s="404"/>
      <c r="L136" s="9">
        <v>0</v>
      </c>
      <c r="M136" s="416">
        <f t="shared" si="38"/>
        <v>0</v>
      </c>
      <c r="N136" s="29"/>
      <c r="O136" s="25">
        <v>0</v>
      </c>
      <c r="P136" s="423">
        <f t="shared" si="39"/>
        <v>0</v>
      </c>
      <c r="Q136" s="29"/>
      <c r="R136" s="25">
        <v>0</v>
      </c>
      <c r="S136" s="423">
        <f t="shared" si="40"/>
        <v>0</v>
      </c>
    </row>
    <row r="137" spans="1:19" ht="15.75" hidden="1" thickBot="1" x14ac:dyDescent="0.3">
      <c r="A137" s="6" t="s">
        <v>254</v>
      </c>
      <c r="B137" s="407"/>
      <c r="C137" s="394">
        <v>0</v>
      </c>
      <c r="D137" s="417">
        <f t="shared" si="41"/>
        <v>0</v>
      </c>
      <c r="E137" s="407"/>
      <c r="F137" s="394">
        <v>0</v>
      </c>
      <c r="G137" s="417">
        <f t="shared" si="36"/>
        <v>0</v>
      </c>
      <c r="H137" s="407"/>
      <c r="I137" s="394">
        <v>0</v>
      </c>
      <c r="J137" s="417">
        <f t="shared" si="37"/>
        <v>0</v>
      </c>
      <c r="K137" s="407"/>
      <c r="L137" s="394">
        <v>0</v>
      </c>
      <c r="M137" s="417">
        <f t="shared" si="38"/>
        <v>0</v>
      </c>
      <c r="N137" s="30"/>
      <c r="O137" s="26">
        <v>0</v>
      </c>
      <c r="P137" s="424">
        <f t="shared" si="39"/>
        <v>0</v>
      </c>
      <c r="Q137" s="30"/>
      <c r="R137" s="26">
        <v>0</v>
      </c>
      <c r="S137" s="424">
        <f t="shared" si="40"/>
        <v>0</v>
      </c>
    </row>
    <row r="138" spans="1:19" ht="15.75" hidden="1" thickTop="1" x14ac:dyDescent="0.25">
      <c r="A138" s="590" t="s">
        <v>255</v>
      </c>
      <c r="B138" s="418">
        <f>SUM(B123:B137)</f>
        <v>0</v>
      </c>
      <c r="C138" s="419"/>
      <c r="D138" s="420">
        <f t="shared" ref="D138" si="42">SUM(D123:D137)</f>
        <v>0</v>
      </c>
      <c r="E138" s="418">
        <f>SUM(E123:E137)</f>
        <v>0</v>
      </c>
      <c r="F138" s="419"/>
      <c r="G138" s="420">
        <f>SUM(G123:G137)</f>
        <v>0</v>
      </c>
      <c r="H138" s="418">
        <f>SUM(H123:H137)</f>
        <v>0</v>
      </c>
      <c r="I138" s="419"/>
      <c r="J138" s="420">
        <f>SUM(J123:J137)</f>
        <v>0</v>
      </c>
      <c r="K138" s="418">
        <f>SUM(K123:K137)</f>
        <v>0</v>
      </c>
      <c r="L138" s="419"/>
      <c r="M138" s="420">
        <f>SUM(M123:M137)</f>
        <v>0</v>
      </c>
      <c r="N138" s="31">
        <f>SUM(N123:N137)</f>
        <v>0</v>
      </c>
      <c r="O138" s="425"/>
      <c r="P138" s="426">
        <f>SUM(P123:P137)</f>
        <v>0</v>
      </c>
      <c r="Q138" s="31">
        <f>SUM(Q123:Q137)</f>
        <v>0</v>
      </c>
      <c r="R138" s="425"/>
      <c r="S138" s="426">
        <f>SUM(S123:S137)</f>
        <v>0</v>
      </c>
    </row>
    <row r="139" spans="1:19" hidden="1" x14ac:dyDescent="0.25">
      <c r="A139" s="5"/>
      <c r="B139" s="404"/>
      <c r="C139" s="9"/>
      <c r="D139" s="416"/>
      <c r="E139" s="404"/>
      <c r="F139" s="9"/>
      <c r="G139" s="416"/>
      <c r="H139" s="404"/>
      <c r="I139" s="9"/>
      <c r="J139" s="416"/>
      <c r="K139" s="404"/>
      <c r="L139" s="9"/>
      <c r="M139" s="416"/>
      <c r="N139" s="29"/>
      <c r="O139" s="25"/>
      <c r="P139" s="423"/>
      <c r="Q139" s="29"/>
      <c r="R139" s="25"/>
      <c r="S139" s="423"/>
    </row>
    <row r="140" spans="1:19" hidden="1" x14ac:dyDescent="0.25">
      <c r="A140" s="109" t="s">
        <v>256</v>
      </c>
      <c r="B140" s="404"/>
      <c r="C140" s="9"/>
      <c r="D140" s="416"/>
      <c r="E140" s="404"/>
      <c r="F140" s="9"/>
      <c r="G140" s="416"/>
      <c r="H140" s="404"/>
      <c r="I140" s="9"/>
      <c r="J140" s="416"/>
      <c r="K140" s="404"/>
      <c r="L140" s="9"/>
      <c r="M140" s="416"/>
      <c r="N140" s="29"/>
      <c r="O140" s="25"/>
      <c r="P140" s="423"/>
      <c r="Q140" s="29"/>
      <c r="R140" s="25"/>
      <c r="S140" s="423"/>
    </row>
    <row r="141" spans="1:19" hidden="1" x14ac:dyDescent="0.25">
      <c r="A141" s="5" t="s">
        <v>257</v>
      </c>
      <c r="B141" s="404"/>
      <c r="C141" s="9">
        <v>0</v>
      </c>
      <c r="D141" s="416">
        <f>B141*C141</f>
        <v>0</v>
      </c>
      <c r="E141" s="404"/>
      <c r="F141" s="9">
        <v>0</v>
      </c>
      <c r="G141" s="416">
        <f>E141*F141</f>
        <v>0</v>
      </c>
      <c r="H141" s="404"/>
      <c r="I141" s="9">
        <v>0</v>
      </c>
      <c r="J141" s="416">
        <f>H141*I141</f>
        <v>0</v>
      </c>
      <c r="K141" s="404"/>
      <c r="L141" s="9">
        <v>0</v>
      </c>
      <c r="M141" s="416">
        <f>K141*L141</f>
        <v>0</v>
      </c>
      <c r="N141" s="29"/>
      <c r="O141" s="25">
        <v>0</v>
      </c>
      <c r="P141" s="423">
        <f>N141*O141</f>
        <v>0</v>
      </c>
      <c r="Q141" s="29"/>
      <c r="R141" s="25">
        <v>0</v>
      </c>
      <c r="S141" s="423">
        <f>Q141*R141</f>
        <v>0</v>
      </c>
    </row>
    <row r="142" spans="1:19" hidden="1" x14ac:dyDescent="0.25">
      <c r="A142" s="5" t="s">
        <v>258</v>
      </c>
      <c r="B142" s="404"/>
      <c r="C142" s="9">
        <v>0</v>
      </c>
      <c r="D142" s="416">
        <f t="shared" ref="D142:D144" si="43">B142*C142</f>
        <v>0</v>
      </c>
      <c r="E142" s="404"/>
      <c r="F142" s="9">
        <v>0</v>
      </c>
      <c r="G142" s="416">
        <f>E142*F142</f>
        <v>0</v>
      </c>
      <c r="H142" s="404"/>
      <c r="I142" s="9">
        <v>0</v>
      </c>
      <c r="J142" s="416">
        <f>H142*I142</f>
        <v>0</v>
      </c>
      <c r="K142" s="404"/>
      <c r="L142" s="9">
        <v>0</v>
      </c>
      <c r="M142" s="416">
        <f>K142*L142</f>
        <v>0</v>
      </c>
      <c r="N142" s="29"/>
      <c r="O142" s="25">
        <v>0</v>
      </c>
      <c r="P142" s="423">
        <f>N142*O142</f>
        <v>0</v>
      </c>
      <c r="Q142" s="29"/>
      <c r="R142" s="25">
        <v>0</v>
      </c>
      <c r="S142" s="423">
        <f>Q142*R142</f>
        <v>0</v>
      </c>
    </row>
    <row r="143" spans="1:19" hidden="1" x14ac:dyDescent="0.25">
      <c r="A143" s="5" t="s">
        <v>259</v>
      </c>
      <c r="B143" s="404"/>
      <c r="C143" s="9">
        <v>0</v>
      </c>
      <c r="D143" s="416">
        <f t="shared" si="43"/>
        <v>0</v>
      </c>
      <c r="E143" s="404"/>
      <c r="F143" s="9">
        <v>0</v>
      </c>
      <c r="G143" s="416">
        <f>E143*F143</f>
        <v>0</v>
      </c>
      <c r="H143" s="404"/>
      <c r="I143" s="9">
        <v>0</v>
      </c>
      <c r="J143" s="416">
        <f>H143*I143</f>
        <v>0</v>
      </c>
      <c r="K143" s="404"/>
      <c r="L143" s="9">
        <v>0</v>
      </c>
      <c r="M143" s="416">
        <f>K143*L143</f>
        <v>0</v>
      </c>
      <c r="N143" s="29"/>
      <c r="O143" s="25">
        <v>0</v>
      </c>
      <c r="P143" s="423">
        <f>N143*O143</f>
        <v>0</v>
      </c>
      <c r="Q143" s="29"/>
      <c r="R143" s="25">
        <v>0</v>
      </c>
      <c r="S143" s="423">
        <f>Q143*R143</f>
        <v>0</v>
      </c>
    </row>
    <row r="144" spans="1:19" hidden="1" x14ac:dyDescent="0.25">
      <c r="A144" s="5" t="s">
        <v>260</v>
      </c>
      <c r="B144" s="404"/>
      <c r="C144" s="9">
        <v>0</v>
      </c>
      <c r="D144" s="416">
        <f t="shared" si="43"/>
        <v>0</v>
      </c>
      <c r="E144" s="404"/>
      <c r="F144" s="9">
        <v>0</v>
      </c>
      <c r="G144" s="416">
        <f>E144*F144</f>
        <v>0</v>
      </c>
      <c r="H144" s="404"/>
      <c r="I144" s="9">
        <v>0</v>
      </c>
      <c r="J144" s="416">
        <f>H144*I144</f>
        <v>0</v>
      </c>
      <c r="K144" s="404"/>
      <c r="L144" s="9">
        <v>0</v>
      </c>
      <c r="M144" s="416">
        <f>K144*L144</f>
        <v>0</v>
      </c>
      <c r="N144" s="29"/>
      <c r="O144" s="25">
        <v>0</v>
      </c>
      <c r="P144" s="423">
        <f>N144*O144</f>
        <v>0</v>
      </c>
      <c r="Q144" s="29"/>
      <c r="R144" s="25">
        <v>0</v>
      </c>
      <c r="S144" s="423">
        <f>Q144*R144</f>
        <v>0</v>
      </c>
    </row>
    <row r="145" spans="1:19" hidden="1" x14ac:dyDescent="0.25">
      <c r="A145" s="5" t="s">
        <v>261</v>
      </c>
      <c r="B145" s="404"/>
      <c r="C145" s="9">
        <v>0</v>
      </c>
      <c r="D145" s="416">
        <f>B145*C145</f>
        <v>0</v>
      </c>
      <c r="E145" s="404"/>
      <c r="F145" s="9">
        <v>0</v>
      </c>
      <c r="G145" s="416">
        <f>E145*F145</f>
        <v>0</v>
      </c>
      <c r="H145" s="404"/>
      <c r="I145" s="9">
        <v>0</v>
      </c>
      <c r="J145" s="416">
        <f>H145*I145</f>
        <v>0</v>
      </c>
      <c r="K145" s="404"/>
      <c r="L145" s="9">
        <v>0</v>
      </c>
      <c r="M145" s="416">
        <f>K145*L145</f>
        <v>0</v>
      </c>
      <c r="N145" s="29"/>
      <c r="O145" s="25">
        <v>0</v>
      </c>
      <c r="P145" s="423">
        <f>N145*O145</f>
        <v>0</v>
      </c>
      <c r="Q145" s="29"/>
      <c r="R145" s="25">
        <v>0</v>
      </c>
      <c r="S145" s="423">
        <f>Q145*R145</f>
        <v>0</v>
      </c>
    </row>
    <row r="146" spans="1:19" ht="15.75" hidden="1" thickBot="1" x14ac:dyDescent="0.3">
      <c r="A146" s="6" t="s">
        <v>262</v>
      </c>
      <c r="B146" s="407"/>
      <c r="C146" s="394">
        <v>0</v>
      </c>
      <c r="D146" s="417">
        <v>0</v>
      </c>
      <c r="E146" s="407"/>
      <c r="F146" s="394">
        <v>0</v>
      </c>
      <c r="G146" s="417">
        <v>0</v>
      </c>
      <c r="H146" s="407"/>
      <c r="I146" s="394">
        <v>0</v>
      </c>
      <c r="J146" s="417">
        <v>0</v>
      </c>
      <c r="K146" s="407"/>
      <c r="L146" s="394">
        <v>0</v>
      </c>
      <c r="M146" s="417">
        <v>0</v>
      </c>
      <c r="N146" s="30"/>
      <c r="O146" s="26">
        <v>0</v>
      </c>
      <c r="P146" s="424">
        <v>0</v>
      </c>
      <c r="Q146" s="30"/>
      <c r="R146" s="26">
        <v>0</v>
      </c>
      <c r="S146" s="424">
        <v>0</v>
      </c>
    </row>
    <row r="147" spans="1:19" ht="15.75" hidden="1" thickTop="1" x14ac:dyDescent="0.25">
      <c r="A147" s="590" t="s">
        <v>263</v>
      </c>
      <c r="B147" s="418">
        <f>SUM(B141:B146)</f>
        <v>0</v>
      </c>
      <c r="C147" s="419"/>
      <c r="D147" s="421">
        <f t="shared" ref="D147" si="44">SUM(D141:D146)</f>
        <v>0</v>
      </c>
      <c r="E147" s="418">
        <f>SUM(E141:E146)</f>
        <v>0</v>
      </c>
      <c r="F147" s="419"/>
      <c r="G147" s="421">
        <f>SUM(G141:G146)</f>
        <v>0</v>
      </c>
      <c r="H147" s="418">
        <f>SUM(H141:H146)</f>
        <v>0</v>
      </c>
      <c r="I147" s="419"/>
      <c r="J147" s="421">
        <f>SUM(J141:J146)</f>
        <v>0</v>
      </c>
      <c r="K147" s="418">
        <f>SUM(K141:K146)</f>
        <v>0</v>
      </c>
      <c r="L147" s="419"/>
      <c r="M147" s="421">
        <f>SUM(M141:M146)</f>
        <v>0</v>
      </c>
      <c r="N147" s="31">
        <f>SUM(N141:N146)</f>
        <v>0</v>
      </c>
      <c r="O147" s="425"/>
      <c r="P147" s="426">
        <f>SUM(P141:P146)</f>
        <v>0</v>
      </c>
      <c r="Q147" s="31">
        <f>SUM(Q141:Q146)</f>
        <v>0</v>
      </c>
      <c r="R147" s="425"/>
      <c r="S147" s="426">
        <f>SUM(S141:S146)</f>
        <v>0</v>
      </c>
    </row>
    <row r="148" spans="1:19" ht="15.75" hidden="1" thickBot="1" x14ac:dyDescent="0.3">
      <c r="A148" s="6"/>
      <c r="B148" s="407"/>
      <c r="C148" s="394"/>
      <c r="D148" s="417"/>
      <c r="E148" s="407"/>
      <c r="F148" s="394"/>
      <c r="G148" s="417"/>
      <c r="H148" s="407"/>
      <c r="I148" s="394"/>
      <c r="J148" s="417"/>
      <c r="K148" s="407"/>
      <c r="L148" s="394"/>
      <c r="M148" s="417"/>
      <c r="N148" s="30"/>
      <c r="O148" s="26"/>
      <c r="P148" s="424"/>
      <c r="Q148" s="30"/>
      <c r="R148" s="26"/>
      <c r="S148" s="424"/>
    </row>
    <row r="149" spans="1:19" ht="15.75" hidden="1" thickTop="1" x14ac:dyDescent="0.25">
      <c r="A149" s="110" t="s">
        <v>273</v>
      </c>
      <c r="B149" s="516">
        <f>SUM(B138,B147)</f>
        <v>0</v>
      </c>
      <c r="C149" s="591"/>
      <c r="D149" s="518">
        <f>SUM(D138,D147)</f>
        <v>0</v>
      </c>
      <c r="E149" s="516">
        <f>SUM(E138,E147)</f>
        <v>0</v>
      </c>
      <c r="F149" s="591"/>
      <c r="G149" s="518">
        <f>SUM(G138,G147)</f>
        <v>0</v>
      </c>
      <c r="H149" s="516">
        <f>SUM(H138,H147)</f>
        <v>0</v>
      </c>
      <c r="I149" s="591"/>
      <c r="J149" s="518">
        <f>SUM(J138,J147)</f>
        <v>0</v>
      </c>
      <c r="K149" s="516">
        <f>SUM(K138,K147)</f>
        <v>0</v>
      </c>
      <c r="L149" s="591"/>
      <c r="M149" s="518">
        <f>SUM(M138,M147)</f>
        <v>0</v>
      </c>
      <c r="N149" s="520">
        <f>SUM(N138,N147)</f>
        <v>0</v>
      </c>
      <c r="O149" s="592"/>
      <c r="P149" s="426">
        <f>SUM(P138,P147)</f>
        <v>0</v>
      </c>
      <c r="Q149" s="520">
        <f>SUM(Q138,Q147)</f>
        <v>0</v>
      </c>
      <c r="R149" s="592"/>
      <c r="S149" s="521">
        <f>SUM(S138,S147)</f>
        <v>0</v>
      </c>
    </row>
    <row r="150" spans="1:19" hidden="1" x14ac:dyDescent="0.25">
      <c r="A150" s="886" t="s">
        <v>217</v>
      </c>
      <c r="B150" s="891"/>
      <c r="C150" s="892"/>
      <c r="D150" s="893"/>
      <c r="E150" s="892"/>
      <c r="F150" s="892"/>
      <c r="G150" s="892"/>
      <c r="H150" s="891"/>
      <c r="I150" s="892"/>
      <c r="J150" s="893"/>
      <c r="K150" s="892"/>
      <c r="L150" s="892"/>
      <c r="M150" s="892"/>
      <c r="N150" s="891"/>
      <c r="O150" s="892"/>
      <c r="P150" s="893"/>
      <c r="Q150" s="891"/>
      <c r="R150" s="892"/>
      <c r="S150" s="893"/>
    </row>
    <row r="151" spans="1:19" hidden="1" x14ac:dyDescent="0.25">
      <c r="A151" s="109" t="s">
        <v>239</v>
      </c>
      <c r="B151" s="5"/>
      <c r="C151" s="32"/>
      <c r="D151" s="416"/>
      <c r="H151" s="5"/>
      <c r="J151" s="87"/>
      <c r="K151" s="5"/>
      <c r="N151" s="17"/>
      <c r="O151" s="18"/>
      <c r="P151" s="401"/>
      <c r="Q151" s="17"/>
      <c r="R151" s="18"/>
      <c r="S151" s="401"/>
    </row>
    <row r="152" spans="1:19" hidden="1" x14ac:dyDescent="0.25">
      <c r="A152" s="5" t="s">
        <v>240</v>
      </c>
      <c r="B152" s="404"/>
      <c r="C152" s="9">
        <v>0</v>
      </c>
      <c r="D152" s="416">
        <f>B152*C152</f>
        <v>0</v>
      </c>
      <c r="E152" s="404"/>
      <c r="F152" s="9">
        <v>0</v>
      </c>
      <c r="G152" s="416">
        <f t="shared" ref="G152:G166" si="45">E152*F152</f>
        <v>0</v>
      </c>
      <c r="H152" s="404"/>
      <c r="I152" s="9">
        <v>0</v>
      </c>
      <c r="J152" s="416">
        <f t="shared" ref="J152:J166" si="46">H152*I152</f>
        <v>0</v>
      </c>
      <c r="K152" s="404"/>
      <c r="L152" s="9">
        <v>0</v>
      </c>
      <c r="M152" s="416">
        <f t="shared" ref="M152:M166" si="47">K152*L152</f>
        <v>0</v>
      </c>
      <c r="N152" s="29"/>
      <c r="O152" s="25">
        <v>0</v>
      </c>
      <c r="P152" s="423">
        <f t="shared" ref="P152:P166" si="48">N152*O152</f>
        <v>0</v>
      </c>
      <c r="Q152" s="29"/>
      <c r="R152" s="25">
        <v>0</v>
      </c>
      <c r="S152" s="423">
        <f t="shared" ref="S152:S166" si="49">Q152*R152</f>
        <v>0</v>
      </c>
    </row>
    <row r="153" spans="1:19" hidden="1" x14ac:dyDescent="0.25">
      <c r="A153" s="5" t="s">
        <v>241</v>
      </c>
      <c r="B153" s="404"/>
      <c r="C153" s="9">
        <v>0</v>
      </c>
      <c r="D153" s="416">
        <f t="shared" ref="D153:D166" si="50">B153*C153</f>
        <v>0</v>
      </c>
      <c r="E153" s="404"/>
      <c r="F153" s="9">
        <v>0</v>
      </c>
      <c r="G153" s="416">
        <f t="shared" si="45"/>
        <v>0</v>
      </c>
      <c r="H153" s="404"/>
      <c r="I153" s="9">
        <v>0</v>
      </c>
      <c r="J153" s="416">
        <f t="shared" si="46"/>
        <v>0</v>
      </c>
      <c r="K153" s="404"/>
      <c r="L153" s="9">
        <v>0</v>
      </c>
      <c r="M153" s="416">
        <f t="shared" si="47"/>
        <v>0</v>
      </c>
      <c r="N153" s="29"/>
      <c r="O153" s="25">
        <v>0</v>
      </c>
      <c r="P153" s="423">
        <f t="shared" si="48"/>
        <v>0</v>
      </c>
      <c r="Q153" s="29"/>
      <c r="R153" s="25">
        <v>0</v>
      </c>
      <c r="S153" s="423">
        <f t="shared" si="49"/>
        <v>0</v>
      </c>
    </row>
    <row r="154" spans="1:19" hidden="1" x14ac:dyDescent="0.25">
      <c r="A154" s="5" t="s">
        <v>267</v>
      </c>
      <c r="B154" s="404"/>
      <c r="C154" s="9">
        <v>0</v>
      </c>
      <c r="D154" s="416">
        <f t="shared" si="50"/>
        <v>0</v>
      </c>
      <c r="E154" s="404"/>
      <c r="F154" s="9">
        <v>0</v>
      </c>
      <c r="G154" s="416">
        <f t="shared" si="45"/>
        <v>0</v>
      </c>
      <c r="H154" s="404"/>
      <c r="I154" s="9">
        <v>0</v>
      </c>
      <c r="J154" s="416">
        <f t="shared" si="46"/>
        <v>0</v>
      </c>
      <c r="K154" s="404"/>
      <c r="L154" s="9">
        <v>0</v>
      </c>
      <c r="M154" s="416">
        <f t="shared" si="47"/>
        <v>0</v>
      </c>
      <c r="N154" s="29"/>
      <c r="O154" s="25">
        <v>0</v>
      </c>
      <c r="P154" s="423">
        <f t="shared" si="48"/>
        <v>0</v>
      </c>
      <c r="Q154" s="29"/>
      <c r="R154" s="25">
        <v>0</v>
      </c>
      <c r="S154" s="423">
        <f t="shared" si="49"/>
        <v>0</v>
      </c>
    </row>
    <row r="155" spans="1:19" hidden="1" x14ac:dyDescent="0.25">
      <c r="A155" s="5" t="s">
        <v>268</v>
      </c>
      <c r="B155" s="404"/>
      <c r="C155" s="9">
        <v>0</v>
      </c>
      <c r="D155" s="416">
        <f t="shared" si="50"/>
        <v>0</v>
      </c>
      <c r="E155" s="404"/>
      <c r="F155" s="9">
        <v>0</v>
      </c>
      <c r="G155" s="416">
        <f t="shared" si="45"/>
        <v>0</v>
      </c>
      <c r="H155" s="404"/>
      <c r="I155" s="9">
        <v>0</v>
      </c>
      <c r="J155" s="416">
        <f t="shared" si="46"/>
        <v>0</v>
      </c>
      <c r="K155" s="404"/>
      <c r="L155" s="9">
        <v>0</v>
      </c>
      <c r="M155" s="416">
        <f t="shared" si="47"/>
        <v>0</v>
      </c>
      <c r="N155" s="29"/>
      <c r="O155" s="25">
        <v>0</v>
      </c>
      <c r="P155" s="423">
        <f t="shared" si="48"/>
        <v>0</v>
      </c>
      <c r="Q155" s="29"/>
      <c r="R155" s="25">
        <v>0</v>
      </c>
      <c r="S155" s="423">
        <f t="shared" si="49"/>
        <v>0</v>
      </c>
    </row>
    <row r="156" spans="1:19" hidden="1" x14ac:dyDescent="0.25">
      <c r="A156" s="5" t="s">
        <v>244</v>
      </c>
      <c r="B156" s="404"/>
      <c r="C156" s="9">
        <v>0</v>
      </c>
      <c r="D156" s="416">
        <f t="shared" si="50"/>
        <v>0</v>
      </c>
      <c r="E156" s="404"/>
      <c r="F156" s="9">
        <v>0</v>
      </c>
      <c r="G156" s="416">
        <f t="shared" si="45"/>
        <v>0</v>
      </c>
      <c r="H156" s="404"/>
      <c r="I156" s="9">
        <v>0</v>
      </c>
      <c r="J156" s="416">
        <f t="shared" si="46"/>
        <v>0</v>
      </c>
      <c r="K156" s="404"/>
      <c r="L156" s="9">
        <v>0</v>
      </c>
      <c r="M156" s="416">
        <f t="shared" si="47"/>
        <v>0</v>
      </c>
      <c r="N156" s="29"/>
      <c r="O156" s="25">
        <v>0</v>
      </c>
      <c r="P156" s="423">
        <f t="shared" si="48"/>
        <v>0</v>
      </c>
      <c r="Q156" s="29"/>
      <c r="R156" s="25">
        <v>0</v>
      </c>
      <c r="S156" s="423">
        <f t="shared" si="49"/>
        <v>0</v>
      </c>
    </row>
    <row r="157" spans="1:19" hidden="1" x14ac:dyDescent="0.25">
      <c r="A157" s="5" t="s">
        <v>269</v>
      </c>
      <c r="B157" s="404"/>
      <c r="C157" s="9">
        <v>0</v>
      </c>
      <c r="D157" s="416">
        <f t="shared" si="50"/>
        <v>0</v>
      </c>
      <c r="E157" s="404"/>
      <c r="F157" s="9">
        <v>0</v>
      </c>
      <c r="G157" s="416">
        <f t="shared" si="45"/>
        <v>0</v>
      </c>
      <c r="H157" s="404"/>
      <c r="I157" s="9">
        <v>0</v>
      </c>
      <c r="J157" s="416">
        <f t="shared" si="46"/>
        <v>0</v>
      </c>
      <c r="K157" s="404"/>
      <c r="L157" s="9">
        <v>0</v>
      </c>
      <c r="M157" s="416">
        <f t="shared" si="47"/>
        <v>0</v>
      </c>
      <c r="N157" s="29"/>
      <c r="O157" s="25">
        <v>0</v>
      </c>
      <c r="P157" s="423">
        <f t="shared" si="48"/>
        <v>0</v>
      </c>
      <c r="Q157" s="29"/>
      <c r="R157" s="25">
        <v>0</v>
      </c>
      <c r="S157" s="423">
        <f t="shared" si="49"/>
        <v>0</v>
      </c>
    </row>
    <row r="158" spans="1:19" hidden="1" x14ac:dyDescent="0.25">
      <c r="A158" s="5" t="s">
        <v>245</v>
      </c>
      <c r="B158" s="404"/>
      <c r="C158" s="9">
        <v>0</v>
      </c>
      <c r="D158" s="416">
        <f t="shared" si="50"/>
        <v>0</v>
      </c>
      <c r="E158" s="404"/>
      <c r="F158" s="9">
        <v>0</v>
      </c>
      <c r="G158" s="416">
        <f t="shared" si="45"/>
        <v>0</v>
      </c>
      <c r="H158" s="404"/>
      <c r="I158" s="9">
        <v>0</v>
      </c>
      <c r="J158" s="416">
        <f t="shared" si="46"/>
        <v>0</v>
      </c>
      <c r="K158" s="404"/>
      <c r="L158" s="9">
        <v>0</v>
      </c>
      <c r="M158" s="416">
        <f t="shared" si="47"/>
        <v>0</v>
      </c>
      <c r="N158" s="29"/>
      <c r="O158" s="25">
        <v>0</v>
      </c>
      <c r="P158" s="423">
        <f t="shared" si="48"/>
        <v>0</v>
      </c>
      <c r="Q158" s="29"/>
      <c r="R158" s="25">
        <v>0</v>
      </c>
      <c r="S158" s="423">
        <f t="shared" si="49"/>
        <v>0</v>
      </c>
    </row>
    <row r="159" spans="1:19" hidden="1" x14ac:dyDescent="0.25">
      <c r="A159" s="5" t="s">
        <v>246</v>
      </c>
      <c r="B159" s="404"/>
      <c r="C159" s="9">
        <v>0</v>
      </c>
      <c r="D159" s="416">
        <f t="shared" si="50"/>
        <v>0</v>
      </c>
      <c r="E159" s="404"/>
      <c r="F159" s="9">
        <v>0</v>
      </c>
      <c r="G159" s="416">
        <f t="shared" si="45"/>
        <v>0</v>
      </c>
      <c r="H159" s="404"/>
      <c r="I159" s="9">
        <v>0</v>
      </c>
      <c r="J159" s="416">
        <f t="shared" si="46"/>
        <v>0</v>
      </c>
      <c r="K159" s="404"/>
      <c r="L159" s="9">
        <v>0</v>
      </c>
      <c r="M159" s="416">
        <f t="shared" si="47"/>
        <v>0</v>
      </c>
      <c r="N159" s="29"/>
      <c r="O159" s="25">
        <v>0</v>
      </c>
      <c r="P159" s="423">
        <f t="shared" si="48"/>
        <v>0</v>
      </c>
      <c r="Q159" s="29"/>
      <c r="R159" s="25">
        <v>0</v>
      </c>
      <c r="S159" s="423">
        <f t="shared" si="49"/>
        <v>0</v>
      </c>
    </row>
    <row r="160" spans="1:19" hidden="1" x14ac:dyDescent="0.25">
      <c r="A160" s="5" t="s">
        <v>247</v>
      </c>
      <c r="B160" s="404"/>
      <c r="C160" s="9">
        <v>0</v>
      </c>
      <c r="D160" s="416">
        <f t="shared" si="50"/>
        <v>0</v>
      </c>
      <c r="E160" s="404"/>
      <c r="F160" s="9">
        <v>0</v>
      </c>
      <c r="G160" s="416">
        <f t="shared" si="45"/>
        <v>0</v>
      </c>
      <c r="H160" s="404"/>
      <c r="I160" s="9">
        <v>0</v>
      </c>
      <c r="J160" s="416">
        <f t="shared" si="46"/>
        <v>0</v>
      </c>
      <c r="K160" s="404"/>
      <c r="L160" s="9">
        <v>0</v>
      </c>
      <c r="M160" s="416">
        <f t="shared" si="47"/>
        <v>0</v>
      </c>
      <c r="N160" s="29"/>
      <c r="O160" s="25">
        <v>0</v>
      </c>
      <c r="P160" s="423">
        <f t="shared" si="48"/>
        <v>0</v>
      </c>
      <c r="Q160" s="29"/>
      <c r="R160" s="25">
        <v>0</v>
      </c>
      <c r="S160" s="423">
        <f t="shared" si="49"/>
        <v>0</v>
      </c>
    </row>
    <row r="161" spans="1:19" hidden="1" x14ac:dyDescent="0.25">
      <c r="A161" s="5" t="s">
        <v>249</v>
      </c>
      <c r="B161" s="404"/>
      <c r="C161" s="9">
        <v>0</v>
      </c>
      <c r="D161" s="416">
        <f t="shared" si="50"/>
        <v>0</v>
      </c>
      <c r="E161" s="404"/>
      <c r="F161" s="9">
        <v>0</v>
      </c>
      <c r="G161" s="416">
        <f t="shared" si="45"/>
        <v>0</v>
      </c>
      <c r="H161" s="404"/>
      <c r="I161" s="9">
        <v>0</v>
      </c>
      <c r="J161" s="416">
        <f t="shared" si="46"/>
        <v>0</v>
      </c>
      <c r="K161" s="404"/>
      <c r="L161" s="9">
        <v>0</v>
      </c>
      <c r="M161" s="416">
        <f t="shared" si="47"/>
        <v>0</v>
      </c>
      <c r="N161" s="29"/>
      <c r="O161" s="25">
        <v>0</v>
      </c>
      <c r="P161" s="423">
        <f t="shared" si="48"/>
        <v>0</v>
      </c>
      <c r="Q161" s="29"/>
      <c r="R161" s="25">
        <v>0</v>
      </c>
      <c r="S161" s="423">
        <f t="shared" si="49"/>
        <v>0</v>
      </c>
    </row>
    <row r="162" spans="1:19" hidden="1" x14ac:dyDescent="0.25">
      <c r="A162" s="5" t="s">
        <v>250</v>
      </c>
      <c r="B162" s="404"/>
      <c r="C162" s="9">
        <v>0</v>
      </c>
      <c r="D162" s="416">
        <f t="shared" si="50"/>
        <v>0</v>
      </c>
      <c r="E162" s="404"/>
      <c r="F162" s="9">
        <v>0</v>
      </c>
      <c r="G162" s="416">
        <f t="shared" si="45"/>
        <v>0</v>
      </c>
      <c r="H162" s="404"/>
      <c r="I162" s="9">
        <v>0</v>
      </c>
      <c r="J162" s="416">
        <f t="shared" si="46"/>
        <v>0</v>
      </c>
      <c r="K162" s="404"/>
      <c r="L162" s="9">
        <v>0</v>
      </c>
      <c r="M162" s="416">
        <f t="shared" si="47"/>
        <v>0</v>
      </c>
      <c r="N162" s="29"/>
      <c r="O162" s="25">
        <v>0</v>
      </c>
      <c r="P162" s="423">
        <f t="shared" si="48"/>
        <v>0</v>
      </c>
      <c r="Q162" s="29"/>
      <c r="R162" s="25">
        <v>0</v>
      </c>
      <c r="S162" s="423">
        <f t="shared" si="49"/>
        <v>0</v>
      </c>
    </row>
    <row r="163" spans="1:19" hidden="1" x14ac:dyDescent="0.25">
      <c r="A163" s="5" t="s">
        <v>251</v>
      </c>
      <c r="B163" s="404"/>
      <c r="C163" s="9">
        <v>0</v>
      </c>
      <c r="D163" s="416">
        <f t="shared" si="50"/>
        <v>0</v>
      </c>
      <c r="E163" s="404"/>
      <c r="F163" s="9">
        <v>0</v>
      </c>
      <c r="G163" s="416">
        <f t="shared" si="45"/>
        <v>0</v>
      </c>
      <c r="H163" s="404"/>
      <c r="I163" s="9">
        <v>0</v>
      </c>
      <c r="J163" s="416">
        <f t="shared" si="46"/>
        <v>0</v>
      </c>
      <c r="K163" s="404"/>
      <c r="L163" s="9">
        <v>0</v>
      </c>
      <c r="M163" s="416">
        <f t="shared" si="47"/>
        <v>0</v>
      </c>
      <c r="N163" s="29"/>
      <c r="O163" s="25">
        <v>0</v>
      </c>
      <c r="P163" s="423">
        <f t="shared" si="48"/>
        <v>0</v>
      </c>
      <c r="Q163" s="29"/>
      <c r="R163" s="25">
        <v>0</v>
      </c>
      <c r="S163" s="423">
        <f t="shared" si="49"/>
        <v>0</v>
      </c>
    </row>
    <row r="164" spans="1:19" hidden="1" x14ac:dyDescent="0.25">
      <c r="A164" s="5" t="s">
        <v>252</v>
      </c>
      <c r="B164" s="404"/>
      <c r="C164" s="9">
        <v>0</v>
      </c>
      <c r="D164" s="416">
        <f t="shared" si="50"/>
        <v>0</v>
      </c>
      <c r="E164" s="404"/>
      <c r="F164" s="9">
        <v>0</v>
      </c>
      <c r="G164" s="416">
        <f t="shared" si="45"/>
        <v>0</v>
      </c>
      <c r="H164" s="404"/>
      <c r="I164" s="9">
        <v>0</v>
      </c>
      <c r="J164" s="416">
        <f t="shared" si="46"/>
        <v>0</v>
      </c>
      <c r="K164" s="404"/>
      <c r="L164" s="9">
        <v>0</v>
      </c>
      <c r="M164" s="416">
        <f t="shared" si="47"/>
        <v>0</v>
      </c>
      <c r="N164" s="29"/>
      <c r="O164" s="25">
        <v>0</v>
      </c>
      <c r="P164" s="423">
        <f t="shared" si="48"/>
        <v>0</v>
      </c>
      <c r="Q164" s="29"/>
      <c r="R164" s="25">
        <v>0</v>
      </c>
      <c r="S164" s="423">
        <f t="shared" si="49"/>
        <v>0</v>
      </c>
    </row>
    <row r="165" spans="1:19" hidden="1" x14ac:dyDescent="0.25">
      <c r="A165" s="5" t="s">
        <v>253</v>
      </c>
      <c r="B165" s="404"/>
      <c r="C165" s="9">
        <v>0</v>
      </c>
      <c r="D165" s="416">
        <f t="shared" si="50"/>
        <v>0</v>
      </c>
      <c r="E165" s="404"/>
      <c r="F165" s="9">
        <v>0</v>
      </c>
      <c r="G165" s="416">
        <f t="shared" si="45"/>
        <v>0</v>
      </c>
      <c r="H165" s="404"/>
      <c r="I165" s="9">
        <v>0</v>
      </c>
      <c r="J165" s="416">
        <f t="shared" si="46"/>
        <v>0</v>
      </c>
      <c r="K165" s="404"/>
      <c r="L165" s="9">
        <v>0</v>
      </c>
      <c r="M165" s="416">
        <f t="shared" si="47"/>
        <v>0</v>
      </c>
      <c r="N165" s="29"/>
      <c r="O165" s="25">
        <v>0</v>
      </c>
      <c r="P165" s="423">
        <f t="shared" si="48"/>
        <v>0</v>
      </c>
      <c r="Q165" s="29"/>
      <c r="R165" s="25">
        <v>0</v>
      </c>
      <c r="S165" s="423">
        <f t="shared" si="49"/>
        <v>0</v>
      </c>
    </row>
    <row r="166" spans="1:19" ht="15.75" hidden="1" thickBot="1" x14ac:dyDescent="0.3">
      <c r="A166" s="6" t="s">
        <v>254</v>
      </c>
      <c r="B166" s="407"/>
      <c r="C166" s="394">
        <v>0</v>
      </c>
      <c r="D166" s="417">
        <f t="shared" si="50"/>
        <v>0</v>
      </c>
      <c r="E166" s="407"/>
      <c r="F166" s="394">
        <v>0</v>
      </c>
      <c r="G166" s="417">
        <f t="shared" si="45"/>
        <v>0</v>
      </c>
      <c r="H166" s="407"/>
      <c r="I166" s="394">
        <v>0</v>
      </c>
      <c r="J166" s="417">
        <f t="shared" si="46"/>
        <v>0</v>
      </c>
      <c r="K166" s="407"/>
      <c r="L166" s="394">
        <v>0</v>
      </c>
      <c r="M166" s="417">
        <f t="shared" si="47"/>
        <v>0</v>
      </c>
      <c r="N166" s="30"/>
      <c r="O166" s="26">
        <v>0</v>
      </c>
      <c r="P166" s="424">
        <f t="shared" si="48"/>
        <v>0</v>
      </c>
      <c r="Q166" s="30"/>
      <c r="R166" s="26">
        <v>0</v>
      </c>
      <c r="S166" s="424">
        <f t="shared" si="49"/>
        <v>0</v>
      </c>
    </row>
    <row r="167" spans="1:19" ht="15.75" hidden="1" thickTop="1" x14ac:dyDescent="0.25">
      <c r="A167" s="590" t="s">
        <v>255</v>
      </c>
      <c r="B167" s="418">
        <f>SUM(B152:B166)</f>
        <v>0</v>
      </c>
      <c r="C167" s="419"/>
      <c r="D167" s="420">
        <f t="shared" ref="D167" si="51">SUM(D152:D166)</f>
        <v>0</v>
      </c>
      <c r="E167" s="418">
        <f>SUM(E152:E166)</f>
        <v>0</v>
      </c>
      <c r="F167" s="419"/>
      <c r="G167" s="420">
        <f>SUM(G152:G166)</f>
        <v>0</v>
      </c>
      <c r="H167" s="418">
        <f>SUM(H152:H166)</f>
        <v>0</v>
      </c>
      <c r="I167" s="419"/>
      <c r="J167" s="420">
        <f>SUM(J152:J166)</f>
        <v>0</v>
      </c>
      <c r="K167" s="418">
        <f>SUM(K152:K166)</f>
        <v>0</v>
      </c>
      <c r="L167" s="419"/>
      <c r="M167" s="420">
        <f>SUM(M152:M166)</f>
        <v>0</v>
      </c>
      <c r="N167" s="31">
        <f>SUM(N152:N166)</f>
        <v>0</v>
      </c>
      <c r="O167" s="425"/>
      <c r="P167" s="426">
        <f>SUM(P152:P166)</f>
        <v>0</v>
      </c>
      <c r="Q167" s="31">
        <f>SUM(Q152:Q166)</f>
        <v>0</v>
      </c>
      <c r="R167" s="425"/>
      <c r="S167" s="426">
        <f>SUM(S152:S166)</f>
        <v>0</v>
      </c>
    </row>
    <row r="168" spans="1:19" hidden="1" x14ac:dyDescent="0.25">
      <c r="A168" s="5"/>
      <c r="B168" s="404"/>
      <c r="C168" s="9"/>
      <c r="D168" s="416"/>
      <c r="E168" s="404"/>
      <c r="F168" s="9"/>
      <c r="G168" s="416"/>
      <c r="H168" s="404"/>
      <c r="I168" s="9"/>
      <c r="J168" s="416"/>
      <c r="K168" s="404"/>
      <c r="L168" s="9"/>
      <c r="M168" s="416"/>
      <c r="N168" s="29"/>
      <c r="O168" s="25"/>
      <c r="P168" s="423"/>
      <c r="Q168" s="29"/>
      <c r="R168" s="25"/>
      <c r="S168" s="423"/>
    </row>
    <row r="169" spans="1:19" hidden="1" x14ac:dyDescent="0.25">
      <c r="A169" s="109" t="s">
        <v>256</v>
      </c>
      <c r="B169" s="404"/>
      <c r="C169" s="9"/>
      <c r="D169" s="416"/>
      <c r="E169" s="404"/>
      <c r="F169" s="9"/>
      <c r="G169" s="416"/>
      <c r="H169" s="404"/>
      <c r="I169" s="9"/>
      <c r="J169" s="416"/>
      <c r="K169" s="404"/>
      <c r="L169" s="9"/>
      <c r="M169" s="416"/>
      <c r="N169" s="29"/>
      <c r="O169" s="25"/>
      <c r="P169" s="423"/>
      <c r="Q169" s="29"/>
      <c r="R169" s="25"/>
      <c r="S169" s="423"/>
    </row>
    <row r="170" spans="1:19" hidden="1" x14ac:dyDescent="0.25">
      <c r="A170" s="5" t="s">
        <v>257</v>
      </c>
      <c r="B170" s="404"/>
      <c r="C170" s="9">
        <v>0</v>
      </c>
      <c r="D170" s="416">
        <f>B170*C170</f>
        <v>0</v>
      </c>
      <c r="E170" s="404"/>
      <c r="F170" s="9">
        <v>0</v>
      </c>
      <c r="G170" s="416">
        <f>E170*F170</f>
        <v>0</v>
      </c>
      <c r="H170" s="404"/>
      <c r="I170" s="9">
        <v>0</v>
      </c>
      <c r="J170" s="416">
        <f>H170*I170</f>
        <v>0</v>
      </c>
      <c r="K170" s="404"/>
      <c r="L170" s="9">
        <v>0</v>
      </c>
      <c r="M170" s="416">
        <f>K170*L170</f>
        <v>0</v>
      </c>
      <c r="N170" s="29"/>
      <c r="O170" s="25">
        <v>0</v>
      </c>
      <c r="P170" s="423">
        <f>N170*O170</f>
        <v>0</v>
      </c>
      <c r="Q170" s="29"/>
      <c r="R170" s="25">
        <v>0</v>
      </c>
      <c r="S170" s="423">
        <f>Q170*R170</f>
        <v>0</v>
      </c>
    </row>
    <row r="171" spans="1:19" hidden="1" x14ac:dyDescent="0.25">
      <c r="A171" s="5" t="s">
        <v>258</v>
      </c>
      <c r="B171" s="404"/>
      <c r="C171" s="9">
        <v>0</v>
      </c>
      <c r="D171" s="416">
        <f t="shared" ref="D171:D173" si="52">B171*C171</f>
        <v>0</v>
      </c>
      <c r="E171" s="404"/>
      <c r="F171" s="9">
        <v>0</v>
      </c>
      <c r="G171" s="416">
        <f>E171*F171</f>
        <v>0</v>
      </c>
      <c r="H171" s="404"/>
      <c r="I171" s="9">
        <v>0</v>
      </c>
      <c r="J171" s="416">
        <f>H171*I171</f>
        <v>0</v>
      </c>
      <c r="K171" s="404"/>
      <c r="L171" s="9">
        <v>0</v>
      </c>
      <c r="M171" s="416">
        <f>K171*L171</f>
        <v>0</v>
      </c>
      <c r="N171" s="29"/>
      <c r="O171" s="25">
        <v>0</v>
      </c>
      <c r="P171" s="423">
        <f>N171*O171</f>
        <v>0</v>
      </c>
      <c r="Q171" s="29"/>
      <c r="R171" s="25">
        <v>0</v>
      </c>
      <c r="S171" s="423">
        <f>Q171*R171</f>
        <v>0</v>
      </c>
    </row>
    <row r="172" spans="1:19" hidden="1" x14ac:dyDescent="0.25">
      <c r="A172" s="5" t="s">
        <v>259</v>
      </c>
      <c r="B172" s="404"/>
      <c r="C172" s="9">
        <v>0</v>
      </c>
      <c r="D172" s="416">
        <f t="shared" si="52"/>
        <v>0</v>
      </c>
      <c r="E172" s="404"/>
      <c r="F172" s="9">
        <v>0</v>
      </c>
      <c r="G172" s="416">
        <f>E172*F172</f>
        <v>0</v>
      </c>
      <c r="H172" s="404"/>
      <c r="I172" s="9">
        <v>0</v>
      </c>
      <c r="J172" s="416">
        <f>H172*I172</f>
        <v>0</v>
      </c>
      <c r="K172" s="404"/>
      <c r="L172" s="9">
        <v>0</v>
      </c>
      <c r="M172" s="416">
        <f>K172*L172</f>
        <v>0</v>
      </c>
      <c r="N172" s="29"/>
      <c r="O172" s="25">
        <v>0</v>
      </c>
      <c r="P172" s="423">
        <f>N172*O172</f>
        <v>0</v>
      </c>
      <c r="Q172" s="29"/>
      <c r="R172" s="25">
        <v>0</v>
      </c>
      <c r="S172" s="423">
        <f>Q172*R172</f>
        <v>0</v>
      </c>
    </row>
    <row r="173" spans="1:19" hidden="1" x14ac:dyDescent="0.25">
      <c r="A173" s="5" t="s">
        <v>260</v>
      </c>
      <c r="B173" s="404"/>
      <c r="C173" s="9">
        <v>0</v>
      </c>
      <c r="D173" s="416">
        <f t="shared" si="52"/>
        <v>0</v>
      </c>
      <c r="E173" s="404"/>
      <c r="F173" s="9">
        <v>0</v>
      </c>
      <c r="G173" s="416">
        <f>E173*F173</f>
        <v>0</v>
      </c>
      <c r="H173" s="404"/>
      <c r="I173" s="9">
        <v>0</v>
      </c>
      <c r="J173" s="416">
        <f>H173*I173</f>
        <v>0</v>
      </c>
      <c r="K173" s="404"/>
      <c r="L173" s="9">
        <v>0</v>
      </c>
      <c r="M173" s="416">
        <f>K173*L173</f>
        <v>0</v>
      </c>
      <c r="N173" s="29"/>
      <c r="O173" s="25">
        <v>0</v>
      </c>
      <c r="P173" s="423">
        <f>N173*O173</f>
        <v>0</v>
      </c>
      <c r="Q173" s="29"/>
      <c r="R173" s="25">
        <v>0</v>
      </c>
      <c r="S173" s="423">
        <f>Q173*R173</f>
        <v>0</v>
      </c>
    </row>
    <row r="174" spans="1:19" hidden="1" x14ac:dyDescent="0.25">
      <c r="A174" s="5" t="s">
        <v>261</v>
      </c>
      <c r="B174" s="404"/>
      <c r="C174" s="9">
        <v>0</v>
      </c>
      <c r="D174" s="416">
        <f>B174*C174</f>
        <v>0</v>
      </c>
      <c r="E174" s="404"/>
      <c r="F174" s="9">
        <v>0</v>
      </c>
      <c r="G174" s="416">
        <f>E174*F174</f>
        <v>0</v>
      </c>
      <c r="H174" s="404"/>
      <c r="I174" s="9">
        <v>0</v>
      </c>
      <c r="J174" s="416">
        <f>H174*I174</f>
        <v>0</v>
      </c>
      <c r="K174" s="404"/>
      <c r="L174" s="9">
        <v>0</v>
      </c>
      <c r="M174" s="416">
        <f>K174*L174</f>
        <v>0</v>
      </c>
      <c r="N174" s="29"/>
      <c r="O174" s="25">
        <v>0</v>
      </c>
      <c r="P174" s="423">
        <f>N174*O174</f>
        <v>0</v>
      </c>
      <c r="Q174" s="29"/>
      <c r="R174" s="25">
        <v>0</v>
      </c>
      <c r="S174" s="423">
        <f>Q174*R174</f>
        <v>0</v>
      </c>
    </row>
    <row r="175" spans="1:19" ht="15.75" hidden="1" thickBot="1" x14ac:dyDescent="0.3">
      <c r="A175" s="6" t="s">
        <v>262</v>
      </c>
      <c r="B175" s="407"/>
      <c r="C175" s="394">
        <v>0</v>
      </c>
      <c r="D175" s="417">
        <v>0</v>
      </c>
      <c r="E175" s="407"/>
      <c r="F175" s="394">
        <v>0</v>
      </c>
      <c r="G175" s="417">
        <v>0</v>
      </c>
      <c r="H175" s="407"/>
      <c r="I175" s="394">
        <v>0</v>
      </c>
      <c r="J175" s="417">
        <v>0</v>
      </c>
      <c r="K175" s="407"/>
      <c r="L175" s="394">
        <v>0</v>
      </c>
      <c r="M175" s="417">
        <v>0</v>
      </c>
      <c r="N175" s="30"/>
      <c r="O175" s="26">
        <v>0</v>
      </c>
      <c r="P175" s="424">
        <v>0</v>
      </c>
      <c r="Q175" s="30"/>
      <c r="R175" s="26">
        <v>0</v>
      </c>
      <c r="S175" s="424">
        <v>0</v>
      </c>
    </row>
    <row r="176" spans="1:19" ht="15.75" hidden="1" thickTop="1" x14ac:dyDescent="0.25">
      <c r="A176" s="590" t="s">
        <v>263</v>
      </c>
      <c r="B176" s="418">
        <f>SUM(B170:B175)</f>
        <v>0</v>
      </c>
      <c r="C176" s="419"/>
      <c r="D176" s="421">
        <f t="shared" ref="D176" si="53">SUM(D170:D175)</f>
        <v>0</v>
      </c>
      <c r="E176" s="418">
        <f>SUM(E170:E175)</f>
        <v>0</v>
      </c>
      <c r="F176" s="419"/>
      <c r="G176" s="421">
        <f>SUM(G170:G175)</f>
        <v>0</v>
      </c>
      <c r="H176" s="418">
        <f>SUM(H170:H175)</f>
        <v>0</v>
      </c>
      <c r="I176" s="419"/>
      <c r="J176" s="421">
        <f>SUM(J170:J175)</f>
        <v>0</v>
      </c>
      <c r="K176" s="418">
        <f>SUM(K170:K175)</f>
        <v>0</v>
      </c>
      <c r="L176" s="419"/>
      <c r="M176" s="421">
        <f>SUM(M170:M175)</f>
        <v>0</v>
      </c>
      <c r="N176" s="31">
        <f>SUM(N170:N175)</f>
        <v>0</v>
      </c>
      <c r="O176" s="425"/>
      <c r="P176" s="426">
        <f>SUM(P170:P175)</f>
        <v>0</v>
      </c>
      <c r="Q176" s="31">
        <f>SUM(Q170:Q175)</f>
        <v>0</v>
      </c>
      <c r="R176" s="425"/>
      <c r="S176" s="426">
        <f>SUM(S170:S175)</f>
        <v>0</v>
      </c>
    </row>
    <row r="177" spans="1:19" ht="15.75" hidden="1" thickBot="1" x14ac:dyDescent="0.3">
      <c r="A177" s="6"/>
      <c r="B177" s="407"/>
      <c r="C177" s="394"/>
      <c r="D177" s="417"/>
      <c r="E177" s="407"/>
      <c r="F177" s="394"/>
      <c r="G177" s="417"/>
      <c r="H177" s="407"/>
      <c r="I177" s="394"/>
      <c r="J177" s="417"/>
      <c r="K177" s="407"/>
      <c r="L177" s="394"/>
      <c r="M177" s="417"/>
      <c r="N177" s="30"/>
      <c r="O177" s="26"/>
      <c r="P177" s="424"/>
      <c r="Q177" s="30"/>
      <c r="R177" s="26"/>
      <c r="S177" s="424"/>
    </row>
    <row r="178" spans="1:19" ht="15.75" hidden="1" thickTop="1" x14ac:dyDescent="0.25">
      <c r="A178" s="110" t="s">
        <v>274</v>
      </c>
      <c r="B178" s="516">
        <f>SUM(B167,B176)</f>
        <v>0</v>
      </c>
      <c r="C178" s="591"/>
      <c r="D178" s="518">
        <f>SUM(D167,D176)</f>
        <v>0</v>
      </c>
      <c r="E178" s="516">
        <f>SUM(E167,E176)</f>
        <v>0</v>
      </c>
      <c r="F178" s="591"/>
      <c r="G178" s="518">
        <f>SUM(G167,G176)</f>
        <v>0</v>
      </c>
      <c r="H178" s="516">
        <f>SUM(H167,H176)</f>
        <v>0</v>
      </c>
      <c r="I178" s="591"/>
      <c r="J178" s="518">
        <f>SUM(J167,J176)</f>
        <v>0</v>
      </c>
      <c r="K178" s="516">
        <f>SUM(K167,K176)</f>
        <v>0</v>
      </c>
      <c r="L178" s="591"/>
      <c r="M178" s="518">
        <f>SUM(M167,M176)</f>
        <v>0</v>
      </c>
      <c r="N178" s="520">
        <f>SUM(N167,N176)</f>
        <v>0</v>
      </c>
      <c r="O178" s="592"/>
      <c r="P178" s="426">
        <f>SUM(P167,P176)</f>
        <v>0</v>
      </c>
      <c r="Q178" s="520">
        <f>SUM(Q167,Q176)</f>
        <v>0</v>
      </c>
      <c r="R178" s="592"/>
      <c r="S178" s="521">
        <f>SUM(S167,S176)</f>
        <v>0</v>
      </c>
    </row>
  </sheetData>
  <mergeCells count="6">
    <mergeCell ref="N1:P1"/>
    <mergeCell ref="Q1:S1"/>
    <mergeCell ref="B1:D1"/>
    <mergeCell ref="E1:G1"/>
    <mergeCell ref="H1:J1"/>
    <mergeCell ref="K1:M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7CF1-0DFD-4CB4-B03E-D92BE172CFB5}">
  <sheetPr>
    <tabColor rgb="FF002060"/>
  </sheetPr>
  <dimension ref="A1:M130"/>
  <sheetViews>
    <sheetView zoomScaleNormal="100" workbookViewId="0">
      <selection activeCell="M15" sqref="M15"/>
    </sheetView>
  </sheetViews>
  <sheetFormatPr defaultColWidth="9.140625" defaultRowHeight="15" x14ac:dyDescent="0.25"/>
  <cols>
    <col min="1" max="1" width="35.7109375" style="1" bestFit="1" customWidth="1"/>
    <col min="2" max="2" width="13" style="1" bestFit="1" customWidth="1"/>
    <col min="3" max="4" width="12.28515625" style="1" bestFit="1" customWidth="1"/>
    <col min="5" max="5" width="12.140625" style="1" bestFit="1" customWidth="1"/>
    <col min="6" max="6" width="12.28515625" style="1" bestFit="1" customWidth="1"/>
    <col min="7" max="7" width="12.140625" style="1" bestFit="1" customWidth="1"/>
    <col min="8" max="8" width="12.28515625" style="1" bestFit="1" customWidth="1"/>
    <col min="9" max="9" width="12.140625" style="1" bestFit="1" customWidth="1"/>
    <col min="10" max="13" width="13.28515625" style="1" customWidth="1"/>
    <col min="14" max="14" width="13.7109375" style="1" bestFit="1" customWidth="1"/>
    <col min="15" max="16384" width="9.140625" style="1"/>
  </cols>
  <sheetData>
    <row r="1" spans="1:13" x14ac:dyDescent="0.25">
      <c r="A1" s="653" t="s">
        <v>26</v>
      </c>
      <c r="B1" s="1561" t="s">
        <v>132</v>
      </c>
      <c r="C1" s="1562"/>
      <c r="D1" s="1572" t="s">
        <v>133</v>
      </c>
      <c r="E1" s="1562"/>
      <c r="F1" s="1572" t="s">
        <v>135</v>
      </c>
      <c r="G1" s="1562"/>
      <c r="H1" s="1561" t="s">
        <v>196</v>
      </c>
      <c r="I1" s="1561"/>
      <c r="J1" s="1556" t="s">
        <v>97</v>
      </c>
      <c r="K1" s="1558"/>
      <c r="L1" s="1557" t="s">
        <v>98</v>
      </c>
      <c r="M1" s="1558"/>
    </row>
    <row r="2" spans="1:13" ht="15.75" thickBot="1" x14ac:dyDescent="0.3">
      <c r="A2" s="135" t="s">
        <v>275</v>
      </c>
      <c r="B2" s="2" t="s">
        <v>236</v>
      </c>
      <c r="C2" s="427" t="s">
        <v>238</v>
      </c>
      <c r="D2" s="191" t="s">
        <v>236</v>
      </c>
      <c r="E2" s="427" t="s">
        <v>238</v>
      </c>
      <c r="F2" s="191" t="s">
        <v>236</v>
      </c>
      <c r="G2" s="427" t="s">
        <v>238</v>
      </c>
      <c r="H2" s="2" t="s">
        <v>236</v>
      </c>
      <c r="I2" s="2" t="s">
        <v>238</v>
      </c>
      <c r="J2" s="15" t="s">
        <v>236</v>
      </c>
      <c r="K2" s="514" t="s">
        <v>238</v>
      </c>
      <c r="L2" s="16" t="s">
        <v>236</v>
      </c>
      <c r="M2" s="514" t="s">
        <v>238</v>
      </c>
    </row>
    <row r="3" spans="1:13" ht="15.75" thickBot="1" x14ac:dyDescent="0.3">
      <c r="A3" s="81" t="s">
        <v>276</v>
      </c>
      <c r="B3" s="1563">
        <v>194.56</v>
      </c>
      <c r="C3" s="1564"/>
      <c r="D3" s="1567">
        <v>200.51</v>
      </c>
      <c r="E3" s="1568"/>
      <c r="F3" s="1567">
        <v>210.58</v>
      </c>
      <c r="G3" s="1568"/>
      <c r="H3" s="1569">
        <v>219.86</v>
      </c>
      <c r="I3" s="1569"/>
      <c r="J3" s="1570">
        <v>241.08879999999999</v>
      </c>
      <c r="K3" s="1571"/>
      <c r="L3" s="1565">
        <v>248.52269999999999</v>
      </c>
      <c r="M3" s="1566"/>
    </row>
    <row r="4" spans="1:13" x14ac:dyDescent="0.25">
      <c r="A4" s="886" t="s">
        <v>145</v>
      </c>
      <c r="B4" s="887"/>
      <c r="C4" s="888"/>
      <c r="D4" s="888"/>
      <c r="E4" s="888"/>
      <c r="F4" s="888"/>
      <c r="G4" s="888"/>
      <c r="H4" s="888"/>
      <c r="I4" s="888"/>
      <c r="J4" s="888"/>
      <c r="K4" s="888"/>
      <c r="L4" s="888"/>
      <c r="M4" s="889"/>
    </row>
    <row r="5" spans="1:13" x14ac:dyDescent="0.25">
      <c r="A5" s="654" t="s">
        <v>277</v>
      </c>
      <c r="C5" s="87"/>
      <c r="D5" s="5"/>
      <c r="E5" s="87"/>
      <c r="F5" s="5"/>
      <c r="G5" s="87"/>
      <c r="J5" s="17"/>
      <c r="K5" s="401"/>
      <c r="L5" s="18"/>
      <c r="M5" s="401"/>
    </row>
    <row r="6" spans="1:13" x14ac:dyDescent="0.25">
      <c r="A6" s="4" t="s">
        <v>278</v>
      </c>
      <c r="B6" s="405">
        <v>236801.11760000003</v>
      </c>
      <c r="C6" s="416">
        <f>B6*B$3</f>
        <v>46072025.440256007</v>
      </c>
      <c r="D6" s="405">
        <v>225162.84050000005</v>
      </c>
      <c r="E6" s="416">
        <f>D6*D$3</f>
        <v>45147401.148655005</v>
      </c>
      <c r="F6" s="405">
        <v>235789</v>
      </c>
      <c r="G6" s="416">
        <f>F6*F$3</f>
        <v>49652447.620000005</v>
      </c>
      <c r="H6" s="405">
        <v>227610</v>
      </c>
      <c r="I6" s="416">
        <f>H6*H$3</f>
        <v>50042334.600000001</v>
      </c>
      <c r="J6" s="34">
        <v>232162.2</v>
      </c>
      <c r="K6" s="423">
        <f>J6*J$3</f>
        <v>55971706.203359999</v>
      </c>
      <c r="L6" s="34">
        <v>236805.44400000002</v>
      </c>
      <c r="M6" s="423">
        <f>L6*L$3</f>
        <v>58851528.3175788</v>
      </c>
    </row>
    <row r="7" spans="1:13" x14ac:dyDescent="0.25">
      <c r="A7" s="4" t="s">
        <v>279</v>
      </c>
      <c r="B7" s="405">
        <v>156322.69450000004</v>
      </c>
      <c r="C7" s="416">
        <f>B7*B$3</f>
        <v>30414143.441920009</v>
      </c>
      <c r="D7" s="405">
        <v>119285.30500000002</v>
      </c>
      <c r="E7" s="416">
        <f>D7*D$3</f>
        <v>23917896.505550005</v>
      </c>
      <c r="F7" s="405">
        <v>135468</v>
      </c>
      <c r="G7" s="416">
        <f>F7*F$3</f>
        <v>28526851.440000001</v>
      </c>
      <c r="H7" s="405">
        <v>136812</v>
      </c>
      <c r="I7" s="416">
        <f>H7*H$3</f>
        <v>30079486.32</v>
      </c>
      <c r="J7" s="34">
        <v>139548.24</v>
      </c>
      <c r="K7" s="423">
        <f>J7*J$3</f>
        <v>33643517.723711997</v>
      </c>
      <c r="L7" s="34">
        <v>142339.20480000001</v>
      </c>
      <c r="M7" s="423">
        <f>L7*L$3</f>
        <v>35374523.492748961</v>
      </c>
    </row>
    <row r="8" spans="1:13" x14ac:dyDescent="0.25">
      <c r="A8" s="4" t="s">
        <v>280</v>
      </c>
      <c r="B8" s="405">
        <v>199739.58740000002</v>
      </c>
      <c r="C8" s="416">
        <f>B8*B$3</f>
        <v>38861334.124544002</v>
      </c>
      <c r="D8" s="405">
        <v>158177.13500000001</v>
      </c>
      <c r="E8" s="416">
        <f>D8*D$3</f>
        <v>31716097.338849999</v>
      </c>
      <c r="F8" s="405">
        <v>140043</v>
      </c>
      <c r="G8" s="416">
        <f>F8*F$3</f>
        <v>29490254.940000001</v>
      </c>
      <c r="H8" s="405">
        <v>138292</v>
      </c>
      <c r="I8" s="416">
        <f>H8*H$3</f>
        <v>30404879.120000001</v>
      </c>
      <c r="J8" s="34">
        <v>141057.84</v>
      </c>
      <c r="K8" s="423">
        <f>J8*J$3</f>
        <v>34007465.376191996</v>
      </c>
      <c r="L8" s="34">
        <v>143878.99680000002</v>
      </c>
      <c r="M8" s="423">
        <f>L8*L$3</f>
        <v>35757196.758027367</v>
      </c>
    </row>
    <row r="9" spans="1:13" ht="15.75" thickBot="1" x14ac:dyDescent="0.3">
      <c r="A9" s="6" t="s">
        <v>281</v>
      </c>
      <c r="B9" s="408">
        <v>11482.930000000002</v>
      </c>
      <c r="C9" s="417">
        <f>B9*B$3</f>
        <v>2234118.8608000004</v>
      </c>
      <c r="D9" s="408">
        <v>8389.1000000000022</v>
      </c>
      <c r="E9" s="417">
        <f>D9*D$3</f>
        <v>1682098.4410000003</v>
      </c>
      <c r="F9" s="408">
        <v>2873</v>
      </c>
      <c r="G9" s="417">
        <f>F9*F$3</f>
        <v>604996.34000000008</v>
      </c>
      <c r="H9" s="408">
        <v>2896</v>
      </c>
      <c r="I9" s="417">
        <f>H9*H$3</f>
        <v>636714.56000000006</v>
      </c>
      <c r="J9" s="35">
        <v>2953.92</v>
      </c>
      <c r="K9" s="424">
        <f>J9*J$3</f>
        <v>712157.02809599997</v>
      </c>
      <c r="L9" s="35">
        <v>3012.9983999999999</v>
      </c>
      <c r="M9" s="424">
        <f>L9*L$3</f>
        <v>748798.49746367999</v>
      </c>
    </row>
    <row r="10" spans="1:13" ht="15.75" thickTop="1" x14ac:dyDescent="0.25">
      <c r="A10" s="654" t="s">
        <v>282</v>
      </c>
      <c r="B10" s="430">
        <f t="shared" ref="B10:M10" si="0">SUM(B6:B9)</f>
        <v>604346.32950000011</v>
      </c>
      <c r="C10" s="429">
        <f t="shared" si="0"/>
        <v>117581621.86752</v>
      </c>
      <c r="D10" s="430">
        <f t="shared" si="0"/>
        <v>511014.38050000009</v>
      </c>
      <c r="E10" s="429">
        <f t="shared" si="0"/>
        <v>102463493.43405502</v>
      </c>
      <c r="F10" s="430">
        <f t="shared" si="0"/>
        <v>514173</v>
      </c>
      <c r="G10" s="429">
        <f t="shared" si="0"/>
        <v>108274550.34</v>
      </c>
      <c r="H10" s="430">
        <f t="shared" si="0"/>
        <v>505610</v>
      </c>
      <c r="I10" s="429">
        <f t="shared" si="0"/>
        <v>111163414.60000001</v>
      </c>
      <c r="J10" s="656">
        <f t="shared" si="0"/>
        <v>515722.2</v>
      </c>
      <c r="K10" s="515">
        <f t="shared" si="0"/>
        <v>124334846.33136</v>
      </c>
      <c r="L10" s="656">
        <f t="shared" si="0"/>
        <v>526036.64400000009</v>
      </c>
      <c r="M10" s="515">
        <f t="shared" si="0"/>
        <v>130732047.06581882</v>
      </c>
    </row>
    <row r="11" spans="1:13" x14ac:dyDescent="0.25">
      <c r="A11" s="4"/>
      <c r="C11" s="87"/>
      <c r="E11" s="87"/>
      <c r="G11" s="87"/>
      <c r="I11" s="87"/>
      <c r="J11" s="18"/>
      <c r="K11" s="401"/>
      <c r="L11" s="18"/>
      <c r="M11" s="401"/>
    </row>
    <row r="12" spans="1:13" x14ac:dyDescent="0.25">
      <c r="A12" s="654" t="s">
        <v>283</v>
      </c>
      <c r="C12" s="87"/>
      <c r="E12" s="87"/>
      <c r="G12" s="87"/>
      <c r="I12" s="87"/>
      <c r="J12" s="18"/>
      <c r="K12" s="401"/>
      <c r="L12" s="18"/>
      <c r="M12" s="401"/>
    </row>
    <row r="13" spans="1:13" x14ac:dyDescent="0.25">
      <c r="A13" s="4" t="s">
        <v>278</v>
      </c>
      <c r="B13" s="405"/>
      <c r="C13" s="416"/>
      <c r="D13" s="405"/>
      <c r="E13" s="416"/>
      <c r="F13" s="405"/>
      <c r="G13" s="416"/>
      <c r="H13" s="405"/>
      <c r="I13" s="416"/>
      <c r="J13" s="34"/>
      <c r="K13" s="423"/>
      <c r="L13" s="34"/>
      <c r="M13" s="423"/>
    </row>
    <row r="14" spans="1:13" x14ac:dyDescent="0.25">
      <c r="A14" s="4" t="s">
        <v>279</v>
      </c>
      <c r="B14" s="405"/>
      <c r="C14" s="416"/>
      <c r="D14" s="405"/>
      <c r="E14" s="416"/>
      <c r="F14" s="405"/>
      <c r="G14" s="416"/>
      <c r="H14" s="405"/>
      <c r="I14" s="416"/>
      <c r="J14" s="34"/>
      <c r="K14" s="423"/>
      <c r="L14" s="34"/>
      <c r="M14" s="423"/>
    </row>
    <row r="15" spans="1:13" x14ac:dyDescent="0.25">
      <c r="A15" s="4" t="s">
        <v>280</v>
      </c>
      <c r="B15" s="405">
        <v>65534.080000000002</v>
      </c>
      <c r="C15" s="416">
        <f>B15*B$3</f>
        <v>12750310.604800001</v>
      </c>
      <c r="D15" s="405">
        <v>61285.664999999994</v>
      </c>
      <c r="E15" s="416">
        <f>D15*D$3</f>
        <v>12288388.689149998</v>
      </c>
      <c r="F15" s="405">
        <v>62371</v>
      </c>
      <c r="G15" s="416">
        <f>F15*F$3</f>
        <v>13134085.180000002</v>
      </c>
      <c r="H15" s="405">
        <v>61236</v>
      </c>
      <c r="I15" s="416">
        <f>H15*H$3</f>
        <v>13463346.960000001</v>
      </c>
      <c r="J15" s="34">
        <v>62460.72</v>
      </c>
      <c r="K15" s="423">
        <f>J15*J$3</f>
        <v>15058580.031935999</v>
      </c>
      <c r="L15" s="34">
        <v>63709.934399999998</v>
      </c>
      <c r="M15" s="423">
        <f>L15*L$3</f>
        <v>15833364.913910879</v>
      </c>
    </row>
    <row r="16" spans="1:13" ht="15.75" thickBot="1" x14ac:dyDescent="0.3">
      <c r="A16" s="6" t="s">
        <v>281</v>
      </c>
      <c r="B16" s="408">
        <v>9125.1700000000164</v>
      </c>
      <c r="C16" s="417">
        <f>B16*B$3</f>
        <v>1775393.0752000031</v>
      </c>
      <c r="D16" s="408">
        <v>8117.3337135056272</v>
      </c>
      <c r="E16" s="417">
        <f>D16*D$3</f>
        <v>1627606.5828950133</v>
      </c>
      <c r="F16" s="408">
        <v>6198.9275334788827</v>
      </c>
      <c r="G16" s="417">
        <f>F16*F$3</f>
        <v>1305370.1599999832</v>
      </c>
      <c r="H16" s="408">
        <v>4784.88046938959</v>
      </c>
      <c r="I16" s="417">
        <f>H16*H$3</f>
        <v>1052003.8199999954</v>
      </c>
      <c r="J16" s="35">
        <v>4880.578078777382</v>
      </c>
      <c r="K16" s="424">
        <f>J16*J$3</f>
        <v>1176652.7123187445</v>
      </c>
      <c r="L16" s="35">
        <v>4978.1896403529299</v>
      </c>
      <c r="M16" s="424">
        <f>L16*L$3</f>
        <v>1237193.130532539</v>
      </c>
    </row>
    <row r="17" spans="1:13" ht="15.75" thickTop="1" x14ac:dyDescent="0.25">
      <c r="A17" s="654" t="s">
        <v>284</v>
      </c>
      <c r="B17" s="430">
        <f t="shared" ref="B17:M17" si="1">SUM(B13:B16)</f>
        <v>74659.250000000015</v>
      </c>
      <c r="C17" s="429">
        <f t="shared" si="1"/>
        <v>14525703.680000003</v>
      </c>
      <c r="D17" s="430">
        <f t="shared" si="1"/>
        <v>69402.998713505614</v>
      </c>
      <c r="E17" s="429">
        <f t="shared" si="1"/>
        <v>13915995.272045011</v>
      </c>
      <c r="F17" s="430">
        <f t="shared" si="1"/>
        <v>68569.927533478884</v>
      </c>
      <c r="G17" s="429">
        <f t="shared" si="1"/>
        <v>14439455.339999985</v>
      </c>
      <c r="H17" s="430">
        <f t="shared" si="1"/>
        <v>66020.880469389595</v>
      </c>
      <c r="I17" s="429">
        <f t="shared" si="1"/>
        <v>14515350.779999996</v>
      </c>
      <c r="J17" s="656">
        <f t="shared" si="1"/>
        <v>67341.298078777385</v>
      </c>
      <c r="K17" s="515">
        <f t="shared" si="1"/>
        <v>16235232.744254744</v>
      </c>
      <c r="L17" s="656">
        <f t="shared" si="1"/>
        <v>68688.124040352923</v>
      </c>
      <c r="M17" s="515">
        <f t="shared" si="1"/>
        <v>17070558.044443417</v>
      </c>
    </row>
    <row r="18" spans="1:13" hidden="1" x14ac:dyDescent="0.25">
      <c r="A18" s="4"/>
      <c r="C18" s="87"/>
      <c r="D18" s="5"/>
      <c r="E18" s="87"/>
      <c r="F18" s="5"/>
      <c r="G18" s="87"/>
      <c r="J18" s="17"/>
      <c r="K18" s="401"/>
      <c r="L18" s="18"/>
      <c r="M18" s="401"/>
    </row>
    <row r="19" spans="1:13" hidden="1" x14ac:dyDescent="0.25">
      <c r="A19" s="654" t="s">
        <v>285</v>
      </c>
      <c r="C19" s="87"/>
      <c r="D19" s="5"/>
      <c r="E19" s="87"/>
      <c r="F19" s="5"/>
      <c r="G19" s="87"/>
      <c r="J19" s="17"/>
      <c r="K19" s="401"/>
      <c r="L19" s="18"/>
      <c r="M19" s="401"/>
    </row>
    <row r="20" spans="1:13" hidden="1" x14ac:dyDescent="0.25">
      <c r="A20" s="4" t="s">
        <v>278</v>
      </c>
      <c r="B20" s="405">
        <v>0</v>
      </c>
      <c r="C20" s="416">
        <f>B20*B$3</f>
        <v>0</v>
      </c>
      <c r="D20" s="404">
        <v>0</v>
      </c>
      <c r="E20" s="416">
        <f>D20*D$3</f>
        <v>0</v>
      </c>
      <c r="F20" s="404">
        <v>0</v>
      </c>
      <c r="G20" s="416">
        <f>F20*F$3</f>
        <v>0</v>
      </c>
      <c r="H20" s="405">
        <v>0</v>
      </c>
      <c r="I20" s="32">
        <f>H20*H$3</f>
        <v>0</v>
      </c>
      <c r="J20" s="29">
        <v>0</v>
      </c>
      <c r="K20" s="423">
        <f>J20*J$3</f>
        <v>0</v>
      </c>
      <c r="L20" s="34">
        <v>0</v>
      </c>
      <c r="M20" s="423">
        <f>L20*L$3</f>
        <v>0</v>
      </c>
    </row>
    <row r="21" spans="1:13" hidden="1" x14ac:dyDescent="0.25">
      <c r="A21" s="4" t="s">
        <v>279</v>
      </c>
      <c r="B21" s="405">
        <v>0</v>
      </c>
      <c r="C21" s="416">
        <f>B21*B$3</f>
        <v>0</v>
      </c>
      <c r="D21" s="404">
        <v>0</v>
      </c>
      <c r="E21" s="416">
        <f>D21*D$3</f>
        <v>0</v>
      </c>
      <c r="F21" s="404">
        <v>0</v>
      </c>
      <c r="G21" s="416">
        <f>F21*F$3</f>
        <v>0</v>
      </c>
      <c r="H21" s="405">
        <v>0</v>
      </c>
      <c r="I21" s="32">
        <f>H21*H$3</f>
        <v>0</v>
      </c>
      <c r="J21" s="29">
        <v>0</v>
      </c>
      <c r="K21" s="423">
        <f>J21*J$3</f>
        <v>0</v>
      </c>
      <c r="L21" s="34">
        <v>0</v>
      </c>
      <c r="M21" s="423">
        <f>L21*L$3</f>
        <v>0</v>
      </c>
    </row>
    <row r="22" spans="1:13" hidden="1" x14ac:dyDescent="0.25">
      <c r="A22" s="4" t="s">
        <v>280</v>
      </c>
      <c r="B22" s="405">
        <v>0</v>
      </c>
      <c r="C22" s="416">
        <f>B22*B$3</f>
        <v>0</v>
      </c>
      <c r="D22" s="404">
        <v>0</v>
      </c>
      <c r="E22" s="416">
        <f>D22*D$3</f>
        <v>0</v>
      </c>
      <c r="F22" s="404">
        <v>0</v>
      </c>
      <c r="G22" s="416">
        <f>F22*F$3</f>
        <v>0</v>
      </c>
      <c r="H22" s="405">
        <v>0</v>
      </c>
      <c r="I22" s="32">
        <f>H22*H$3</f>
        <v>0</v>
      </c>
      <c r="J22" s="29">
        <v>0</v>
      </c>
      <c r="K22" s="423">
        <f>J22*J$3</f>
        <v>0</v>
      </c>
      <c r="L22" s="34">
        <v>0</v>
      </c>
      <c r="M22" s="423">
        <f>L22*L$3</f>
        <v>0</v>
      </c>
    </row>
    <row r="23" spans="1:13" ht="15.75" hidden="1" thickBot="1" x14ac:dyDescent="0.3">
      <c r="A23" s="6" t="s">
        <v>281</v>
      </c>
      <c r="B23" s="408">
        <v>0</v>
      </c>
      <c r="C23" s="417">
        <f>B23*B$3</f>
        <v>0</v>
      </c>
      <c r="D23" s="407">
        <v>0</v>
      </c>
      <c r="E23" s="417">
        <f>D23*D$3</f>
        <v>0</v>
      </c>
      <c r="F23" s="407">
        <v>0</v>
      </c>
      <c r="G23" s="417">
        <f>F23*F$3</f>
        <v>0</v>
      </c>
      <c r="H23" s="408">
        <v>0</v>
      </c>
      <c r="I23" s="428">
        <f>H23*H$3</f>
        <v>0</v>
      </c>
      <c r="J23" s="30">
        <v>0</v>
      </c>
      <c r="K23" s="424">
        <f>J23*J$3</f>
        <v>0</v>
      </c>
      <c r="L23" s="35">
        <v>0</v>
      </c>
      <c r="M23" s="424">
        <f>L23*L$3</f>
        <v>0</v>
      </c>
    </row>
    <row r="24" spans="1:13" ht="15.75" hidden="1" thickTop="1" x14ac:dyDescent="0.25">
      <c r="A24" s="655" t="s">
        <v>286</v>
      </c>
      <c r="B24" s="519">
        <f t="shared" ref="B24:M24" si="2">SUM(B20:B23)</f>
        <v>0</v>
      </c>
      <c r="C24" s="517">
        <f t="shared" si="2"/>
        <v>0</v>
      </c>
      <c r="D24" s="516">
        <f t="shared" si="2"/>
        <v>0</v>
      </c>
      <c r="E24" s="517">
        <f t="shared" si="2"/>
        <v>0</v>
      </c>
      <c r="F24" s="516">
        <f t="shared" si="2"/>
        <v>0</v>
      </c>
      <c r="G24" s="517">
        <f t="shared" si="2"/>
        <v>0</v>
      </c>
      <c r="H24" s="519">
        <f t="shared" si="2"/>
        <v>0</v>
      </c>
      <c r="I24" s="518">
        <f t="shared" si="2"/>
        <v>0</v>
      </c>
      <c r="J24" s="520">
        <f t="shared" si="2"/>
        <v>0</v>
      </c>
      <c r="K24" s="521">
        <f t="shared" si="2"/>
        <v>0</v>
      </c>
      <c r="L24" s="657">
        <f t="shared" si="2"/>
        <v>0</v>
      </c>
      <c r="M24" s="521">
        <f t="shared" si="2"/>
        <v>0</v>
      </c>
    </row>
    <row r="25" spans="1:13" hidden="1" x14ac:dyDescent="0.25">
      <c r="A25" s="73" t="s">
        <v>100</v>
      </c>
      <c r="B25" s="887"/>
      <c r="C25" s="888"/>
      <c r="D25" s="888"/>
      <c r="E25" s="888"/>
      <c r="F25" s="888"/>
      <c r="G25" s="888"/>
      <c r="H25" s="888"/>
      <c r="I25" s="888"/>
      <c r="J25" s="888"/>
      <c r="K25" s="888"/>
      <c r="L25" s="888"/>
      <c r="M25" s="889"/>
    </row>
    <row r="26" spans="1:13" hidden="1" x14ac:dyDescent="0.25">
      <c r="A26" s="654" t="s">
        <v>277</v>
      </c>
      <c r="C26" s="87"/>
      <c r="D26" s="5"/>
      <c r="E26" s="87"/>
      <c r="F26" s="5"/>
      <c r="G26" s="87"/>
      <c r="J26" s="17"/>
      <c r="K26" s="401"/>
      <c r="L26" s="18"/>
      <c r="M26" s="401"/>
    </row>
    <row r="27" spans="1:13" hidden="1" x14ac:dyDescent="0.25">
      <c r="A27" s="4" t="s">
        <v>278</v>
      </c>
      <c r="B27" s="405">
        <v>0</v>
      </c>
      <c r="C27" s="416">
        <f>B27*B$3</f>
        <v>0</v>
      </c>
      <c r="D27" s="404">
        <v>0</v>
      </c>
      <c r="E27" s="416">
        <f>D27*D$3</f>
        <v>0</v>
      </c>
      <c r="F27" s="404">
        <v>0</v>
      </c>
      <c r="G27" s="416">
        <f>F27*F$3</f>
        <v>0</v>
      </c>
      <c r="H27" s="405">
        <v>0</v>
      </c>
      <c r="I27" s="32">
        <f>H27*H$3</f>
        <v>0</v>
      </c>
      <c r="J27" s="29">
        <v>0</v>
      </c>
      <c r="K27" s="423">
        <f>J27*J$3</f>
        <v>0</v>
      </c>
      <c r="L27" s="34">
        <v>0</v>
      </c>
      <c r="M27" s="423">
        <f>L27*L$3</f>
        <v>0</v>
      </c>
    </row>
    <row r="28" spans="1:13" hidden="1" x14ac:dyDescent="0.25">
      <c r="A28" s="4" t="s">
        <v>279</v>
      </c>
      <c r="B28" s="405">
        <v>0</v>
      </c>
      <c r="C28" s="416">
        <f>B28*B$3</f>
        <v>0</v>
      </c>
      <c r="D28" s="404">
        <v>0</v>
      </c>
      <c r="E28" s="416">
        <f>D28*D$3</f>
        <v>0</v>
      </c>
      <c r="F28" s="404">
        <v>0</v>
      </c>
      <c r="G28" s="416">
        <f>F28*F$3</f>
        <v>0</v>
      </c>
      <c r="H28" s="405">
        <v>0</v>
      </c>
      <c r="I28" s="32">
        <f>H28*H$3</f>
        <v>0</v>
      </c>
      <c r="J28" s="29">
        <v>0</v>
      </c>
      <c r="K28" s="423">
        <f>J28*J$3</f>
        <v>0</v>
      </c>
      <c r="L28" s="34">
        <v>0</v>
      </c>
      <c r="M28" s="423">
        <f>L28*L$3</f>
        <v>0</v>
      </c>
    </row>
    <row r="29" spans="1:13" hidden="1" x14ac:dyDescent="0.25">
      <c r="A29" s="4" t="s">
        <v>280</v>
      </c>
      <c r="B29" s="405">
        <v>0</v>
      </c>
      <c r="C29" s="416">
        <f>B29*B$3</f>
        <v>0</v>
      </c>
      <c r="D29" s="404">
        <v>0</v>
      </c>
      <c r="E29" s="416">
        <f>D29*D$3</f>
        <v>0</v>
      </c>
      <c r="F29" s="404">
        <v>0</v>
      </c>
      <c r="G29" s="416">
        <f>F29*F$3</f>
        <v>0</v>
      </c>
      <c r="H29" s="405">
        <v>0</v>
      </c>
      <c r="I29" s="32">
        <f>H29*H$3</f>
        <v>0</v>
      </c>
      <c r="J29" s="29">
        <v>0</v>
      </c>
      <c r="K29" s="423">
        <f>J29*J$3</f>
        <v>0</v>
      </c>
      <c r="L29" s="34">
        <v>0</v>
      </c>
      <c r="M29" s="423">
        <f>L29*L$3</f>
        <v>0</v>
      </c>
    </row>
    <row r="30" spans="1:13" ht="15.75" hidden="1" thickBot="1" x14ac:dyDescent="0.3">
      <c r="A30" s="6" t="s">
        <v>281</v>
      </c>
      <c r="B30" s="408">
        <v>0</v>
      </c>
      <c r="C30" s="417">
        <f>B30*B$3</f>
        <v>0</v>
      </c>
      <c r="D30" s="407">
        <v>0</v>
      </c>
      <c r="E30" s="417">
        <f>D30*D$3</f>
        <v>0</v>
      </c>
      <c r="F30" s="407">
        <v>0</v>
      </c>
      <c r="G30" s="417">
        <f>F30*F$3</f>
        <v>0</v>
      </c>
      <c r="H30" s="408">
        <v>0</v>
      </c>
      <c r="I30" s="428">
        <f>H30*H$3</f>
        <v>0</v>
      </c>
      <c r="J30" s="30">
        <v>0</v>
      </c>
      <c r="K30" s="424">
        <f>J30*J$3</f>
        <v>0</v>
      </c>
      <c r="L30" s="35">
        <v>0</v>
      </c>
      <c r="M30" s="424">
        <f>L30*L$3</f>
        <v>0</v>
      </c>
    </row>
    <row r="31" spans="1:13" ht="15.75" hidden="1" thickTop="1" x14ac:dyDescent="0.25">
      <c r="A31" s="654" t="s">
        <v>282</v>
      </c>
      <c r="B31" s="430">
        <f t="shared" ref="B31:M31" si="3">SUM(B27:B30)</f>
        <v>0</v>
      </c>
      <c r="C31" s="429">
        <f t="shared" si="3"/>
        <v>0</v>
      </c>
      <c r="D31" s="422">
        <f t="shared" si="3"/>
        <v>0</v>
      </c>
      <c r="E31" s="429">
        <f t="shared" si="3"/>
        <v>0</v>
      </c>
      <c r="F31" s="422">
        <f t="shared" si="3"/>
        <v>0</v>
      </c>
      <c r="G31" s="429">
        <f t="shared" si="3"/>
        <v>0</v>
      </c>
      <c r="H31" s="430">
        <f t="shared" si="3"/>
        <v>0</v>
      </c>
      <c r="I31" s="80">
        <f t="shared" si="3"/>
        <v>0</v>
      </c>
      <c r="J31" s="33">
        <f t="shared" si="3"/>
        <v>0</v>
      </c>
      <c r="K31" s="515">
        <f t="shared" si="3"/>
        <v>0</v>
      </c>
      <c r="L31" s="656">
        <f t="shared" si="3"/>
        <v>0</v>
      </c>
      <c r="M31" s="515">
        <f t="shared" si="3"/>
        <v>0</v>
      </c>
    </row>
    <row r="32" spans="1:13" hidden="1" x14ac:dyDescent="0.25">
      <c r="A32" s="4"/>
      <c r="C32" s="87"/>
      <c r="D32" s="5"/>
      <c r="E32" s="87"/>
      <c r="F32" s="5"/>
      <c r="G32" s="87"/>
      <c r="J32" s="17"/>
      <c r="K32" s="401"/>
      <c r="L32" s="18"/>
      <c r="M32" s="401"/>
    </row>
    <row r="33" spans="1:13" hidden="1" x14ac:dyDescent="0.25">
      <c r="A33" s="654" t="s">
        <v>283</v>
      </c>
      <c r="C33" s="87"/>
      <c r="D33" s="5"/>
      <c r="E33" s="87"/>
      <c r="F33" s="5"/>
      <c r="G33" s="87"/>
      <c r="J33" s="17"/>
      <c r="K33" s="401"/>
      <c r="L33" s="18"/>
      <c r="M33" s="401"/>
    </row>
    <row r="34" spans="1:13" hidden="1" x14ac:dyDescent="0.25">
      <c r="A34" s="4" t="s">
        <v>278</v>
      </c>
      <c r="B34" s="405">
        <v>0</v>
      </c>
      <c r="C34" s="416">
        <f>B34*B$3</f>
        <v>0</v>
      </c>
      <c r="D34" s="404">
        <v>0</v>
      </c>
      <c r="E34" s="416">
        <f>D34*D$3</f>
        <v>0</v>
      </c>
      <c r="F34" s="404">
        <v>0</v>
      </c>
      <c r="G34" s="416">
        <f>F34*F$3</f>
        <v>0</v>
      </c>
      <c r="H34" s="405">
        <v>0</v>
      </c>
      <c r="I34" s="32">
        <f>H34*H$3</f>
        <v>0</v>
      </c>
      <c r="J34" s="29">
        <v>0</v>
      </c>
      <c r="K34" s="423">
        <f>J34*J$3</f>
        <v>0</v>
      </c>
      <c r="L34" s="34">
        <v>0</v>
      </c>
      <c r="M34" s="423">
        <f>L34*L$3</f>
        <v>0</v>
      </c>
    </row>
    <row r="35" spans="1:13" hidden="1" x14ac:dyDescent="0.25">
      <c r="A35" s="4" t="s">
        <v>279</v>
      </c>
      <c r="B35" s="405">
        <v>0</v>
      </c>
      <c r="C35" s="416">
        <f>B35*B$3</f>
        <v>0</v>
      </c>
      <c r="D35" s="404">
        <v>0</v>
      </c>
      <c r="E35" s="416">
        <f>D35*D$3</f>
        <v>0</v>
      </c>
      <c r="F35" s="404">
        <v>0</v>
      </c>
      <c r="G35" s="416">
        <f>F35*F$3</f>
        <v>0</v>
      </c>
      <c r="H35" s="405">
        <v>0</v>
      </c>
      <c r="I35" s="32">
        <f>H35*H$3</f>
        <v>0</v>
      </c>
      <c r="J35" s="29">
        <v>0</v>
      </c>
      <c r="K35" s="423">
        <f>J35*J$3</f>
        <v>0</v>
      </c>
      <c r="L35" s="34">
        <v>0</v>
      </c>
      <c r="M35" s="423">
        <f>L35*L$3</f>
        <v>0</v>
      </c>
    </row>
    <row r="36" spans="1:13" hidden="1" x14ac:dyDescent="0.25">
      <c r="A36" s="4" t="s">
        <v>280</v>
      </c>
      <c r="B36" s="405">
        <v>0</v>
      </c>
      <c r="C36" s="416">
        <f>B36*B$3</f>
        <v>0</v>
      </c>
      <c r="D36" s="404">
        <v>0</v>
      </c>
      <c r="E36" s="416">
        <f>D36*D$3</f>
        <v>0</v>
      </c>
      <c r="F36" s="404">
        <v>0</v>
      </c>
      <c r="G36" s="416">
        <f>F36*F$3</f>
        <v>0</v>
      </c>
      <c r="H36" s="405">
        <v>0</v>
      </c>
      <c r="I36" s="32">
        <f>H36*H$3</f>
        <v>0</v>
      </c>
      <c r="J36" s="29">
        <v>0</v>
      </c>
      <c r="K36" s="423">
        <f>J36*J$3</f>
        <v>0</v>
      </c>
      <c r="L36" s="34">
        <v>0</v>
      </c>
      <c r="M36" s="423">
        <f>L36*L$3</f>
        <v>0</v>
      </c>
    </row>
    <row r="37" spans="1:13" ht="15.75" hidden="1" thickBot="1" x14ac:dyDescent="0.3">
      <c r="A37" s="6" t="s">
        <v>281</v>
      </c>
      <c r="B37" s="408">
        <v>0</v>
      </c>
      <c r="C37" s="417">
        <f>B37*B$3</f>
        <v>0</v>
      </c>
      <c r="D37" s="407">
        <v>0</v>
      </c>
      <c r="E37" s="417">
        <f>D37*D$3</f>
        <v>0</v>
      </c>
      <c r="F37" s="407">
        <v>0</v>
      </c>
      <c r="G37" s="417">
        <f>F37*F$3</f>
        <v>0</v>
      </c>
      <c r="H37" s="408">
        <v>0</v>
      </c>
      <c r="I37" s="428">
        <f>H37*H$3</f>
        <v>0</v>
      </c>
      <c r="J37" s="30">
        <v>0</v>
      </c>
      <c r="K37" s="424">
        <f>J37*J$3</f>
        <v>0</v>
      </c>
      <c r="L37" s="35">
        <v>0</v>
      </c>
      <c r="M37" s="424">
        <f>L37*L$3</f>
        <v>0</v>
      </c>
    </row>
    <row r="38" spans="1:13" ht="15.75" hidden="1" thickTop="1" x14ac:dyDescent="0.25">
      <c r="A38" s="654" t="s">
        <v>284</v>
      </c>
      <c r="B38" s="430">
        <f t="shared" ref="B38:M38" si="4">SUM(B34:B37)</f>
        <v>0</v>
      </c>
      <c r="C38" s="429">
        <f t="shared" si="4"/>
        <v>0</v>
      </c>
      <c r="D38" s="422">
        <f t="shared" si="4"/>
        <v>0</v>
      </c>
      <c r="E38" s="429">
        <f t="shared" si="4"/>
        <v>0</v>
      </c>
      <c r="F38" s="422">
        <f t="shared" si="4"/>
        <v>0</v>
      </c>
      <c r="G38" s="429">
        <f t="shared" si="4"/>
        <v>0</v>
      </c>
      <c r="H38" s="430">
        <f t="shared" si="4"/>
        <v>0</v>
      </c>
      <c r="I38" s="80">
        <f t="shared" si="4"/>
        <v>0</v>
      </c>
      <c r="J38" s="33">
        <f t="shared" si="4"/>
        <v>0</v>
      </c>
      <c r="K38" s="515">
        <f t="shared" si="4"/>
        <v>0</v>
      </c>
      <c r="L38" s="656">
        <f t="shared" si="4"/>
        <v>0</v>
      </c>
      <c r="M38" s="515">
        <f t="shared" si="4"/>
        <v>0</v>
      </c>
    </row>
    <row r="39" spans="1:13" hidden="1" x14ac:dyDescent="0.25">
      <c r="A39" s="4"/>
      <c r="C39" s="87"/>
      <c r="D39" s="5"/>
      <c r="E39" s="87"/>
      <c r="F39" s="5"/>
      <c r="G39" s="87"/>
      <c r="J39" s="17"/>
      <c r="K39" s="401"/>
      <c r="L39" s="18"/>
      <c r="M39" s="401"/>
    </row>
    <row r="40" spans="1:13" hidden="1" x14ac:dyDescent="0.25">
      <c r="A40" s="654" t="s">
        <v>285</v>
      </c>
      <c r="C40" s="87"/>
      <c r="D40" s="5"/>
      <c r="E40" s="87"/>
      <c r="F40" s="5"/>
      <c r="G40" s="87"/>
      <c r="J40" s="17"/>
      <c r="K40" s="401"/>
      <c r="L40" s="18"/>
      <c r="M40" s="401"/>
    </row>
    <row r="41" spans="1:13" hidden="1" x14ac:dyDescent="0.25">
      <c r="A41" s="4" t="s">
        <v>278</v>
      </c>
      <c r="B41" s="405">
        <v>0</v>
      </c>
      <c r="C41" s="416">
        <f>B41*B$3</f>
        <v>0</v>
      </c>
      <c r="D41" s="404">
        <v>0</v>
      </c>
      <c r="E41" s="416">
        <f>D41*D$3</f>
        <v>0</v>
      </c>
      <c r="F41" s="404">
        <v>0</v>
      </c>
      <c r="G41" s="416">
        <f>F41*F$3</f>
        <v>0</v>
      </c>
      <c r="H41" s="405">
        <v>0</v>
      </c>
      <c r="I41" s="32">
        <f>H41*H$3</f>
        <v>0</v>
      </c>
      <c r="J41" s="29">
        <v>0</v>
      </c>
      <c r="K41" s="423">
        <f>J41*J$3</f>
        <v>0</v>
      </c>
      <c r="L41" s="34">
        <v>0</v>
      </c>
      <c r="M41" s="423">
        <f>L41*L$3</f>
        <v>0</v>
      </c>
    </row>
    <row r="42" spans="1:13" hidden="1" x14ac:dyDescent="0.25">
      <c r="A42" s="4" t="s">
        <v>279</v>
      </c>
      <c r="B42" s="405">
        <v>0</v>
      </c>
      <c r="C42" s="416">
        <f>B42*B$3</f>
        <v>0</v>
      </c>
      <c r="D42" s="404">
        <v>0</v>
      </c>
      <c r="E42" s="416">
        <f>D42*D$3</f>
        <v>0</v>
      </c>
      <c r="F42" s="404">
        <v>0</v>
      </c>
      <c r="G42" s="416">
        <f>F42*F$3</f>
        <v>0</v>
      </c>
      <c r="H42" s="405">
        <v>0</v>
      </c>
      <c r="I42" s="32">
        <f>H42*H$3</f>
        <v>0</v>
      </c>
      <c r="J42" s="29">
        <v>0</v>
      </c>
      <c r="K42" s="423">
        <f>J42*J$3</f>
        <v>0</v>
      </c>
      <c r="L42" s="34">
        <v>0</v>
      </c>
      <c r="M42" s="423">
        <f>L42*L$3</f>
        <v>0</v>
      </c>
    </row>
    <row r="43" spans="1:13" hidden="1" x14ac:dyDescent="0.25">
      <c r="A43" s="4" t="s">
        <v>280</v>
      </c>
      <c r="B43" s="405">
        <v>0</v>
      </c>
      <c r="C43" s="416">
        <f>B43*B$3</f>
        <v>0</v>
      </c>
      <c r="D43" s="404">
        <v>0</v>
      </c>
      <c r="E43" s="416">
        <f>D43*D$3</f>
        <v>0</v>
      </c>
      <c r="F43" s="404">
        <v>0</v>
      </c>
      <c r="G43" s="416">
        <f>F43*F$3</f>
        <v>0</v>
      </c>
      <c r="H43" s="405">
        <v>0</v>
      </c>
      <c r="I43" s="32">
        <f>H43*H$3</f>
        <v>0</v>
      </c>
      <c r="J43" s="29">
        <v>0</v>
      </c>
      <c r="K43" s="423">
        <f>J43*J$3</f>
        <v>0</v>
      </c>
      <c r="L43" s="34">
        <v>0</v>
      </c>
      <c r="M43" s="423">
        <f>L43*L$3</f>
        <v>0</v>
      </c>
    </row>
    <row r="44" spans="1:13" ht="15.75" hidden="1" thickBot="1" x14ac:dyDescent="0.3">
      <c r="A44" s="6" t="s">
        <v>281</v>
      </c>
      <c r="B44" s="408">
        <v>0</v>
      </c>
      <c r="C44" s="417">
        <f>B44*B$3</f>
        <v>0</v>
      </c>
      <c r="D44" s="407">
        <v>0</v>
      </c>
      <c r="E44" s="417">
        <f>D44*D$3</f>
        <v>0</v>
      </c>
      <c r="F44" s="407">
        <v>0</v>
      </c>
      <c r="G44" s="417">
        <f>F44*F$3</f>
        <v>0</v>
      </c>
      <c r="H44" s="408">
        <v>0</v>
      </c>
      <c r="I44" s="428">
        <f>H44*H$3</f>
        <v>0</v>
      </c>
      <c r="J44" s="30">
        <v>0</v>
      </c>
      <c r="K44" s="424">
        <f>J44*J$3</f>
        <v>0</v>
      </c>
      <c r="L44" s="35">
        <v>0</v>
      </c>
      <c r="M44" s="424">
        <f>L44*L$3</f>
        <v>0</v>
      </c>
    </row>
    <row r="45" spans="1:13" ht="15.75" hidden="1" thickTop="1" x14ac:dyDescent="0.25">
      <c r="A45" s="655" t="s">
        <v>286</v>
      </c>
      <c r="B45" s="519">
        <f t="shared" ref="B45:M45" si="5">SUM(B41:B44)</f>
        <v>0</v>
      </c>
      <c r="C45" s="517">
        <f t="shared" si="5"/>
        <v>0</v>
      </c>
      <c r="D45" s="516">
        <f t="shared" si="5"/>
        <v>0</v>
      </c>
      <c r="E45" s="517">
        <f t="shared" si="5"/>
        <v>0</v>
      </c>
      <c r="F45" s="516">
        <f t="shared" si="5"/>
        <v>0</v>
      </c>
      <c r="G45" s="517">
        <f t="shared" si="5"/>
        <v>0</v>
      </c>
      <c r="H45" s="519">
        <f t="shared" si="5"/>
        <v>0</v>
      </c>
      <c r="I45" s="518">
        <f t="shared" si="5"/>
        <v>0</v>
      </c>
      <c r="J45" s="520">
        <f t="shared" si="5"/>
        <v>0</v>
      </c>
      <c r="K45" s="521">
        <f t="shared" si="5"/>
        <v>0</v>
      </c>
      <c r="L45" s="657">
        <f t="shared" si="5"/>
        <v>0</v>
      </c>
      <c r="M45" s="521">
        <f t="shared" si="5"/>
        <v>0</v>
      </c>
    </row>
    <row r="46" spans="1:13" hidden="1" x14ac:dyDescent="0.25">
      <c r="A46" s="73" t="s">
        <v>200</v>
      </c>
      <c r="B46" s="887"/>
      <c r="C46" s="888"/>
      <c r="D46" s="888"/>
      <c r="E46" s="888"/>
      <c r="F46" s="888"/>
      <c r="G46" s="888"/>
      <c r="H46" s="888"/>
      <c r="I46" s="888"/>
      <c r="J46" s="888"/>
      <c r="K46" s="888"/>
      <c r="L46" s="888"/>
      <c r="M46" s="889"/>
    </row>
    <row r="47" spans="1:13" hidden="1" x14ac:dyDescent="0.25">
      <c r="A47" s="654" t="s">
        <v>277</v>
      </c>
      <c r="C47" s="87"/>
      <c r="D47" s="5"/>
      <c r="E47" s="87"/>
      <c r="F47" s="5"/>
      <c r="G47" s="87"/>
      <c r="J47" s="17"/>
      <c r="K47" s="401"/>
      <c r="L47" s="18"/>
      <c r="M47" s="401"/>
    </row>
    <row r="48" spans="1:13" hidden="1" x14ac:dyDescent="0.25">
      <c r="A48" s="4" t="s">
        <v>278</v>
      </c>
      <c r="B48" s="405">
        <v>0</v>
      </c>
      <c r="C48" s="416">
        <f>B48*B$3</f>
        <v>0</v>
      </c>
      <c r="D48" s="404">
        <v>0</v>
      </c>
      <c r="E48" s="416">
        <f>D48*D$3</f>
        <v>0</v>
      </c>
      <c r="F48" s="404">
        <v>0</v>
      </c>
      <c r="G48" s="416">
        <f>F48*F$3</f>
        <v>0</v>
      </c>
      <c r="H48" s="405">
        <v>0</v>
      </c>
      <c r="I48" s="32">
        <f>H48*H$3</f>
        <v>0</v>
      </c>
      <c r="J48" s="29">
        <v>0</v>
      </c>
      <c r="K48" s="423">
        <f>J48*J$3</f>
        <v>0</v>
      </c>
      <c r="L48" s="34">
        <v>0</v>
      </c>
      <c r="M48" s="423">
        <f>L48*L$3</f>
        <v>0</v>
      </c>
    </row>
    <row r="49" spans="1:13" hidden="1" x14ac:dyDescent="0.25">
      <c r="A49" s="4" t="s">
        <v>279</v>
      </c>
      <c r="B49" s="405">
        <v>0</v>
      </c>
      <c r="C49" s="416">
        <f>B49*B$3</f>
        <v>0</v>
      </c>
      <c r="D49" s="404">
        <v>0</v>
      </c>
      <c r="E49" s="416">
        <f>D49*D$3</f>
        <v>0</v>
      </c>
      <c r="F49" s="404">
        <v>0</v>
      </c>
      <c r="G49" s="416">
        <f>F49*F$3</f>
        <v>0</v>
      </c>
      <c r="H49" s="405">
        <v>0</v>
      </c>
      <c r="I49" s="32">
        <f>H49*H$3</f>
        <v>0</v>
      </c>
      <c r="J49" s="29">
        <v>0</v>
      </c>
      <c r="K49" s="423">
        <f>J49*J$3</f>
        <v>0</v>
      </c>
      <c r="L49" s="34">
        <v>0</v>
      </c>
      <c r="M49" s="423">
        <f>L49*L$3</f>
        <v>0</v>
      </c>
    </row>
    <row r="50" spans="1:13" hidden="1" x14ac:dyDescent="0.25">
      <c r="A50" s="4" t="s">
        <v>280</v>
      </c>
      <c r="B50" s="405">
        <v>0</v>
      </c>
      <c r="C50" s="416">
        <f>B50*B$3</f>
        <v>0</v>
      </c>
      <c r="D50" s="404">
        <v>0</v>
      </c>
      <c r="E50" s="416">
        <f>D50*D$3</f>
        <v>0</v>
      </c>
      <c r="F50" s="404">
        <v>0</v>
      </c>
      <c r="G50" s="416">
        <f>F50*F$3</f>
        <v>0</v>
      </c>
      <c r="H50" s="405">
        <v>0</v>
      </c>
      <c r="I50" s="32">
        <f>H50*H$3</f>
        <v>0</v>
      </c>
      <c r="J50" s="29">
        <v>0</v>
      </c>
      <c r="K50" s="423">
        <f>J50*J$3</f>
        <v>0</v>
      </c>
      <c r="L50" s="34">
        <v>0</v>
      </c>
      <c r="M50" s="423">
        <f>L50*L$3</f>
        <v>0</v>
      </c>
    </row>
    <row r="51" spans="1:13" ht="15.75" hidden="1" thickBot="1" x14ac:dyDescent="0.3">
      <c r="A51" s="6" t="s">
        <v>281</v>
      </c>
      <c r="B51" s="408">
        <v>0</v>
      </c>
      <c r="C51" s="417">
        <f>B51*B$3</f>
        <v>0</v>
      </c>
      <c r="D51" s="407">
        <v>0</v>
      </c>
      <c r="E51" s="417">
        <f>D51*D$3</f>
        <v>0</v>
      </c>
      <c r="F51" s="407">
        <v>0</v>
      </c>
      <c r="G51" s="417">
        <f>F51*F$3</f>
        <v>0</v>
      </c>
      <c r="H51" s="408">
        <v>0</v>
      </c>
      <c r="I51" s="428">
        <f>H51*H$3</f>
        <v>0</v>
      </c>
      <c r="J51" s="30">
        <v>0</v>
      </c>
      <c r="K51" s="424">
        <f>J51*J$3</f>
        <v>0</v>
      </c>
      <c r="L51" s="35">
        <v>0</v>
      </c>
      <c r="M51" s="424">
        <f>L51*L$3</f>
        <v>0</v>
      </c>
    </row>
    <row r="52" spans="1:13" ht="15.75" hidden="1" thickTop="1" x14ac:dyDescent="0.25">
      <c r="A52" s="654" t="s">
        <v>282</v>
      </c>
      <c r="B52" s="430">
        <f t="shared" ref="B52:M52" si="6">SUM(B48:B51)</f>
        <v>0</v>
      </c>
      <c r="C52" s="429">
        <f t="shared" si="6"/>
        <v>0</v>
      </c>
      <c r="D52" s="422">
        <f t="shared" si="6"/>
        <v>0</v>
      </c>
      <c r="E52" s="429">
        <f t="shared" si="6"/>
        <v>0</v>
      </c>
      <c r="F52" s="422">
        <f t="shared" si="6"/>
        <v>0</v>
      </c>
      <c r="G52" s="429">
        <f t="shared" si="6"/>
        <v>0</v>
      </c>
      <c r="H52" s="430">
        <f t="shared" si="6"/>
        <v>0</v>
      </c>
      <c r="I52" s="80">
        <f t="shared" si="6"/>
        <v>0</v>
      </c>
      <c r="J52" s="33">
        <f t="shared" si="6"/>
        <v>0</v>
      </c>
      <c r="K52" s="515">
        <f t="shared" si="6"/>
        <v>0</v>
      </c>
      <c r="L52" s="656">
        <f t="shared" si="6"/>
        <v>0</v>
      </c>
      <c r="M52" s="515">
        <f t="shared" si="6"/>
        <v>0</v>
      </c>
    </row>
    <row r="53" spans="1:13" hidden="1" x14ac:dyDescent="0.25">
      <c r="A53" s="4"/>
      <c r="C53" s="87"/>
      <c r="D53" s="5"/>
      <c r="E53" s="87"/>
      <c r="F53" s="5"/>
      <c r="G53" s="87"/>
      <c r="J53" s="17"/>
      <c r="K53" s="401"/>
      <c r="L53" s="18"/>
      <c r="M53" s="401"/>
    </row>
    <row r="54" spans="1:13" hidden="1" x14ac:dyDescent="0.25">
      <c r="A54" s="654" t="s">
        <v>283</v>
      </c>
      <c r="C54" s="87"/>
      <c r="D54" s="5"/>
      <c r="E54" s="87"/>
      <c r="F54" s="5"/>
      <c r="G54" s="87"/>
      <c r="J54" s="17"/>
      <c r="K54" s="401"/>
      <c r="L54" s="18"/>
      <c r="M54" s="401"/>
    </row>
    <row r="55" spans="1:13" hidden="1" x14ac:dyDescent="0.25">
      <c r="A55" s="4" t="s">
        <v>278</v>
      </c>
      <c r="B55" s="405">
        <v>0</v>
      </c>
      <c r="C55" s="416">
        <f>B55*B$3</f>
        <v>0</v>
      </c>
      <c r="D55" s="404">
        <v>0</v>
      </c>
      <c r="E55" s="416">
        <f>D55*D$3</f>
        <v>0</v>
      </c>
      <c r="F55" s="404">
        <v>0</v>
      </c>
      <c r="G55" s="416">
        <f>F55*F$3</f>
        <v>0</v>
      </c>
      <c r="H55" s="405">
        <v>0</v>
      </c>
      <c r="I55" s="32">
        <f>H55*H$3</f>
        <v>0</v>
      </c>
      <c r="J55" s="29">
        <v>0</v>
      </c>
      <c r="K55" s="423">
        <f>J55*J$3</f>
        <v>0</v>
      </c>
      <c r="L55" s="34">
        <v>0</v>
      </c>
      <c r="M55" s="423">
        <f>L55*L$3</f>
        <v>0</v>
      </c>
    </row>
    <row r="56" spans="1:13" hidden="1" x14ac:dyDescent="0.25">
      <c r="A56" s="4" t="s">
        <v>279</v>
      </c>
      <c r="B56" s="405">
        <v>0</v>
      </c>
      <c r="C56" s="416">
        <f>B56*B$3</f>
        <v>0</v>
      </c>
      <c r="D56" s="404">
        <v>0</v>
      </c>
      <c r="E56" s="416">
        <f>D56*D$3</f>
        <v>0</v>
      </c>
      <c r="F56" s="404">
        <v>0</v>
      </c>
      <c r="G56" s="416">
        <f>F56*F$3</f>
        <v>0</v>
      </c>
      <c r="H56" s="405">
        <v>0</v>
      </c>
      <c r="I56" s="32">
        <f>H56*H$3</f>
        <v>0</v>
      </c>
      <c r="J56" s="29">
        <v>0</v>
      </c>
      <c r="K56" s="423">
        <f>J56*J$3</f>
        <v>0</v>
      </c>
      <c r="L56" s="34">
        <v>0</v>
      </c>
      <c r="M56" s="423">
        <f>L56*L$3</f>
        <v>0</v>
      </c>
    </row>
    <row r="57" spans="1:13" hidden="1" x14ac:dyDescent="0.25">
      <c r="A57" s="4" t="s">
        <v>280</v>
      </c>
      <c r="B57" s="405">
        <v>0</v>
      </c>
      <c r="C57" s="416">
        <f>B57*B$3</f>
        <v>0</v>
      </c>
      <c r="D57" s="404">
        <v>0</v>
      </c>
      <c r="E57" s="416">
        <f>D57*D$3</f>
        <v>0</v>
      </c>
      <c r="F57" s="404">
        <v>0</v>
      </c>
      <c r="G57" s="416">
        <f>F57*F$3</f>
        <v>0</v>
      </c>
      <c r="H57" s="405">
        <v>0</v>
      </c>
      <c r="I57" s="32">
        <f>H57*H$3</f>
        <v>0</v>
      </c>
      <c r="J57" s="29">
        <v>0</v>
      </c>
      <c r="K57" s="423">
        <f>J57*J$3</f>
        <v>0</v>
      </c>
      <c r="L57" s="34">
        <v>0</v>
      </c>
      <c r="M57" s="423">
        <f>L57*L$3</f>
        <v>0</v>
      </c>
    </row>
    <row r="58" spans="1:13" ht="15.75" hidden="1" thickBot="1" x14ac:dyDescent="0.3">
      <c r="A58" s="6" t="s">
        <v>281</v>
      </c>
      <c r="B58" s="408">
        <v>0</v>
      </c>
      <c r="C58" s="417">
        <f>B58*B$3</f>
        <v>0</v>
      </c>
      <c r="D58" s="407">
        <v>0</v>
      </c>
      <c r="E58" s="417">
        <f>D58*D$3</f>
        <v>0</v>
      </c>
      <c r="F58" s="407">
        <v>0</v>
      </c>
      <c r="G58" s="417">
        <f>F58*F$3</f>
        <v>0</v>
      </c>
      <c r="H58" s="408">
        <v>0</v>
      </c>
      <c r="I58" s="428">
        <f>H58*H$3</f>
        <v>0</v>
      </c>
      <c r="J58" s="30">
        <v>0</v>
      </c>
      <c r="K58" s="424">
        <f>J58*J$3</f>
        <v>0</v>
      </c>
      <c r="L58" s="35">
        <v>0</v>
      </c>
      <c r="M58" s="424">
        <f>L58*L$3</f>
        <v>0</v>
      </c>
    </row>
    <row r="59" spans="1:13" ht="15.75" hidden="1" thickTop="1" x14ac:dyDescent="0.25">
      <c r="A59" s="654" t="s">
        <v>284</v>
      </c>
      <c r="B59" s="430">
        <f t="shared" ref="B59:M59" si="7">SUM(B55:B58)</f>
        <v>0</v>
      </c>
      <c r="C59" s="429">
        <f t="shared" si="7"/>
        <v>0</v>
      </c>
      <c r="D59" s="422">
        <f t="shared" si="7"/>
        <v>0</v>
      </c>
      <c r="E59" s="429">
        <f t="shared" si="7"/>
        <v>0</v>
      </c>
      <c r="F59" s="422">
        <f t="shared" si="7"/>
        <v>0</v>
      </c>
      <c r="G59" s="429">
        <f t="shared" si="7"/>
        <v>0</v>
      </c>
      <c r="H59" s="430">
        <f t="shared" si="7"/>
        <v>0</v>
      </c>
      <c r="I59" s="80">
        <f t="shared" si="7"/>
        <v>0</v>
      </c>
      <c r="J59" s="33">
        <f t="shared" si="7"/>
        <v>0</v>
      </c>
      <c r="K59" s="515">
        <f t="shared" si="7"/>
        <v>0</v>
      </c>
      <c r="L59" s="656">
        <f t="shared" si="7"/>
        <v>0</v>
      </c>
      <c r="M59" s="515">
        <f t="shared" si="7"/>
        <v>0</v>
      </c>
    </row>
    <row r="60" spans="1:13" hidden="1" x14ac:dyDescent="0.25">
      <c r="A60" s="4"/>
      <c r="C60" s="87"/>
      <c r="D60" s="5"/>
      <c r="E60" s="87"/>
      <c r="F60" s="5"/>
      <c r="G60" s="87"/>
      <c r="J60" s="17"/>
      <c r="K60" s="401"/>
      <c r="L60" s="18"/>
      <c r="M60" s="401"/>
    </row>
    <row r="61" spans="1:13" hidden="1" x14ac:dyDescent="0.25">
      <c r="A61" s="654" t="s">
        <v>285</v>
      </c>
      <c r="C61" s="87"/>
      <c r="D61" s="5"/>
      <c r="E61" s="87"/>
      <c r="F61" s="5"/>
      <c r="G61" s="87"/>
      <c r="J61" s="17"/>
      <c r="K61" s="401"/>
      <c r="L61" s="18"/>
      <c r="M61" s="401"/>
    </row>
    <row r="62" spans="1:13" hidden="1" x14ac:dyDescent="0.25">
      <c r="A62" s="4" t="s">
        <v>278</v>
      </c>
      <c r="B62" s="405">
        <v>0</v>
      </c>
      <c r="C62" s="416">
        <f>B62*B$3</f>
        <v>0</v>
      </c>
      <c r="D62" s="404">
        <v>0</v>
      </c>
      <c r="E62" s="416">
        <f>D62*D$3</f>
        <v>0</v>
      </c>
      <c r="F62" s="404">
        <v>0</v>
      </c>
      <c r="G62" s="416">
        <f>F62*F$3</f>
        <v>0</v>
      </c>
      <c r="H62" s="405">
        <v>0</v>
      </c>
      <c r="I62" s="32">
        <f>H62*H$3</f>
        <v>0</v>
      </c>
      <c r="J62" s="29">
        <v>0</v>
      </c>
      <c r="K62" s="423">
        <f>J62*J$3</f>
        <v>0</v>
      </c>
      <c r="L62" s="34">
        <v>0</v>
      </c>
      <c r="M62" s="423">
        <f>L62*L$3</f>
        <v>0</v>
      </c>
    </row>
    <row r="63" spans="1:13" hidden="1" x14ac:dyDescent="0.25">
      <c r="A63" s="4" t="s">
        <v>279</v>
      </c>
      <c r="B63" s="405">
        <v>0</v>
      </c>
      <c r="C63" s="416">
        <f>B63*B$3</f>
        <v>0</v>
      </c>
      <c r="D63" s="404">
        <v>0</v>
      </c>
      <c r="E63" s="416">
        <f>D63*D$3</f>
        <v>0</v>
      </c>
      <c r="F63" s="404">
        <v>0</v>
      </c>
      <c r="G63" s="416">
        <f>F63*F$3</f>
        <v>0</v>
      </c>
      <c r="H63" s="405">
        <v>0</v>
      </c>
      <c r="I63" s="32">
        <f>H63*H$3</f>
        <v>0</v>
      </c>
      <c r="J63" s="29">
        <v>0</v>
      </c>
      <c r="K63" s="423">
        <f>J63*J$3</f>
        <v>0</v>
      </c>
      <c r="L63" s="34">
        <v>0</v>
      </c>
      <c r="M63" s="423">
        <f>L63*L$3</f>
        <v>0</v>
      </c>
    </row>
    <row r="64" spans="1:13" hidden="1" x14ac:dyDescent="0.25">
      <c r="A64" s="4" t="s">
        <v>280</v>
      </c>
      <c r="B64" s="405">
        <v>0</v>
      </c>
      <c r="C64" s="416">
        <f>B64*B$3</f>
        <v>0</v>
      </c>
      <c r="D64" s="404">
        <v>0</v>
      </c>
      <c r="E64" s="416">
        <f>D64*D$3</f>
        <v>0</v>
      </c>
      <c r="F64" s="404">
        <v>0</v>
      </c>
      <c r="G64" s="416">
        <f>F64*F$3</f>
        <v>0</v>
      </c>
      <c r="H64" s="405">
        <v>0</v>
      </c>
      <c r="I64" s="32">
        <f>H64*H$3</f>
        <v>0</v>
      </c>
      <c r="J64" s="29">
        <v>0</v>
      </c>
      <c r="K64" s="423">
        <f>J64*J$3</f>
        <v>0</v>
      </c>
      <c r="L64" s="34">
        <v>0</v>
      </c>
      <c r="M64" s="423">
        <f>L64*L$3</f>
        <v>0</v>
      </c>
    </row>
    <row r="65" spans="1:13" ht="15.75" hidden="1" thickBot="1" x14ac:dyDescent="0.3">
      <c r="A65" s="6" t="s">
        <v>281</v>
      </c>
      <c r="B65" s="408">
        <v>0</v>
      </c>
      <c r="C65" s="417">
        <f>B65*B$3</f>
        <v>0</v>
      </c>
      <c r="D65" s="407">
        <v>0</v>
      </c>
      <c r="E65" s="417">
        <f>D65*D$3</f>
        <v>0</v>
      </c>
      <c r="F65" s="407">
        <v>0</v>
      </c>
      <c r="G65" s="417">
        <f>F65*F$3</f>
        <v>0</v>
      </c>
      <c r="H65" s="408">
        <v>0</v>
      </c>
      <c r="I65" s="428">
        <f>H65*H$3</f>
        <v>0</v>
      </c>
      <c r="J65" s="30">
        <v>0</v>
      </c>
      <c r="K65" s="424">
        <f>J65*J$3</f>
        <v>0</v>
      </c>
      <c r="L65" s="35">
        <v>0</v>
      </c>
      <c r="M65" s="424">
        <f>L65*L$3</f>
        <v>0</v>
      </c>
    </row>
    <row r="66" spans="1:13" ht="15.75" hidden="1" thickTop="1" x14ac:dyDescent="0.25">
      <c r="A66" s="655" t="s">
        <v>286</v>
      </c>
      <c r="B66" s="519">
        <f t="shared" ref="B66:M66" si="8">SUM(B62:B65)</f>
        <v>0</v>
      </c>
      <c r="C66" s="517">
        <f t="shared" si="8"/>
        <v>0</v>
      </c>
      <c r="D66" s="516">
        <f t="shared" si="8"/>
        <v>0</v>
      </c>
      <c r="E66" s="517">
        <f t="shared" si="8"/>
        <v>0</v>
      </c>
      <c r="F66" s="516">
        <f t="shared" si="8"/>
        <v>0</v>
      </c>
      <c r="G66" s="517">
        <f t="shared" si="8"/>
        <v>0</v>
      </c>
      <c r="H66" s="519">
        <f t="shared" si="8"/>
        <v>0</v>
      </c>
      <c r="I66" s="518">
        <f t="shared" si="8"/>
        <v>0</v>
      </c>
      <c r="J66" s="520">
        <f t="shared" si="8"/>
        <v>0</v>
      </c>
      <c r="K66" s="521">
        <f t="shared" si="8"/>
        <v>0</v>
      </c>
      <c r="L66" s="657">
        <f t="shared" si="8"/>
        <v>0</v>
      </c>
      <c r="M66" s="521">
        <f t="shared" si="8"/>
        <v>0</v>
      </c>
    </row>
    <row r="67" spans="1:13" hidden="1" x14ac:dyDescent="0.25">
      <c r="A67" s="73" t="s">
        <v>201</v>
      </c>
      <c r="B67" s="887"/>
      <c r="C67" s="888"/>
      <c r="D67" s="888"/>
      <c r="E67" s="888"/>
      <c r="F67" s="888"/>
      <c r="G67" s="888"/>
      <c r="H67" s="888"/>
      <c r="I67" s="888"/>
      <c r="J67" s="888"/>
      <c r="K67" s="888"/>
      <c r="L67" s="888"/>
      <c r="M67" s="889"/>
    </row>
    <row r="68" spans="1:13" hidden="1" x14ac:dyDescent="0.25">
      <c r="A68" s="654" t="s">
        <v>277</v>
      </c>
      <c r="C68" s="87"/>
      <c r="D68" s="5"/>
      <c r="E68" s="87"/>
      <c r="F68" s="5"/>
      <c r="G68" s="87"/>
      <c r="J68" s="17"/>
      <c r="K68" s="401"/>
      <c r="L68" s="18"/>
      <c r="M68" s="401"/>
    </row>
    <row r="69" spans="1:13" hidden="1" x14ac:dyDescent="0.25">
      <c r="A69" s="4" t="s">
        <v>278</v>
      </c>
      <c r="B69" s="405">
        <v>0</v>
      </c>
      <c r="C69" s="416">
        <f>B69*B$3</f>
        <v>0</v>
      </c>
      <c r="D69" s="404">
        <v>0</v>
      </c>
      <c r="E69" s="416">
        <f>D69*D$3</f>
        <v>0</v>
      </c>
      <c r="F69" s="404">
        <v>0</v>
      </c>
      <c r="G69" s="416">
        <f>F69*F$3</f>
        <v>0</v>
      </c>
      <c r="H69" s="405">
        <v>0</v>
      </c>
      <c r="I69" s="32">
        <f>H69*H$3</f>
        <v>0</v>
      </c>
      <c r="J69" s="29">
        <v>0</v>
      </c>
      <c r="K69" s="423">
        <f>J69*J$3</f>
        <v>0</v>
      </c>
      <c r="L69" s="34">
        <v>0</v>
      </c>
      <c r="M69" s="423">
        <f>L69*L$3</f>
        <v>0</v>
      </c>
    </row>
    <row r="70" spans="1:13" hidden="1" x14ac:dyDescent="0.25">
      <c r="A70" s="4" t="s">
        <v>279</v>
      </c>
      <c r="B70" s="405">
        <v>0</v>
      </c>
      <c r="C70" s="416">
        <f>B70*B$3</f>
        <v>0</v>
      </c>
      <c r="D70" s="404">
        <v>0</v>
      </c>
      <c r="E70" s="416">
        <f>D70*D$3</f>
        <v>0</v>
      </c>
      <c r="F70" s="404">
        <v>0</v>
      </c>
      <c r="G70" s="416">
        <f>F70*F$3</f>
        <v>0</v>
      </c>
      <c r="H70" s="405">
        <v>0</v>
      </c>
      <c r="I70" s="32">
        <f>H70*H$3</f>
        <v>0</v>
      </c>
      <c r="J70" s="29">
        <v>0</v>
      </c>
      <c r="K70" s="423">
        <f>J70*J$3</f>
        <v>0</v>
      </c>
      <c r="L70" s="34">
        <v>0</v>
      </c>
      <c r="M70" s="423">
        <f>L70*L$3</f>
        <v>0</v>
      </c>
    </row>
    <row r="71" spans="1:13" hidden="1" x14ac:dyDescent="0.25">
      <c r="A71" s="4" t="s">
        <v>280</v>
      </c>
      <c r="B71" s="405">
        <v>0</v>
      </c>
      <c r="C71" s="416">
        <f>B71*B$3</f>
        <v>0</v>
      </c>
      <c r="D71" s="404">
        <v>0</v>
      </c>
      <c r="E71" s="416">
        <f>D71*D$3</f>
        <v>0</v>
      </c>
      <c r="F71" s="404">
        <v>0</v>
      </c>
      <c r="G71" s="416">
        <f>F71*F$3</f>
        <v>0</v>
      </c>
      <c r="H71" s="405">
        <v>0</v>
      </c>
      <c r="I71" s="32">
        <f>H71*H$3</f>
        <v>0</v>
      </c>
      <c r="J71" s="29">
        <v>0</v>
      </c>
      <c r="K71" s="423">
        <f>J71*J$3</f>
        <v>0</v>
      </c>
      <c r="L71" s="34">
        <v>0</v>
      </c>
      <c r="M71" s="423">
        <f>L71*L$3</f>
        <v>0</v>
      </c>
    </row>
    <row r="72" spans="1:13" ht="15.75" hidden="1" thickBot="1" x14ac:dyDescent="0.3">
      <c r="A72" s="6" t="s">
        <v>281</v>
      </c>
      <c r="B72" s="408">
        <v>0</v>
      </c>
      <c r="C72" s="417">
        <f>B72*B$3</f>
        <v>0</v>
      </c>
      <c r="D72" s="407">
        <v>0</v>
      </c>
      <c r="E72" s="417">
        <f>D72*D$3</f>
        <v>0</v>
      </c>
      <c r="F72" s="407">
        <v>0</v>
      </c>
      <c r="G72" s="417">
        <f>F72*F$3</f>
        <v>0</v>
      </c>
      <c r="H72" s="408">
        <v>0</v>
      </c>
      <c r="I72" s="428">
        <f>H72*H$3</f>
        <v>0</v>
      </c>
      <c r="J72" s="30">
        <v>0</v>
      </c>
      <c r="K72" s="424">
        <f>J72*J$3</f>
        <v>0</v>
      </c>
      <c r="L72" s="35">
        <v>0</v>
      </c>
      <c r="M72" s="424">
        <f>L72*L$3</f>
        <v>0</v>
      </c>
    </row>
    <row r="73" spans="1:13" ht="15.75" hidden="1" thickTop="1" x14ac:dyDescent="0.25">
      <c r="A73" s="654" t="s">
        <v>282</v>
      </c>
      <c r="B73" s="430">
        <f t="shared" ref="B73:M73" si="9">SUM(B69:B72)</f>
        <v>0</v>
      </c>
      <c r="C73" s="429">
        <f t="shared" si="9"/>
        <v>0</v>
      </c>
      <c r="D73" s="422">
        <f t="shared" si="9"/>
        <v>0</v>
      </c>
      <c r="E73" s="429">
        <f t="shared" si="9"/>
        <v>0</v>
      </c>
      <c r="F73" s="422">
        <f t="shared" si="9"/>
        <v>0</v>
      </c>
      <c r="G73" s="429">
        <f t="shared" si="9"/>
        <v>0</v>
      </c>
      <c r="H73" s="430">
        <f t="shared" si="9"/>
        <v>0</v>
      </c>
      <c r="I73" s="80">
        <f t="shared" si="9"/>
        <v>0</v>
      </c>
      <c r="J73" s="33">
        <f t="shared" si="9"/>
        <v>0</v>
      </c>
      <c r="K73" s="515">
        <f t="shared" si="9"/>
        <v>0</v>
      </c>
      <c r="L73" s="656">
        <f t="shared" si="9"/>
        <v>0</v>
      </c>
      <c r="M73" s="515">
        <f t="shared" si="9"/>
        <v>0</v>
      </c>
    </row>
    <row r="74" spans="1:13" hidden="1" x14ac:dyDescent="0.25">
      <c r="A74" s="4"/>
      <c r="C74" s="87"/>
      <c r="D74" s="5"/>
      <c r="E74" s="87"/>
      <c r="F74" s="5"/>
      <c r="G74" s="87"/>
      <c r="J74" s="17"/>
      <c r="K74" s="401"/>
      <c r="L74" s="18"/>
      <c r="M74" s="401"/>
    </row>
    <row r="75" spans="1:13" hidden="1" x14ac:dyDescent="0.25">
      <c r="A75" s="654" t="s">
        <v>283</v>
      </c>
      <c r="C75" s="87"/>
      <c r="D75" s="5"/>
      <c r="E75" s="87"/>
      <c r="F75" s="5"/>
      <c r="G75" s="87"/>
      <c r="J75" s="17"/>
      <c r="K75" s="401"/>
      <c r="L75" s="18"/>
      <c r="M75" s="401"/>
    </row>
    <row r="76" spans="1:13" hidden="1" x14ac:dyDescent="0.25">
      <c r="A76" s="4" t="s">
        <v>278</v>
      </c>
      <c r="B76" s="405">
        <v>0</v>
      </c>
      <c r="C76" s="416">
        <f>B76*B$3</f>
        <v>0</v>
      </c>
      <c r="D76" s="404">
        <v>0</v>
      </c>
      <c r="E76" s="416">
        <f>D76*D$3</f>
        <v>0</v>
      </c>
      <c r="F76" s="404">
        <v>0</v>
      </c>
      <c r="G76" s="416">
        <f>F76*F$3</f>
        <v>0</v>
      </c>
      <c r="H76" s="405">
        <v>0</v>
      </c>
      <c r="I76" s="32">
        <f>H76*H$3</f>
        <v>0</v>
      </c>
      <c r="J76" s="29">
        <v>0</v>
      </c>
      <c r="K76" s="423">
        <f>J76*J$3</f>
        <v>0</v>
      </c>
      <c r="L76" s="34">
        <v>0</v>
      </c>
      <c r="M76" s="423">
        <f>L76*L$3</f>
        <v>0</v>
      </c>
    </row>
    <row r="77" spans="1:13" hidden="1" x14ac:dyDescent="0.25">
      <c r="A77" s="4" t="s">
        <v>279</v>
      </c>
      <c r="B77" s="405">
        <v>0</v>
      </c>
      <c r="C77" s="416">
        <f>B77*B$3</f>
        <v>0</v>
      </c>
      <c r="D77" s="404">
        <v>0</v>
      </c>
      <c r="E77" s="416">
        <f>D77*D$3</f>
        <v>0</v>
      </c>
      <c r="F77" s="404">
        <v>0</v>
      </c>
      <c r="G77" s="416">
        <f>F77*F$3</f>
        <v>0</v>
      </c>
      <c r="H77" s="405">
        <v>0</v>
      </c>
      <c r="I77" s="32">
        <f>H77*H$3</f>
        <v>0</v>
      </c>
      <c r="J77" s="29">
        <v>0</v>
      </c>
      <c r="K77" s="423">
        <f>J77*J$3</f>
        <v>0</v>
      </c>
      <c r="L77" s="34">
        <v>0</v>
      </c>
      <c r="M77" s="423">
        <f>L77*L$3</f>
        <v>0</v>
      </c>
    </row>
    <row r="78" spans="1:13" hidden="1" x14ac:dyDescent="0.25">
      <c r="A78" s="4" t="s">
        <v>280</v>
      </c>
      <c r="B78" s="405">
        <v>0</v>
      </c>
      <c r="C78" s="416">
        <f>B78*B$3</f>
        <v>0</v>
      </c>
      <c r="D78" s="404">
        <v>0</v>
      </c>
      <c r="E78" s="416">
        <f>D78*D$3</f>
        <v>0</v>
      </c>
      <c r="F78" s="404">
        <v>0</v>
      </c>
      <c r="G78" s="416">
        <f>F78*F$3</f>
        <v>0</v>
      </c>
      <c r="H78" s="405">
        <v>0</v>
      </c>
      <c r="I78" s="32">
        <f>H78*H$3</f>
        <v>0</v>
      </c>
      <c r="J78" s="29">
        <v>0</v>
      </c>
      <c r="K78" s="423">
        <f>J78*J$3</f>
        <v>0</v>
      </c>
      <c r="L78" s="34">
        <v>0</v>
      </c>
      <c r="M78" s="423">
        <f>L78*L$3</f>
        <v>0</v>
      </c>
    </row>
    <row r="79" spans="1:13" ht="15.75" hidden="1" thickBot="1" x14ac:dyDescent="0.3">
      <c r="A79" s="6" t="s">
        <v>281</v>
      </c>
      <c r="B79" s="408">
        <v>0</v>
      </c>
      <c r="C79" s="417">
        <f>B79*B$3</f>
        <v>0</v>
      </c>
      <c r="D79" s="407">
        <v>0</v>
      </c>
      <c r="E79" s="417">
        <f>D79*D$3</f>
        <v>0</v>
      </c>
      <c r="F79" s="407">
        <v>0</v>
      </c>
      <c r="G79" s="417">
        <f>F79*F$3</f>
        <v>0</v>
      </c>
      <c r="H79" s="408">
        <v>0</v>
      </c>
      <c r="I79" s="428">
        <f>H79*H$3</f>
        <v>0</v>
      </c>
      <c r="J79" s="30">
        <v>0</v>
      </c>
      <c r="K79" s="424">
        <f>J79*J$3</f>
        <v>0</v>
      </c>
      <c r="L79" s="35">
        <v>0</v>
      </c>
      <c r="M79" s="424">
        <f>L79*L$3</f>
        <v>0</v>
      </c>
    </row>
    <row r="80" spans="1:13" ht="15.75" hidden="1" thickTop="1" x14ac:dyDescent="0.25">
      <c r="A80" s="654" t="s">
        <v>284</v>
      </c>
      <c r="B80" s="430">
        <f t="shared" ref="B80:M80" si="10">SUM(B76:B79)</f>
        <v>0</v>
      </c>
      <c r="C80" s="429">
        <f t="shared" si="10"/>
        <v>0</v>
      </c>
      <c r="D80" s="422">
        <f t="shared" si="10"/>
        <v>0</v>
      </c>
      <c r="E80" s="429">
        <f t="shared" si="10"/>
        <v>0</v>
      </c>
      <c r="F80" s="422">
        <f t="shared" si="10"/>
        <v>0</v>
      </c>
      <c r="G80" s="429">
        <f t="shared" si="10"/>
        <v>0</v>
      </c>
      <c r="H80" s="430">
        <f t="shared" si="10"/>
        <v>0</v>
      </c>
      <c r="I80" s="80">
        <f t="shared" si="10"/>
        <v>0</v>
      </c>
      <c r="J80" s="33">
        <f t="shared" si="10"/>
        <v>0</v>
      </c>
      <c r="K80" s="515">
        <f t="shared" si="10"/>
        <v>0</v>
      </c>
      <c r="L80" s="656">
        <f t="shared" si="10"/>
        <v>0</v>
      </c>
      <c r="M80" s="515">
        <f t="shared" si="10"/>
        <v>0</v>
      </c>
    </row>
    <row r="81" spans="1:13" hidden="1" x14ac:dyDescent="0.25">
      <c r="A81" s="4"/>
      <c r="C81" s="87"/>
      <c r="D81" s="5"/>
      <c r="E81" s="87"/>
      <c r="F81" s="5"/>
      <c r="G81" s="87"/>
      <c r="J81" s="17"/>
      <c r="K81" s="401"/>
      <c r="L81" s="18"/>
      <c r="M81" s="401"/>
    </row>
    <row r="82" spans="1:13" hidden="1" x14ac:dyDescent="0.25">
      <c r="A82" s="654" t="s">
        <v>285</v>
      </c>
      <c r="C82" s="87"/>
      <c r="D82" s="5"/>
      <c r="E82" s="87"/>
      <c r="F82" s="5"/>
      <c r="G82" s="87"/>
      <c r="J82" s="17"/>
      <c r="K82" s="401"/>
      <c r="L82" s="18"/>
      <c r="M82" s="401"/>
    </row>
    <row r="83" spans="1:13" hidden="1" x14ac:dyDescent="0.25">
      <c r="A83" s="4" t="s">
        <v>278</v>
      </c>
      <c r="B83" s="405">
        <v>0</v>
      </c>
      <c r="C83" s="416">
        <f>B83*B$3</f>
        <v>0</v>
      </c>
      <c r="D83" s="404">
        <v>0</v>
      </c>
      <c r="E83" s="416">
        <f>D83*D$3</f>
        <v>0</v>
      </c>
      <c r="F83" s="404">
        <v>0</v>
      </c>
      <c r="G83" s="416">
        <f>F83*F$3</f>
        <v>0</v>
      </c>
      <c r="H83" s="405">
        <v>0</v>
      </c>
      <c r="I83" s="32">
        <f>H83*H$3</f>
        <v>0</v>
      </c>
      <c r="J83" s="29">
        <v>0</v>
      </c>
      <c r="K83" s="423">
        <f>J83*J$3</f>
        <v>0</v>
      </c>
      <c r="L83" s="34">
        <v>0</v>
      </c>
      <c r="M83" s="423">
        <f>L83*L$3</f>
        <v>0</v>
      </c>
    </row>
    <row r="84" spans="1:13" hidden="1" x14ac:dyDescent="0.25">
      <c r="A84" s="4" t="s">
        <v>279</v>
      </c>
      <c r="B84" s="405">
        <v>0</v>
      </c>
      <c r="C84" s="416">
        <f>B84*B$3</f>
        <v>0</v>
      </c>
      <c r="D84" s="404">
        <v>0</v>
      </c>
      <c r="E84" s="416">
        <f>D84*D$3</f>
        <v>0</v>
      </c>
      <c r="F84" s="404">
        <v>0</v>
      </c>
      <c r="G84" s="416">
        <f>F84*F$3</f>
        <v>0</v>
      </c>
      <c r="H84" s="405">
        <v>0</v>
      </c>
      <c r="I84" s="32">
        <f>H84*H$3</f>
        <v>0</v>
      </c>
      <c r="J84" s="29">
        <v>0</v>
      </c>
      <c r="K84" s="423">
        <f>J84*J$3</f>
        <v>0</v>
      </c>
      <c r="L84" s="34">
        <v>0</v>
      </c>
      <c r="M84" s="423">
        <f>L84*L$3</f>
        <v>0</v>
      </c>
    </row>
    <row r="85" spans="1:13" hidden="1" x14ac:dyDescent="0.25">
      <c r="A85" s="4" t="s">
        <v>280</v>
      </c>
      <c r="B85" s="405">
        <v>0</v>
      </c>
      <c r="C85" s="416">
        <f>B85*B$3</f>
        <v>0</v>
      </c>
      <c r="D85" s="404">
        <v>0</v>
      </c>
      <c r="E85" s="416">
        <f>D85*D$3</f>
        <v>0</v>
      </c>
      <c r="F85" s="404">
        <v>0</v>
      </c>
      <c r="G85" s="416">
        <f>F85*F$3</f>
        <v>0</v>
      </c>
      <c r="H85" s="405">
        <v>0</v>
      </c>
      <c r="I85" s="32">
        <f>H85*H$3</f>
        <v>0</v>
      </c>
      <c r="J85" s="29">
        <v>0</v>
      </c>
      <c r="K85" s="423">
        <f>J85*J$3</f>
        <v>0</v>
      </c>
      <c r="L85" s="34">
        <v>0</v>
      </c>
      <c r="M85" s="423">
        <f>L85*L$3</f>
        <v>0</v>
      </c>
    </row>
    <row r="86" spans="1:13" ht="15.75" hidden="1" thickBot="1" x14ac:dyDescent="0.3">
      <c r="A86" s="6" t="s">
        <v>281</v>
      </c>
      <c r="B86" s="408">
        <v>0</v>
      </c>
      <c r="C86" s="417">
        <f>B86*B$3</f>
        <v>0</v>
      </c>
      <c r="D86" s="407">
        <v>0</v>
      </c>
      <c r="E86" s="417">
        <f>D86*D$3</f>
        <v>0</v>
      </c>
      <c r="F86" s="407">
        <v>0</v>
      </c>
      <c r="G86" s="417">
        <f>F86*F$3</f>
        <v>0</v>
      </c>
      <c r="H86" s="408">
        <v>0</v>
      </c>
      <c r="I86" s="428">
        <f>H86*H$3</f>
        <v>0</v>
      </c>
      <c r="J86" s="30">
        <v>0</v>
      </c>
      <c r="K86" s="424">
        <f>J86*J$3</f>
        <v>0</v>
      </c>
      <c r="L86" s="35">
        <v>0</v>
      </c>
      <c r="M86" s="424">
        <f>L86*L$3</f>
        <v>0</v>
      </c>
    </row>
    <row r="87" spans="1:13" ht="15.75" hidden="1" thickTop="1" x14ac:dyDescent="0.25">
      <c r="A87" s="655" t="s">
        <v>286</v>
      </c>
      <c r="B87" s="519">
        <f t="shared" ref="B87:M87" si="11">SUM(B83:B86)</f>
        <v>0</v>
      </c>
      <c r="C87" s="517">
        <f t="shared" si="11"/>
        <v>0</v>
      </c>
      <c r="D87" s="516">
        <f t="shared" si="11"/>
        <v>0</v>
      </c>
      <c r="E87" s="517">
        <f t="shared" si="11"/>
        <v>0</v>
      </c>
      <c r="F87" s="516">
        <f t="shared" si="11"/>
        <v>0</v>
      </c>
      <c r="G87" s="517">
        <f t="shared" si="11"/>
        <v>0</v>
      </c>
      <c r="H87" s="519">
        <f t="shared" si="11"/>
        <v>0</v>
      </c>
      <c r="I87" s="518">
        <f t="shared" si="11"/>
        <v>0</v>
      </c>
      <c r="J87" s="520">
        <f t="shared" si="11"/>
        <v>0</v>
      </c>
      <c r="K87" s="521">
        <f t="shared" si="11"/>
        <v>0</v>
      </c>
      <c r="L87" s="657">
        <f t="shared" si="11"/>
        <v>0</v>
      </c>
      <c r="M87" s="521">
        <f t="shared" si="11"/>
        <v>0</v>
      </c>
    </row>
    <row r="88" spans="1:13" hidden="1" x14ac:dyDescent="0.25">
      <c r="A88" s="73" t="s">
        <v>215</v>
      </c>
      <c r="B88" s="887"/>
      <c r="C88" s="888"/>
      <c r="D88" s="888"/>
      <c r="E88" s="888"/>
      <c r="F88" s="888"/>
      <c r="G88" s="888"/>
      <c r="H88" s="888"/>
      <c r="I88" s="888"/>
      <c r="J88" s="888"/>
      <c r="K88" s="888"/>
      <c r="L88" s="888"/>
      <c r="M88" s="889"/>
    </row>
    <row r="89" spans="1:13" hidden="1" x14ac:dyDescent="0.25">
      <c r="A89" s="654" t="s">
        <v>277</v>
      </c>
      <c r="C89" s="87"/>
      <c r="D89" s="5"/>
      <c r="E89" s="87"/>
      <c r="F89" s="5"/>
      <c r="G89" s="87"/>
      <c r="J89" s="17"/>
      <c r="K89" s="401"/>
      <c r="L89" s="18"/>
      <c r="M89" s="401"/>
    </row>
    <row r="90" spans="1:13" hidden="1" x14ac:dyDescent="0.25">
      <c r="A90" s="4" t="s">
        <v>278</v>
      </c>
      <c r="B90" s="405">
        <v>0</v>
      </c>
      <c r="C90" s="416">
        <f>B90*B$3</f>
        <v>0</v>
      </c>
      <c r="D90" s="404">
        <v>0</v>
      </c>
      <c r="E90" s="416">
        <f>D90*D$3</f>
        <v>0</v>
      </c>
      <c r="F90" s="404">
        <v>0</v>
      </c>
      <c r="G90" s="416">
        <f>F90*F$3</f>
        <v>0</v>
      </c>
      <c r="H90" s="405">
        <v>0</v>
      </c>
      <c r="I90" s="32">
        <f>H90*H$3</f>
        <v>0</v>
      </c>
      <c r="J90" s="29">
        <v>0</v>
      </c>
      <c r="K90" s="423">
        <f>J90*J$3</f>
        <v>0</v>
      </c>
      <c r="L90" s="34">
        <v>0</v>
      </c>
      <c r="M90" s="423">
        <f>L90*L$3</f>
        <v>0</v>
      </c>
    </row>
    <row r="91" spans="1:13" hidden="1" x14ac:dyDescent="0.25">
      <c r="A91" s="4" t="s">
        <v>279</v>
      </c>
      <c r="B91" s="405">
        <v>0</v>
      </c>
      <c r="C91" s="416">
        <f>B91*B$3</f>
        <v>0</v>
      </c>
      <c r="D91" s="404">
        <v>0</v>
      </c>
      <c r="E91" s="416">
        <f>D91*D$3</f>
        <v>0</v>
      </c>
      <c r="F91" s="404">
        <v>0</v>
      </c>
      <c r="G91" s="416">
        <f>F91*F$3</f>
        <v>0</v>
      </c>
      <c r="H91" s="405">
        <v>0</v>
      </c>
      <c r="I91" s="32">
        <f>H91*H$3</f>
        <v>0</v>
      </c>
      <c r="J91" s="29">
        <v>0</v>
      </c>
      <c r="K91" s="423">
        <f>J91*J$3</f>
        <v>0</v>
      </c>
      <c r="L91" s="34">
        <v>0</v>
      </c>
      <c r="M91" s="423">
        <f>L91*L$3</f>
        <v>0</v>
      </c>
    </row>
    <row r="92" spans="1:13" hidden="1" x14ac:dyDescent="0.25">
      <c r="A92" s="4" t="s">
        <v>280</v>
      </c>
      <c r="B92" s="405">
        <v>0</v>
      </c>
      <c r="C92" s="416">
        <f>B92*B$3</f>
        <v>0</v>
      </c>
      <c r="D92" s="404">
        <v>0</v>
      </c>
      <c r="E92" s="416">
        <f>D92*D$3</f>
        <v>0</v>
      </c>
      <c r="F92" s="404">
        <v>0</v>
      </c>
      <c r="G92" s="416">
        <f>F92*F$3</f>
        <v>0</v>
      </c>
      <c r="H92" s="405">
        <v>0</v>
      </c>
      <c r="I92" s="32">
        <f>H92*H$3</f>
        <v>0</v>
      </c>
      <c r="J92" s="29">
        <v>0</v>
      </c>
      <c r="K92" s="423">
        <f>J92*J$3</f>
        <v>0</v>
      </c>
      <c r="L92" s="34">
        <v>0</v>
      </c>
      <c r="M92" s="423">
        <f>L92*L$3</f>
        <v>0</v>
      </c>
    </row>
    <row r="93" spans="1:13" ht="15.75" hidden="1" thickBot="1" x14ac:dyDescent="0.3">
      <c r="A93" s="6" t="s">
        <v>281</v>
      </c>
      <c r="B93" s="408">
        <v>0</v>
      </c>
      <c r="C93" s="417">
        <f>B93*B$3</f>
        <v>0</v>
      </c>
      <c r="D93" s="407">
        <v>0</v>
      </c>
      <c r="E93" s="417">
        <f>D93*D$3</f>
        <v>0</v>
      </c>
      <c r="F93" s="407">
        <v>0</v>
      </c>
      <c r="G93" s="417">
        <f>F93*F$3</f>
        <v>0</v>
      </c>
      <c r="H93" s="408">
        <v>0</v>
      </c>
      <c r="I93" s="428">
        <f>H93*H$3</f>
        <v>0</v>
      </c>
      <c r="J93" s="30">
        <v>0</v>
      </c>
      <c r="K93" s="424">
        <f>J93*J$3</f>
        <v>0</v>
      </c>
      <c r="L93" s="35">
        <v>0</v>
      </c>
      <c r="M93" s="424">
        <f>L93*L$3</f>
        <v>0</v>
      </c>
    </row>
    <row r="94" spans="1:13" ht="15.75" hidden="1" thickTop="1" x14ac:dyDescent="0.25">
      <c r="A94" s="654" t="s">
        <v>282</v>
      </c>
      <c r="B94" s="430">
        <f t="shared" ref="B94:M94" si="12">SUM(B90:B93)</f>
        <v>0</v>
      </c>
      <c r="C94" s="429">
        <f t="shared" si="12"/>
        <v>0</v>
      </c>
      <c r="D94" s="422">
        <f t="shared" si="12"/>
        <v>0</v>
      </c>
      <c r="E94" s="429">
        <f t="shared" si="12"/>
        <v>0</v>
      </c>
      <c r="F94" s="422">
        <f t="shared" si="12"/>
        <v>0</v>
      </c>
      <c r="G94" s="429">
        <f t="shared" si="12"/>
        <v>0</v>
      </c>
      <c r="H94" s="430">
        <f t="shared" si="12"/>
        <v>0</v>
      </c>
      <c r="I94" s="80">
        <f t="shared" si="12"/>
        <v>0</v>
      </c>
      <c r="J94" s="33">
        <f t="shared" si="12"/>
        <v>0</v>
      </c>
      <c r="K94" s="515">
        <f t="shared" si="12"/>
        <v>0</v>
      </c>
      <c r="L94" s="656">
        <f t="shared" si="12"/>
        <v>0</v>
      </c>
      <c r="M94" s="515">
        <f t="shared" si="12"/>
        <v>0</v>
      </c>
    </row>
    <row r="95" spans="1:13" hidden="1" x14ac:dyDescent="0.25">
      <c r="A95" s="4"/>
      <c r="C95" s="87"/>
      <c r="D95" s="5"/>
      <c r="E95" s="87"/>
      <c r="F95" s="5"/>
      <c r="G95" s="87"/>
      <c r="J95" s="17"/>
      <c r="K95" s="401"/>
      <c r="L95" s="18"/>
      <c r="M95" s="401"/>
    </row>
    <row r="96" spans="1:13" hidden="1" x14ac:dyDescent="0.25">
      <c r="A96" s="654" t="s">
        <v>283</v>
      </c>
      <c r="C96" s="87"/>
      <c r="D96" s="5"/>
      <c r="E96" s="87"/>
      <c r="F96" s="5"/>
      <c r="G96" s="87"/>
      <c r="J96" s="17"/>
      <c r="K96" s="401"/>
      <c r="L96" s="18"/>
      <c r="M96" s="401"/>
    </row>
    <row r="97" spans="1:13" hidden="1" x14ac:dyDescent="0.25">
      <c r="A97" s="4" t="s">
        <v>278</v>
      </c>
      <c r="B97" s="405">
        <v>0</v>
      </c>
      <c r="C97" s="416">
        <f>B97*B$3</f>
        <v>0</v>
      </c>
      <c r="D97" s="404">
        <v>0</v>
      </c>
      <c r="E97" s="416">
        <f>D97*D$3</f>
        <v>0</v>
      </c>
      <c r="F97" s="404">
        <v>0</v>
      </c>
      <c r="G97" s="416">
        <f>F97*F$3</f>
        <v>0</v>
      </c>
      <c r="H97" s="405">
        <v>0</v>
      </c>
      <c r="I97" s="32">
        <f>H97*H$3</f>
        <v>0</v>
      </c>
      <c r="J97" s="29">
        <v>0</v>
      </c>
      <c r="K97" s="423">
        <f>J97*J$3</f>
        <v>0</v>
      </c>
      <c r="L97" s="34">
        <v>0</v>
      </c>
      <c r="M97" s="423">
        <f>L97*L$3</f>
        <v>0</v>
      </c>
    </row>
    <row r="98" spans="1:13" hidden="1" x14ac:dyDescent="0.25">
      <c r="A98" s="4" t="s">
        <v>279</v>
      </c>
      <c r="B98" s="405">
        <v>0</v>
      </c>
      <c r="C98" s="416">
        <f>B98*B$3</f>
        <v>0</v>
      </c>
      <c r="D98" s="404">
        <v>0</v>
      </c>
      <c r="E98" s="416">
        <f>D98*D$3</f>
        <v>0</v>
      </c>
      <c r="F98" s="404">
        <v>0</v>
      </c>
      <c r="G98" s="416">
        <f>F98*F$3</f>
        <v>0</v>
      </c>
      <c r="H98" s="405">
        <v>0</v>
      </c>
      <c r="I98" s="32">
        <f>H98*H$3</f>
        <v>0</v>
      </c>
      <c r="J98" s="29">
        <v>0</v>
      </c>
      <c r="K98" s="423">
        <f>J98*J$3</f>
        <v>0</v>
      </c>
      <c r="L98" s="34">
        <v>0</v>
      </c>
      <c r="M98" s="423">
        <f>L98*L$3</f>
        <v>0</v>
      </c>
    </row>
    <row r="99" spans="1:13" hidden="1" x14ac:dyDescent="0.25">
      <c r="A99" s="4" t="s">
        <v>280</v>
      </c>
      <c r="B99" s="405">
        <v>0</v>
      </c>
      <c r="C99" s="416">
        <f>B99*B$3</f>
        <v>0</v>
      </c>
      <c r="D99" s="404">
        <v>0</v>
      </c>
      <c r="E99" s="416">
        <f>D99*D$3</f>
        <v>0</v>
      </c>
      <c r="F99" s="404">
        <v>0</v>
      </c>
      <c r="G99" s="416">
        <f>F99*F$3</f>
        <v>0</v>
      </c>
      <c r="H99" s="405">
        <v>0</v>
      </c>
      <c r="I99" s="32">
        <f>H99*H$3</f>
        <v>0</v>
      </c>
      <c r="J99" s="29">
        <v>0</v>
      </c>
      <c r="K99" s="423">
        <f>J99*J$3</f>
        <v>0</v>
      </c>
      <c r="L99" s="34">
        <v>0</v>
      </c>
      <c r="M99" s="423">
        <f>L99*L$3</f>
        <v>0</v>
      </c>
    </row>
    <row r="100" spans="1:13" ht="15.75" hidden="1" thickBot="1" x14ac:dyDescent="0.3">
      <c r="A100" s="6" t="s">
        <v>281</v>
      </c>
      <c r="B100" s="408">
        <v>0</v>
      </c>
      <c r="C100" s="417">
        <f>B100*B$3</f>
        <v>0</v>
      </c>
      <c r="D100" s="407">
        <v>0</v>
      </c>
      <c r="E100" s="417">
        <f>D100*D$3</f>
        <v>0</v>
      </c>
      <c r="F100" s="407">
        <v>0</v>
      </c>
      <c r="G100" s="417">
        <f>F100*F$3</f>
        <v>0</v>
      </c>
      <c r="H100" s="408">
        <v>0</v>
      </c>
      <c r="I100" s="428">
        <f>H100*H$3</f>
        <v>0</v>
      </c>
      <c r="J100" s="30">
        <v>0</v>
      </c>
      <c r="K100" s="424">
        <f>J100*J$3</f>
        <v>0</v>
      </c>
      <c r="L100" s="35">
        <v>0</v>
      </c>
      <c r="M100" s="424">
        <f>L100*L$3</f>
        <v>0</v>
      </c>
    </row>
    <row r="101" spans="1:13" ht="15.75" hidden="1" thickTop="1" x14ac:dyDescent="0.25">
      <c r="A101" s="654" t="s">
        <v>284</v>
      </c>
      <c r="B101" s="430">
        <f t="shared" ref="B101:M101" si="13">SUM(B97:B100)</f>
        <v>0</v>
      </c>
      <c r="C101" s="429">
        <f t="shared" si="13"/>
        <v>0</v>
      </c>
      <c r="D101" s="422">
        <f t="shared" si="13"/>
        <v>0</v>
      </c>
      <c r="E101" s="429">
        <f t="shared" si="13"/>
        <v>0</v>
      </c>
      <c r="F101" s="422">
        <f t="shared" si="13"/>
        <v>0</v>
      </c>
      <c r="G101" s="429">
        <f t="shared" si="13"/>
        <v>0</v>
      </c>
      <c r="H101" s="430">
        <f t="shared" si="13"/>
        <v>0</v>
      </c>
      <c r="I101" s="80">
        <f t="shared" si="13"/>
        <v>0</v>
      </c>
      <c r="J101" s="33">
        <f t="shared" si="13"/>
        <v>0</v>
      </c>
      <c r="K101" s="515">
        <f t="shared" si="13"/>
        <v>0</v>
      </c>
      <c r="L101" s="656">
        <f t="shared" si="13"/>
        <v>0</v>
      </c>
      <c r="M101" s="515">
        <f t="shared" si="13"/>
        <v>0</v>
      </c>
    </row>
    <row r="102" spans="1:13" hidden="1" x14ac:dyDescent="0.25">
      <c r="A102" s="4"/>
      <c r="C102" s="87"/>
      <c r="D102" s="5"/>
      <c r="E102" s="87"/>
      <c r="F102" s="5"/>
      <c r="G102" s="87"/>
      <c r="J102" s="17"/>
      <c r="K102" s="401"/>
      <c r="L102" s="18"/>
      <c r="M102" s="401"/>
    </row>
    <row r="103" spans="1:13" hidden="1" x14ac:dyDescent="0.25">
      <c r="A103" s="654" t="s">
        <v>285</v>
      </c>
      <c r="C103" s="87"/>
      <c r="D103" s="5"/>
      <c r="E103" s="87"/>
      <c r="F103" s="5"/>
      <c r="G103" s="87"/>
      <c r="J103" s="17"/>
      <c r="K103" s="401"/>
      <c r="L103" s="18"/>
      <c r="M103" s="401"/>
    </row>
    <row r="104" spans="1:13" hidden="1" x14ac:dyDescent="0.25">
      <c r="A104" s="4" t="s">
        <v>278</v>
      </c>
      <c r="B104" s="405">
        <v>0</v>
      </c>
      <c r="C104" s="416">
        <f>B104*B$3</f>
        <v>0</v>
      </c>
      <c r="D104" s="404">
        <v>0</v>
      </c>
      <c r="E104" s="416">
        <f>D104*D$3</f>
        <v>0</v>
      </c>
      <c r="F104" s="404">
        <v>0</v>
      </c>
      <c r="G104" s="416">
        <f>F104*F$3</f>
        <v>0</v>
      </c>
      <c r="H104" s="405">
        <v>0</v>
      </c>
      <c r="I104" s="32">
        <f>H104*H$3</f>
        <v>0</v>
      </c>
      <c r="J104" s="29">
        <v>0</v>
      </c>
      <c r="K104" s="423">
        <f>J104*J$3</f>
        <v>0</v>
      </c>
      <c r="L104" s="34">
        <v>0</v>
      </c>
      <c r="M104" s="423">
        <f>L104*L$3</f>
        <v>0</v>
      </c>
    </row>
    <row r="105" spans="1:13" hidden="1" x14ac:dyDescent="0.25">
      <c r="A105" s="4" t="s">
        <v>279</v>
      </c>
      <c r="B105" s="405">
        <v>0</v>
      </c>
      <c r="C105" s="416">
        <f>B105*B$3</f>
        <v>0</v>
      </c>
      <c r="D105" s="404">
        <v>0</v>
      </c>
      <c r="E105" s="416">
        <f>D105*D$3</f>
        <v>0</v>
      </c>
      <c r="F105" s="404">
        <v>0</v>
      </c>
      <c r="G105" s="416">
        <f>F105*F$3</f>
        <v>0</v>
      </c>
      <c r="H105" s="405">
        <v>0</v>
      </c>
      <c r="I105" s="32">
        <f>H105*H$3</f>
        <v>0</v>
      </c>
      <c r="J105" s="29">
        <v>0</v>
      </c>
      <c r="K105" s="423">
        <f>J105*J$3</f>
        <v>0</v>
      </c>
      <c r="L105" s="34">
        <v>0</v>
      </c>
      <c r="M105" s="423">
        <f>L105*L$3</f>
        <v>0</v>
      </c>
    </row>
    <row r="106" spans="1:13" hidden="1" x14ac:dyDescent="0.25">
      <c r="A106" s="4" t="s">
        <v>280</v>
      </c>
      <c r="B106" s="405">
        <v>0</v>
      </c>
      <c r="C106" s="416">
        <f>B106*B$3</f>
        <v>0</v>
      </c>
      <c r="D106" s="404">
        <v>0</v>
      </c>
      <c r="E106" s="416">
        <f>D106*D$3</f>
        <v>0</v>
      </c>
      <c r="F106" s="404">
        <v>0</v>
      </c>
      <c r="G106" s="416">
        <f>F106*F$3</f>
        <v>0</v>
      </c>
      <c r="H106" s="405">
        <v>0</v>
      </c>
      <c r="I106" s="32">
        <f>H106*H$3</f>
        <v>0</v>
      </c>
      <c r="J106" s="29">
        <v>0</v>
      </c>
      <c r="K106" s="423">
        <f>J106*J$3</f>
        <v>0</v>
      </c>
      <c r="L106" s="34">
        <v>0</v>
      </c>
      <c r="M106" s="423">
        <f>L106*L$3</f>
        <v>0</v>
      </c>
    </row>
    <row r="107" spans="1:13" ht="15.75" hidden="1" thickBot="1" x14ac:dyDescent="0.3">
      <c r="A107" s="6" t="s">
        <v>281</v>
      </c>
      <c r="B107" s="408">
        <v>0</v>
      </c>
      <c r="C107" s="417">
        <f>B107*B$3</f>
        <v>0</v>
      </c>
      <c r="D107" s="407">
        <v>0</v>
      </c>
      <c r="E107" s="417">
        <f>D107*D$3</f>
        <v>0</v>
      </c>
      <c r="F107" s="407">
        <v>0</v>
      </c>
      <c r="G107" s="417">
        <f>F107*F$3</f>
        <v>0</v>
      </c>
      <c r="H107" s="408">
        <v>0</v>
      </c>
      <c r="I107" s="428">
        <f>H107*H$3</f>
        <v>0</v>
      </c>
      <c r="J107" s="30">
        <v>0</v>
      </c>
      <c r="K107" s="424">
        <f>J107*J$3</f>
        <v>0</v>
      </c>
      <c r="L107" s="35">
        <v>0</v>
      </c>
      <c r="M107" s="424">
        <f>L107*L$3</f>
        <v>0</v>
      </c>
    </row>
    <row r="108" spans="1:13" ht="15.75" hidden="1" thickTop="1" x14ac:dyDescent="0.25">
      <c r="A108" s="655" t="s">
        <v>286</v>
      </c>
      <c r="B108" s="519">
        <f t="shared" ref="B108:M108" si="14">SUM(B104:B107)</f>
        <v>0</v>
      </c>
      <c r="C108" s="517">
        <f t="shared" si="14"/>
        <v>0</v>
      </c>
      <c r="D108" s="516">
        <f t="shared" si="14"/>
        <v>0</v>
      </c>
      <c r="E108" s="517">
        <f t="shared" si="14"/>
        <v>0</v>
      </c>
      <c r="F108" s="516">
        <f t="shared" si="14"/>
        <v>0</v>
      </c>
      <c r="G108" s="517">
        <f t="shared" si="14"/>
        <v>0</v>
      </c>
      <c r="H108" s="519">
        <f t="shared" si="14"/>
        <v>0</v>
      </c>
      <c r="I108" s="518">
        <f t="shared" si="14"/>
        <v>0</v>
      </c>
      <c r="J108" s="520">
        <f t="shared" si="14"/>
        <v>0</v>
      </c>
      <c r="K108" s="521">
        <f t="shared" si="14"/>
        <v>0</v>
      </c>
      <c r="L108" s="657">
        <f t="shared" si="14"/>
        <v>0</v>
      </c>
      <c r="M108" s="521">
        <f t="shared" si="14"/>
        <v>0</v>
      </c>
    </row>
    <row r="109" spans="1:13" hidden="1" x14ac:dyDescent="0.25">
      <c r="A109" s="73" t="s">
        <v>217</v>
      </c>
      <c r="B109" s="887"/>
      <c r="C109" s="888"/>
      <c r="D109" s="888"/>
      <c r="E109" s="888"/>
      <c r="F109" s="888"/>
      <c r="G109" s="888"/>
      <c r="H109" s="888"/>
      <c r="I109" s="888"/>
      <c r="J109" s="888"/>
      <c r="K109" s="888"/>
      <c r="L109" s="888"/>
      <c r="M109" s="889"/>
    </row>
    <row r="110" spans="1:13" hidden="1" x14ac:dyDescent="0.25">
      <c r="A110" s="654" t="s">
        <v>277</v>
      </c>
      <c r="C110" s="87"/>
      <c r="D110" s="5"/>
      <c r="E110" s="87"/>
      <c r="F110" s="5"/>
      <c r="G110" s="87"/>
      <c r="J110" s="17"/>
      <c r="K110" s="401"/>
      <c r="L110" s="18"/>
      <c r="M110" s="401"/>
    </row>
    <row r="111" spans="1:13" hidden="1" x14ac:dyDescent="0.25">
      <c r="A111" s="4" t="s">
        <v>278</v>
      </c>
      <c r="B111" s="405">
        <v>0</v>
      </c>
      <c r="C111" s="416">
        <f>B111*B$3</f>
        <v>0</v>
      </c>
      <c r="D111" s="404">
        <v>0</v>
      </c>
      <c r="E111" s="416">
        <f>D111*D$3</f>
        <v>0</v>
      </c>
      <c r="F111" s="404">
        <v>0</v>
      </c>
      <c r="G111" s="416">
        <f>F111*F$3</f>
        <v>0</v>
      </c>
      <c r="H111" s="405">
        <v>0</v>
      </c>
      <c r="I111" s="32">
        <f>H111*H$3</f>
        <v>0</v>
      </c>
      <c r="J111" s="29">
        <v>0</v>
      </c>
      <c r="K111" s="423">
        <f>J111*J$3</f>
        <v>0</v>
      </c>
      <c r="L111" s="34">
        <v>0</v>
      </c>
      <c r="M111" s="423">
        <f>L111*L$3</f>
        <v>0</v>
      </c>
    </row>
    <row r="112" spans="1:13" hidden="1" x14ac:dyDescent="0.25">
      <c r="A112" s="4" t="s">
        <v>279</v>
      </c>
      <c r="B112" s="405">
        <v>0</v>
      </c>
      <c r="C112" s="416">
        <f>B112*B$3</f>
        <v>0</v>
      </c>
      <c r="D112" s="404">
        <v>0</v>
      </c>
      <c r="E112" s="416">
        <f>D112*D$3</f>
        <v>0</v>
      </c>
      <c r="F112" s="404">
        <v>0</v>
      </c>
      <c r="G112" s="416">
        <f>F112*F$3</f>
        <v>0</v>
      </c>
      <c r="H112" s="405">
        <v>0</v>
      </c>
      <c r="I112" s="32">
        <f>H112*H$3</f>
        <v>0</v>
      </c>
      <c r="J112" s="29">
        <v>0</v>
      </c>
      <c r="K112" s="423">
        <f>J112*J$3</f>
        <v>0</v>
      </c>
      <c r="L112" s="34">
        <v>0</v>
      </c>
      <c r="M112" s="423">
        <f>L112*L$3</f>
        <v>0</v>
      </c>
    </row>
    <row r="113" spans="1:13" hidden="1" x14ac:dyDescent="0.25">
      <c r="A113" s="4" t="s">
        <v>280</v>
      </c>
      <c r="B113" s="405">
        <v>0</v>
      </c>
      <c r="C113" s="416">
        <f>B113*B$3</f>
        <v>0</v>
      </c>
      <c r="D113" s="404">
        <v>0</v>
      </c>
      <c r="E113" s="416">
        <f>D113*D$3</f>
        <v>0</v>
      </c>
      <c r="F113" s="404">
        <v>0</v>
      </c>
      <c r="G113" s="416">
        <f>F113*F$3</f>
        <v>0</v>
      </c>
      <c r="H113" s="405">
        <v>0</v>
      </c>
      <c r="I113" s="32">
        <f>H113*H$3</f>
        <v>0</v>
      </c>
      <c r="J113" s="29">
        <v>0</v>
      </c>
      <c r="K113" s="423">
        <f>J113*J$3</f>
        <v>0</v>
      </c>
      <c r="L113" s="34">
        <v>0</v>
      </c>
      <c r="M113" s="423">
        <f>L113*L$3</f>
        <v>0</v>
      </c>
    </row>
    <row r="114" spans="1:13" ht="15.75" hidden="1" thickBot="1" x14ac:dyDescent="0.3">
      <c r="A114" s="6" t="s">
        <v>281</v>
      </c>
      <c r="B114" s="408">
        <v>0</v>
      </c>
      <c r="C114" s="417">
        <f>B114*B$3</f>
        <v>0</v>
      </c>
      <c r="D114" s="407">
        <v>0</v>
      </c>
      <c r="E114" s="417">
        <f>D114*D$3</f>
        <v>0</v>
      </c>
      <c r="F114" s="407">
        <v>0</v>
      </c>
      <c r="G114" s="417">
        <f>F114*F$3</f>
        <v>0</v>
      </c>
      <c r="H114" s="408">
        <v>0</v>
      </c>
      <c r="I114" s="428">
        <f>H114*H$3</f>
        <v>0</v>
      </c>
      <c r="J114" s="30">
        <v>0</v>
      </c>
      <c r="K114" s="424">
        <f>J114*J$3</f>
        <v>0</v>
      </c>
      <c r="L114" s="35">
        <v>0</v>
      </c>
      <c r="M114" s="424">
        <f>L114*L$3</f>
        <v>0</v>
      </c>
    </row>
    <row r="115" spans="1:13" ht="15.75" hidden="1" thickTop="1" x14ac:dyDescent="0.25">
      <c r="A115" s="654" t="s">
        <v>282</v>
      </c>
      <c r="B115" s="430">
        <f t="shared" ref="B115:M115" si="15">SUM(B111:B114)</f>
        <v>0</v>
      </c>
      <c r="C115" s="429">
        <f t="shared" si="15"/>
        <v>0</v>
      </c>
      <c r="D115" s="422">
        <f t="shared" si="15"/>
        <v>0</v>
      </c>
      <c r="E115" s="429">
        <f t="shared" si="15"/>
        <v>0</v>
      </c>
      <c r="F115" s="422">
        <f t="shared" si="15"/>
        <v>0</v>
      </c>
      <c r="G115" s="429">
        <f t="shared" si="15"/>
        <v>0</v>
      </c>
      <c r="H115" s="430">
        <f t="shared" si="15"/>
        <v>0</v>
      </c>
      <c r="I115" s="80">
        <f t="shared" si="15"/>
        <v>0</v>
      </c>
      <c r="J115" s="33">
        <f t="shared" si="15"/>
        <v>0</v>
      </c>
      <c r="K115" s="515">
        <f t="shared" si="15"/>
        <v>0</v>
      </c>
      <c r="L115" s="656">
        <f t="shared" si="15"/>
        <v>0</v>
      </c>
      <c r="M115" s="515">
        <f t="shared" si="15"/>
        <v>0</v>
      </c>
    </row>
    <row r="116" spans="1:13" hidden="1" x14ac:dyDescent="0.25">
      <c r="A116" s="4"/>
      <c r="C116" s="87"/>
      <c r="D116" s="5"/>
      <c r="E116" s="87"/>
      <c r="F116" s="5"/>
      <c r="G116" s="87"/>
      <c r="J116" s="17"/>
      <c r="K116" s="401"/>
      <c r="L116" s="18"/>
      <c r="M116" s="401"/>
    </row>
    <row r="117" spans="1:13" hidden="1" x14ac:dyDescent="0.25">
      <c r="A117" s="654" t="s">
        <v>283</v>
      </c>
      <c r="C117" s="87"/>
      <c r="D117" s="5"/>
      <c r="E117" s="87"/>
      <c r="F117" s="5"/>
      <c r="G117" s="87"/>
      <c r="J117" s="17"/>
      <c r="K117" s="401"/>
      <c r="L117" s="18"/>
      <c r="M117" s="401"/>
    </row>
    <row r="118" spans="1:13" hidden="1" x14ac:dyDescent="0.25">
      <c r="A118" s="4" t="s">
        <v>278</v>
      </c>
      <c r="B118" s="405">
        <v>0</v>
      </c>
      <c r="C118" s="416">
        <f>B118*B$3</f>
        <v>0</v>
      </c>
      <c r="D118" s="404">
        <v>0</v>
      </c>
      <c r="E118" s="416">
        <f>D118*D$3</f>
        <v>0</v>
      </c>
      <c r="F118" s="404">
        <v>0</v>
      </c>
      <c r="G118" s="416">
        <f>F118*F$3</f>
        <v>0</v>
      </c>
      <c r="H118" s="405">
        <v>0</v>
      </c>
      <c r="I118" s="32">
        <f>H118*H$3</f>
        <v>0</v>
      </c>
      <c r="J118" s="29">
        <v>0</v>
      </c>
      <c r="K118" s="423">
        <f>J118*J$3</f>
        <v>0</v>
      </c>
      <c r="L118" s="34">
        <v>0</v>
      </c>
      <c r="M118" s="423">
        <f>L118*L$3</f>
        <v>0</v>
      </c>
    </row>
    <row r="119" spans="1:13" hidden="1" x14ac:dyDescent="0.25">
      <c r="A119" s="4" t="s">
        <v>279</v>
      </c>
      <c r="B119" s="405">
        <v>0</v>
      </c>
      <c r="C119" s="416">
        <f>B119*B$3</f>
        <v>0</v>
      </c>
      <c r="D119" s="404">
        <v>0</v>
      </c>
      <c r="E119" s="416">
        <f>D119*D$3</f>
        <v>0</v>
      </c>
      <c r="F119" s="404">
        <v>0</v>
      </c>
      <c r="G119" s="416">
        <f>F119*F$3</f>
        <v>0</v>
      </c>
      <c r="H119" s="405">
        <v>0</v>
      </c>
      <c r="I119" s="32">
        <f>H119*H$3</f>
        <v>0</v>
      </c>
      <c r="J119" s="29">
        <v>0</v>
      </c>
      <c r="K119" s="423">
        <f>J119*J$3</f>
        <v>0</v>
      </c>
      <c r="L119" s="34">
        <v>0</v>
      </c>
      <c r="M119" s="423">
        <f>L119*L$3</f>
        <v>0</v>
      </c>
    </row>
    <row r="120" spans="1:13" hidden="1" x14ac:dyDescent="0.25">
      <c r="A120" s="4" t="s">
        <v>280</v>
      </c>
      <c r="B120" s="405">
        <v>0</v>
      </c>
      <c r="C120" s="416">
        <f>B120*B$3</f>
        <v>0</v>
      </c>
      <c r="D120" s="404">
        <v>0</v>
      </c>
      <c r="E120" s="416">
        <f>D120*D$3</f>
        <v>0</v>
      </c>
      <c r="F120" s="404">
        <v>0</v>
      </c>
      <c r="G120" s="416">
        <f>F120*F$3</f>
        <v>0</v>
      </c>
      <c r="H120" s="405">
        <v>0</v>
      </c>
      <c r="I120" s="32">
        <f>H120*H$3</f>
        <v>0</v>
      </c>
      <c r="J120" s="29">
        <v>0</v>
      </c>
      <c r="K120" s="423">
        <f>J120*J$3</f>
        <v>0</v>
      </c>
      <c r="L120" s="34">
        <v>0</v>
      </c>
      <c r="M120" s="423">
        <f>L120*L$3</f>
        <v>0</v>
      </c>
    </row>
    <row r="121" spans="1:13" ht="15.75" hidden="1" thickBot="1" x14ac:dyDescent="0.3">
      <c r="A121" s="6" t="s">
        <v>281</v>
      </c>
      <c r="B121" s="408">
        <v>0</v>
      </c>
      <c r="C121" s="417">
        <f>B121*B$3</f>
        <v>0</v>
      </c>
      <c r="D121" s="407">
        <v>0</v>
      </c>
      <c r="E121" s="417">
        <f>D121*D$3</f>
        <v>0</v>
      </c>
      <c r="F121" s="407">
        <v>0</v>
      </c>
      <c r="G121" s="417">
        <f>F121*F$3</f>
        <v>0</v>
      </c>
      <c r="H121" s="408">
        <v>0</v>
      </c>
      <c r="I121" s="428">
        <f>H121*H$3</f>
        <v>0</v>
      </c>
      <c r="J121" s="30">
        <v>0</v>
      </c>
      <c r="K121" s="424">
        <f>J121*J$3</f>
        <v>0</v>
      </c>
      <c r="L121" s="35">
        <v>0</v>
      </c>
      <c r="M121" s="424">
        <f>L121*L$3</f>
        <v>0</v>
      </c>
    </row>
    <row r="122" spans="1:13" ht="15.75" hidden="1" thickTop="1" x14ac:dyDescent="0.25">
      <c r="A122" s="654" t="s">
        <v>284</v>
      </c>
      <c r="B122" s="430">
        <f t="shared" ref="B122:M122" si="16">SUM(B118:B121)</f>
        <v>0</v>
      </c>
      <c r="C122" s="429">
        <f t="shared" si="16"/>
        <v>0</v>
      </c>
      <c r="D122" s="422">
        <f t="shared" si="16"/>
        <v>0</v>
      </c>
      <c r="E122" s="429">
        <f t="shared" si="16"/>
        <v>0</v>
      </c>
      <c r="F122" s="422">
        <f t="shared" si="16"/>
        <v>0</v>
      </c>
      <c r="G122" s="429">
        <f t="shared" si="16"/>
        <v>0</v>
      </c>
      <c r="H122" s="430">
        <f t="shared" si="16"/>
        <v>0</v>
      </c>
      <c r="I122" s="80">
        <f t="shared" si="16"/>
        <v>0</v>
      </c>
      <c r="J122" s="33">
        <f t="shared" si="16"/>
        <v>0</v>
      </c>
      <c r="K122" s="515">
        <f t="shared" si="16"/>
        <v>0</v>
      </c>
      <c r="L122" s="656">
        <f t="shared" si="16"/>
        <v>0</v>
      </c>
      <c r="M122" s="515">
        <f t="shared" si="16"/>
        <v>0</v>
      </c>
    </row>
    <row r="123" spans="1:13" hidden="1" x14ac:dyDescent="0.25">
      <c r="A123" s="4"/>
      <c r="C123" s="87"/>
      <c r="D123" s="5"/>
      <c r="E123" s="87"/>
      <c r="F123" s="5"/>
      <c r="G123" s="87"/>
      <c r="J123" s="17"/>
      <c r="K123" s="401"/>
      <c r="L123" s="18"/>
      <c r="M123" s="401"/>
    </row>
    <row r="124" spans="1:13" hidden="1" x14ac:dyDescent="0.25">
      <c r="A124" s="654" t="s">
        <v>285</v>
      </c>
      <c r="C124" s="87"/>
      <c r="D124" s="5"/>
      <c r="E124" s="87"/>
      <c r="F124" s="5"/>
      <c r="G124" s="87"/>
      <c r="J124" s="17"/>
      <c r="K124" s="401"/>
      <c r="L124" s="18"/>
      <c r="M124" s="401"/>
    </row>
    <row r="125" spans="1:13" hidden="1" x14ac:dyDescent="0.25">
      <c r="A125" s="4" t="s">
        <v>278</v>
      </c>
      <c r="B125" s="405">
        <v>0</v>
      </c>
      <c r="C125" s="416">
        <f>B125*B$3</f>
        <v>0</v>
      </c>
      <c r="D125" s="404">
        <v>0</v>
      </c>
      <c r="E125" s="416">
        <f>D125*D$3</f>
        <v>0</v>
      </c>
      <c r="F125" s="404">
        <v>0</v>
      </c>
      <c r="G125" s="416">
        <f>F125*F$3</f>
        <v>0</v>
      </c>
      <c r="H125" s="405">
        <v>0</v>
      </c>
      <c r="I125" s="32">
        <f>H125*H$3</f>
        <v>0</v>
      </c>
      <c r="J125" s="29">
        <v>0</v>
      </c>
      <c r="K125" s="423">
        <f>J125*J$3</f>
        <v>0</v>
      </c>
      <c r="L125" s="34">
        <v>0</v>
      </c>
      <c r="M125" s="423">
        <f>L125*L$3</f>
        <v>0</v>
      </c>
    </row>
    <row r="126" spans="1:13" hidden="1" x14ac:dyDescent="0.25">
      <c r="A126" s="4" t="s">
        <v>279</v>
      </c>
      <c r="B126" s="405">
        <v>0</v>
      </c>
      <c r="C126" s="416">
        <f>B126*B$3</f>
        <v>0</v>
      </c>
      <c r="D126" s="404">
        <v>0</v>
      </c>
      <c r="E126" s="416">
        <f>D126*D$3</f>
        <v>0</v>
      </c>
      <c r="F126" s="404">
        <v>0</v>
      </c>
      <c r="G126" s="416">
        <f>F126*F$3</f>
        <v>0</v>
      </c>
      <c r="H126" s="405">
        <v>0</v>
      </c>
      <c r="I126" s="32">
        <f>H126*H$3</f>
        <v>0</v>
      </c>
      <c r="J126" s="29">
        <v>0</v>
      </c>
      <c r="K126" s="423">
        <f>J126*J$3</f>
        <v>0</v>
      </c>
      <c r="L126" s="34">
        <v>0</v>
      </c>
      <c r="M126" s="423">
        <f>L126*L$3</f>
        <v>0</v>
      </c>
    </row>
    <row r="127" spans="1:13" hidden="1" x14ac:dyDescent="0.25">
      <c r="A127" s="4" t="s">
        <v>280</v>
      </c>
      <c r="B127" s="405">
        <v>0</v>
      </c>
      <c r="C127" s="416">
        <f>B127*B$3</f>
        <v>0</v>
      </c>
      <c r="D127" s="404">
        <v>0</v>
      </c>
      <c r="E127" s="416">
        <f>D127*D$3</f>
        <v>0</v>
      </c>
      <c r="F127" s="404">
        <v>0</v>
      </c>
      <c r="G127" s="416">
        <f>F127*F$3</f>
        <v>0</v>
      </c>
      <c r="H127" s="405">
        <v>0</v>
      </c>
      <c r="I127" s="32">
        <f>H127*H$3</f>
        <v>0</v>
      </c>
      <c r="J127" s="29">
        <v>0</v>
      </c>
      <c r="K127" s="423">
        <f>J127*J$3</f>
        <v>0</v>
      </c>
      <c r="L127" s="34">
        <v>0</v>
      </c>
      <c r="M127" s="423">
        <f>L127*L$3</f>
        <v>0</v>
      </c>
    </row>
    <row r="128" spans="1:13" ht="15.75" hidden="1" thickBot="1" x14ac:dyDescent="0.3">
      <c r="A128" s="6" t="s">
        <v>281</v>
      </c>
      <c r="B128" s="408">
        <v>0</v>
      </c>
      <c r="C128" s="417">
        <f>B128*B$3</f>
        <v>0</v>
      </c>
      <c r="D128" s="407">
        <v>0</v>
      </c>
      <c r="E128" s="417">
        <f>D128*D$3</f>
        <v>0</v>
      </c>
      <c r="F128" s="407">
        <v>0</v>
      </c>
      <c r="G128" s="417">
        <f>F128*F$3</f>
        <v>0</v>
      </c>
      <c r="H128" s="408">
        <v>0</v>
      </c>
      <c r="I128" s="428">
        <f>H128*H$3</f>
        <v>0</v>
      </c>
      <c r="J128" s="30">
        <v>0</v>
      </c>
      <c r="K128" s="424">
        <f>J128*J$3</f>
        <v>0</v>
      </c>
      <c r="L128" s="35">
        <v>0</v>
      </c>
      <c r="M128" s="424">
        <f>L128*L$3</f>
        <v>0</v>
      </c>
    </row>
    <row r="129" spans="1:13" ht="15.75" hidden="1" thickTop="1" x14ac:dyDescent="0.25">
      <c r="A129" s="655" t="s">
        <v>286</v>
      </c>
      <c r="B129" s="519">
        <f t="shared" ref="B129:M129" si="17">SUM(B125:B128)</f>
        <v>0</v>
      </c>
      <c r="C129" s="517">
        <f t="shared" si="17"/>
        <v>0</v>
      </c>
      <c r="D129" s="516">
        <f t="shared" si="17"/>
        <v>0</v>
      </c>
      <c r="E129" s="517">
        <f t="shared" si="17"/>
        <v>0</v>
      </c>
      <c r="F129" s="516">
        <f t="shared" si="17"/>
        <v>0</v>
      </c>
      <c r="G129" s="517">
        <f t="shared" si="17"/>
        <v>0</v>
      </c>
      <c r="H129" s="519">
        <f t="shared" si="17"/>
        <v>0</v>
      </c>
      <c r="I129" s="518">
        <f t="shared" si="17"/>
        <v>0</v>
      </c>
      <c r="J129" s="520">
        <f t="shared" si="17"/>
        <v>0</v>
      </c>
      <c r="K129" s="521">
        <f t="shared" si="17"/>
        <v>0</v>
      </c>
      <c r="L129" s="657">
        <f t="shared" si="17"/>
        <v>0</v>
      </c>
      <c r="M129" s="521">
        <f t="shared" si="17"/>
        <v>0</v>
      </c>
    </row>
    <row r="130" spans="1:13" x14ac:dyDescent="0.25">
      <c r="C130" s="32"/>
      <c r="E130" s="32"/>
      <c r="F130" s="1152"/>
      <c r="G130" s="32"/>
      <c r="H130" s="1152"/>
      <c r="I130" s="32"/>
      <c r="K130" s="32"/>
      <c r="M130" s="32"/>
    </row>
  </sheetData>
  <mergeCells count="12">
    <mergeCell ref="B1:C1"/>
    <mergeCell ref="B3:C3"/>
    <mergeCell ref="L1:M1"/>
    <mergeCell ref="L3:M3"/>
    <mergeCell ref="D3:E3"/>
    <mergeCell ref="F3:G3"/>
    <mergeCell ref="H3:I3"/>
    <mergeCell ref="J3:K3"/>
    <mergeCell ref="D1:E1"/>
    <mergeCell ref="F1:G1"/>
    <mergeCell ref="H1:I1"/>
    <mergeCell ref="J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5DD5B499725A498E9F1BBA1BA56ED1" ma:contentTypeVersion="14" ma:contentTypeDescription="Create a new document." ma:contentTypeScope="" ma:versionID="e3795e133184190e4c49448b402822c4">
  <xsd:schema xmlns:xsd="http://www.w3.org/2001/XMLSchema" xmlns:xs="http://www.w3.org/2001/XMLSchema" xmlns:p="http://schemas.microsoft.com/office/2006/metadata/properties" xmlns:ns1="http://schemas.microsoft.com/sharepoint/v3" xmlns:ns2="2fb7ab2b-b34e-4cb7-833b-579dcac5ce4f" xmlns:ns3="f8592bd2-b14a-4d28-9ba3-a6ac5fa12964" targetNamespace="http://schemas.microsoft.com/office/2006/metadata/properties" ma:root="true" ma:fieldsID="5dfe4211cd46a82db425dd8606b31b9f" ns1:_="" ns2:_="" ns3:_="">
    <xsd:import namespace="http://schemas.microsoft.com/sharepoint/v3"/>
    <xsd:import namespace="2fb7ab2b-b34e-4cb7-833b-579dcac5ce4f"/>
    <xsd:import namespace="f8592bd2-b14a-4d28-9ba3-a6ac5fa12964"/>
    <xsd:element name="properties">
      <xsd:complexType>
        <xsd:sequence>
          <xsd:element name="documentManagement">
            <xsd:complexType>
              <xsd:all>
                <xsd:element ref="ns2:MediaServiceMetadata" minOccurs="0"/>
                <xsd:element ref="ns2:MediaServiceFastMetadata" minOccurs="0"/>
                <xsd:element ref="ns2:Request_x0023_"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b7ab2b-b34e-4cb7-833b-579dcac5c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quest_x0023_" ma:index="10" nillable="true" ma:displayName="Request #" ma:decimals="2" ma:description="Corresponds to requests from consultant" ma:format="Dropdown" ma:internalName="Request_x0023_" ma:percentage="FALSE">
      <xsd:simpleType>
        <xsd:restriction base="dms:Number"/>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9f421b6-0684-4dd1-8a03-33be8e50777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592bd2-b14a-4d28-9ba3-a6ac5fa1296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55a0110-3adb-4d79-8b13-5b50994ec0f3}" ma:internalName="TaxCatchAll" ma:showField="CatchAllData" ma:web="f8592bd2-b14a-4d28-9ba3-a6ac5fa1296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592bd2-b14a-4d28-9ba3-a6ac5fa12964" xsi:nil="true"/>
    <lcf76f155ced4ddcb4097134ff3c332f xmlns="2fb7ab2b-b34e-4cb7-833b-579dcac5ce4f">
      <Terms xmlns="http://schemas.microsoft.com/office/infopath/2007/PartnerControls"/>
    </lcf76f155ced4ddcb4097134ff3c332f>
    <Request_x0023_ xmlns="2fb7ab2b-b34e-4cb7-833b-579dcac5ce4f" xsi:nil="true"/>
    <SharedWithUsers xmlns="f8592bd2-b14a-4d28-9ba3-a6ac5fa12964">
      <UserInfo>
        <DisplayName/>
        <AccountId xsi:nil="true"/>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2D7730-5EBB-4114-A60A-F64A927E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b7ab2b-b34e-4cb7-833b-579dcac5ce4f"/>
    <ds:schemaRef ds:uri="f8592bd2-b14a-4d28-9ba3-a6ac5fa12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AE108-AC68-45E1-A87B-95E496F74CE1}">
  <ds:schemaRefs>
    <ds:schemaRef ds:uri="http://purl.org/dc/dcmitype/"/>
    <ds:schemaRef ds:uri="http://schemas.microsoft.com/sharepoint/v3"/>
    <ds:schemaRef ds:uri="http://schemas.microsoft.com/office/2006/documentManagement/types"/>
    <ds:schemaRef ds:uri="http://schemas.microsoft.com/office/infopath/2007/PartnerControls"/>
    <ds:schemaRef ds:uri="http://purl.org/dc/elements/1.1/"/>
    <ds:schemaRef ds:uri="2fb7ab2b-b34e-4cb7-833b-579dcac5ce4f"/>
    <ds:schemaRef ds:uri="http://purl.org/dc/terms/"/>
    <ds:schemaRef ds:uri="http://schemas.openxmlformats.org/package/2006/metadata/core-properties"/>
    <ds:schemaRef ds:uri="f8592bd2-b14a-4d28-9ba3-a6ac5fa1296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1BBC637-9EF7-4280-AEED-D380D88B1B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18</vt:i4>
      </vt:variant>
    </vt:vector>
  </HeadingPairs>
  <TitlesOfParts>
    <vt:vector size="62" baseType="lpstr">
      <vt:lpstr>Index</vt:lpstr>
      <vt:lpstr>A.1</vt:lpstr>
      <vt:lpstr>A.2</vt:lpstr>
      <vt:lpstr>B.1</vt:lpstr>
      <vt:lpstr>B.2</vt:lpstr>
      <vt:lpstr>C.1</vt:lpstr>
      <vt:lpstr>D.1</vt:lpstr>
      <vt:lpstr>D.3</vt:lpstr>
      <vt:lpstr>D.4</vt:lpstr>
      <vt:lpstr>D.5</vt:lpstr>
      <vt:lpstr>D.6</vt:lpstr>
      <vt:lpstr>D.7</vt:lpstr>
      <vt:lpstr>G.1</vt:lpstr>
      <vt:lpstr>H.1</vt:lpstr>
      <vt:lpstr>H.2</vt:lpstr>
      <vt:lpstr>I.1</vt:lpstr>
      <vt:lpstr>I.2</vt:lpstr>
      <vt:lpstr>J.1</vt:lpstr>
      <vt:lpstr>J.2</vt:lpstr>
      <vt:lpstr>J.3</vt:lpstr>
      <vt:lpstr>K.1</vt:lpstr>
      <vt:lpstr>L.1</vt:lpstr>
      <vt:lpstr>L.2</vt:lpstr>
      <vt:lpstr>M.1</vt:lpstr>
      <vt:lpstr>M.2</vt:lpstr>
      <vt:lpstr>N.1</vt:lpstr>
      <vt:lpstr>O.1</vt:lpstr>
      <vt:lpstr>O.2</vt:lpstr>
      <vt:lpstr>P.1</vt:lpstr>
      <vt:lpstr>P.2</vt:lpstr>
      <vt:lpstr>C.2</vt:lpstr>
      <vt:lpstr>C.3</vt:lpstr>
      <vt:lpstr>D.2</vt:lpstr>
      <vt:lpstr>E.1</vt:lpstr>
      <vt:lpstr>F.1</vt:lpstr>
      <vt:lpstr>G.2</vt:lpstr>
      <vt:lpstr>G.3</vt:lpstr>
      <vt:lpstr>G.4</vt:lpstr>
      <vt:lpstr>G.5</vt:lpstr>
      <vt:lpstr>G.6</vt:lpstr>
      <vt:lpstr>G.7</vt:lpstr>
      <vt:lpstr>G.8</vt:lpstr>
      <vt:lpstr>G.9</vt:lpstr>
      <vt:lpstr>P.3</vt:lpstr>
      <vt:lpstr>P.2!_Toc124422364</vt:lpstr>
      <vt:lpstr>P.3!_Toc124422364</vt:lpstr>
      <vt:lpstr>H.1!Print_Area</vt:lpstr>
      <vt:lpstr>J.1!Print_Area</vt:lpstr>
      <vt:lpstr>J.2!Print_Area</vt:lpstr>
      <vt:lpstr>J.3!Print_Area</vt:lpstr>
      <vt:lpstr>K.1!Print_Area</vt:lpstr>
      <vt:lpstr>L.1!Print_Area</vt:lpstr>
      <vt:lpstr>L.2!Print_Area</vt:lpstr>
      <vt:lpstr>M.2!Print_Area</vt:lpstr>
      <vt:lpstr>N.1!Print_Area</vt:lpstr>
      <vt:lpstr>O.1!Print_Area</vt:lpstr>
      <vt:lpstr>H.1!Print_Titles</vt:lpstr>
      <vt:lpstr>J.2!Print_Titles</vt:lpstr>
      <vt:lpstr>J.3!Print_Titles</vt:lpstr>
      <vt:lpstr>M.1!Print_Titles</vt:lpstr>
      <vt:lpstr>N.1!Print_Titles</vt:lpstr>
      <vt:lpstr>O.1!Print_Titles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Liao, Jay (CON)</dc:creator>
  <cp:keywords/>
  <dc:description/>
  <cp:lastModifiedBy>Becker, Ben (CON)</cp:lastModifiedBy>
  <cp:revision/>
  <dcterms:created xsi:type="dcterms:W3CDTF">2022-12-21T17:30:28Z</dcterms:created>
  <dcterms:modified xsi:type="dcterms:W3CDTF">2024-09-13T21:07:39Z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0x0101000D5DD5B499725A498E9F1BBA1BA56ED1</vt:lpwstr>
  </property>
  <property fmtid="{D5CDD505-2E9C-101B-9397-08002B2CF9AE}" pid="3" name="Order">
    <vt:r8>500800</vt:r8>
  </property>
  <property fmtid="{D5CDD505-2E9C-101B-9397-08002B2CF9AE}" pid="4" name="TriggerFlowInfo">
    <vt:lpwstr/>
  </property>
  <property fmtid="{D5CDD505-2E9C-101B-9397-08002B2CF9AE}" pid="5" name="ComplianceAssetId">
    <vt:lpwstr/>
  </property>
  <property fmtid="{D5CDD505-2E9C-101B-9397-08002B2CF9AE}" pid="6" name="_activity">
    <vt:lpwstr>{"FileActivityType":"8","FileActivityTimeStamp":"2023-02-05T01:06:16.933Z","FileActivityUsersOnPage":[{"DisplayName":"Jon Braslaw","Id":"jbraslaw@recology.com"}],"FileActivityNavigationId":null}</vt:lpwstr>
  </property>
  <property fmtid="{D5CDD505-2E9C-101B-9397-08002B2CF9AE}" pid="7" name="_ExtendedDescription">
    <vt:lpwstr/>
  </property>
  <property fmtid="{D5CDD505-2E9C-101B-9397-08002B2CF9AE}" pid="8" name="MediaServiceImageTags">
    <vt:lpwstr/>
  </property>
</Properties>
</file>