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ttps://sfgov1-my.sharepoint.com/personal/nikole_trainor_sfdph_org/Documents/CHEP_Contracts_Budgets/2019 RFP Planning/"/>
    </mc:Choice>
  </mc:AlternateContent>
  <bookViews>
    <workbookView xWindow="0" yWindow="0" windowWidth="28800" windowHeight="12300" tabRatio="917" firstSheet="41" activeTab="20"/>
  </bookViews>
  <sheets>
    <sheet name="Fringe Rate Form Legal" sheetId="112" state="hidden" r:id="rId1"/>
    <sheet name="Fringe Rate Form Letter" sheetId="114" state="hidden" r:id="rId2"/>
    <sheet name="Before you Begin Instructions" sheetId="111" state="hidden" r:id="rId3"/>
    <sheet name="Budget Summary w Capital" sheetId="108" state="hidden" r:id="rId4"/>
    <sheet name="App B-1 w Capital Page 1" sheetId="14" state="hidden" r:id="rId5"/>
    <sheet name="B-1 BgtJustf w Capital" sheetId="110" state="hidden" r:id="rId6"/>
    <sheet name="Budget Summary by Program (2)" sheetId="128" state="hidden" r:id="rId7"/>
    <sheet name="App B-2 Page 1" sheetId="94" state="hidden" r:id="rId8"/>
    <sheet name="B-2 page 2 BgtJustf" sheetId="95" state="hidden" r:id="rId9"/>
    <sheet name="App B-3 Page 1" sheetId="98" state="hidden" r:id="rId10"/>
    <sheet name="B-3 page 2 BgtJustf" sheetId="99" state="hidden" r:id="rId11"/>
    <sheet name="App B-4 Page 1" sheetId="100" state="hidden" r:id="rId12"/>
    <sheet name="B-4 page 2 BgtJustf" sheetId="101" state="hidden" r:id="rId13"/>
    <sheet name="App B-5 Page 1" sheetId="102" state="hidden" r:id="rId14"/>
    <sheet name="B-5 page 2 BgtJustf" sheetId="103" state="hidden" r:id="rId15"/>
    <sheet name="App B-6 Page 1" sheetId="104" state="hidden" r:id="rId16"/>
    <sheet name="B-6 page 2 BgtJustf" sheetId="105" state="hidden" r:id="rId17"/>
    <sheet name="App B-7 Page 1" sheetId="106" state="hidden" r:id="rId18"/>
    <sheet name="B-7 page 2 BgtJustf" sheetId="107" state="hidden" r:id="rId19"/>
    <sheet name="BUDGET SUMMARY BY PROGRAM" sheetId="142" r:id="rId20"/>
    <sheet name="PROGRAM Cost Alloc. B-1 Pg 1" sheetId="118" r:id="rId21"/>
    <sheet name="PROGRAM Bdgt Justf B-1 Pg 2 " sheetId="119" r:id="rId22"/>
    <sheet name="UOS Cost Alloc. B-2a Pg 1" sheetId="122" state="hidden" r:id="rId23"/>
    <sheet name="Bdgt Justf B-2a Pg 2 " sheetId="123" state="hidden" r:id="rId24"/>
    <sheet name="UOS Cost Alloc. B-1b Pg 1" sheetId="124" state="hidden" r:id="rId25"/>
    <sheet name="Bdgt Justf B-1b Pg 2 " sheetId="125" state="hidden" r:id="rId26"/>
    <sheet name="UOS Cost Alloc. B-2b Pg 1" sheetId="131" state="hidden" r:id="rId27"/>
    <sheet name="Bdgt Justf B-2b Pg 2 " sheetId="127" state="hidden" r:id="rId28"/>
    <sheet name="UOS Cost Alloc. B-4 Pg 1" sheetId="135" state="hidden" r:id="rId29"/>
    <sheet name="Bdgt Justf B-4 Pg 2" sheetId="136" state="hidden" r:id="rId30"/>
    <sheet name="UOS Cost Alloc. B-3a Pg 1" sheetId="126" state="hidden" r:id="rId31"/>
    <sheet name="Bdgt Justf B-3a Pg 2" sheetId="130" state="hidden" r:id="rId32"/>
    <sheet name="UOS Cost Alloc. B-4a Pg 1" sheetId="138" state="hidden" r:id="rId33"/>
    <sheet name="Bdgt Justf B-4a Pg 2" sheetId="137" state="hidden" r:id="rId34"/>
    <sheet name="UOS Cost Alloc. B-3b Pg 1" sheetId="134" state="hidden" r:id="rId35"/>
    <sheet name="Bdgt Justf B-3b Pg 2" sheetId="133" state="hidden" r:id="rId36"/>
    <sheet name="UOS Cost Alloc. B-4b Pg 1" sheetId="140" state="hidden" r:id="rId37"/>
    <sheet name="Bdgt Justf B-4b Pg 2" sheetId="139" state="hidden" r:id="rId38"/>
    <sheet name="DROPDOWN FUND SOURCES" sheetId="83" state="hidden" r:id="rId39"/>
    <sheet name="DROPDOWN CONTRACTTYPE" sheetId="82" state="hidden" r:id="rId40"/>
    <sheet name="PROGRAM Cost Alloc. B-2 Pg 1" sheetId="143" r:id="rId41"/>
    <sheet name="PROGRAM Bdgt Justf B-2 Pg 2" sheetId="144" r:id="rId42"/>
    <sheet name="PROGRAM Cost Alloc. B-3 Pg 1" sheetId="145" r:id="rId43"/>
    <sheet name="PROGRAM Bdgt Justf B-3 Pg 2" sheetId="146" r:id="rId44"/>
    <sheet name="PROGRAM Cost Alloc. B-4 Pg 1" sheetId="147" r:id="rId45"/>
    <sheet name="PROGRAM Bdgt Justf B-4 Pg 2" sheetId="148" r:id="rId46"/>
    <sheet name="PROGRAM Cost Alloc. B-5 Pg 1" sheetId="149" r:id="rId47"/>
    <sheet name="PROGRAM Bdgt Justf B-5 Pg 2" sheetId="150" r:id="rId48"/>
    <sheet name="DROPDOWN CHEP Service Modes" sheetId="117" r:id="rId49"/>
    <sheet name="DROPDOWN CHEP " sheetId="141" r:id="rId50"/>
  </sheets>
  <externalReferences>
    <externalReference r:id="rId51"/>
  </externalReferences>
  <definedNames>
    <definedName name="_xlnm._FilterDatabase" localSheetId="48" hidden="1">'DROPDOWN CHEP Service Modes'!$A$1:$C$1</definedName>
    <definedName name="CONTRACTTYPE">'DROPDOWN CONTRACTTYPE'!$A$1:$A$2</definedName>
    <definedName name="DPHFNDSRC" localSheetId="5">#REF!</definedName>
    <definedName name="DPHFNDSRC" localSheetId="31">#REF!</definedName>
    <definedName name="DPHFNDSRC" localSheetId="35">#REF!</definedName>
    <definedName name="DPHFNDSRC" localSheetId="29">#REF!</definedName>
    <definedName name="DPHFNDSRC" localSheetId="33">#REF!</definedName>
    <definedName name="DPHFNDSRC" localSheetId="37">#REF!</definedName>
    <definedName name="DPHFNDSRC" localSheetId="6">#REF!</definedName>
    <definedName name="DPHFNDSRC" localSheetId="3">#REF!</definedName>
    <definedName name="DPHFNDSRC" localSheetId="1">#REF!</definedName>
    <definedName name="DPHFNDSRC" localSheetId="20">#REF!</definedName>
    <definedName name="DPHFNDSRC" localSheetId="40">#REF!</definedName>
    <definedName name="DPHFNDSRC" localSheetId="42">#REF!</definedName>
    <definedName name="DPHFNDSRC" localSheetId="44">#REF!</definedName>
    <definedName name="DPHFNDSRC" localSheetId="46">#REF!</definedName>
    <definedName name="DPHFNDSRC" localSheetId="24">#REF!</definedName>
    <definedName name="DPHFNDSRC" localSheetId="22">#REF!</definedName>
    <definedName name="DPHFNDSRC" localSheetId="26">#REF!</definedName>
    <definedName name="DPHFNDSRC" localSheetId="30">#REF!</definedName>
    <definedName name="DPHFNDSRC" localSheetId="34">#REF!</definedName>
    <definedName name="DPHFNDSRC" localSheetId="28">#REF!</definedName>
    <definedName name="DPHFNDSRC" localSheetId="32">#REF!</definedName>
    <definedName name="DPHFNDSRC" localSheetId="36">#REF!</definedName>
    <definedName name="DPHFNDSRC">#REF!</definedName>
    <definedName name="DPHFUNDSRCS">'DROPDOWN FUND SOURCES'!$A$2:$A$163</definedName>
    <definedName name="F" localSheetId="35">#REF!</definedName>
    <definedName name="F" localSheetId="29">#REF!</definedName>
    <definedName name="F" localSheetId="33">#REF!</definedName>
    <definedName name="F" localSheetId="37">#REF!</definedName>
    <definedName name="F" localSheetId="26">#REF!</definedName>
    <definedName name="F" localSheetId="34">#REF!</definedName>
    <definedName name="F" localSheetId="28">#REF!</definedName>
    <definedName name="F" localSheetId="32">#REF!</definedName>
    <definedName name="F" localSheetId="36">#REF!</definedName>
    <definedName name="F">#REF!</definedName>
    <definedName name="MHFUNDSRC">'[1]DROPDOWN FUND SOURCES'!$A$2:$A$89</definedName>
    <definedName name="MHGRANTS" localSheetId="5">#REF!</definedName>
    <definedName name="MHGRANTS" localSheetId="31">#REF!</definedName>
    <definedName name="MHGRANTS" localSheetId="35">#REF!</definedName>
    <definedName name="MHGRANTS" localSheetId="29">#REF!</definedName>
    <definedName name="MHGRANTS" localSheetId="33">#REF!</definedName>
    <definedName name="MHGRANTS" localSheetId="37">#REF!</definedName>
    <definedName name="MHGRANTS" localSheetId="6">#REF!</definedName>
    <definedName name="MHGRANTS" localSheetId="3">#REF!</definedName>
    <definedName name="MHGRANTS" localSheetId="1">#REF!</definedName>
    <definedName name="MHGRANTS" localSheetId="20">#REF!</definedName>
    <definedName name="MHGRANTS" localSheetId="40">#REF!</definedName>
    <definedName name="MHGRANTS" localSheetId="42">#REF!</definedName>
    <definedName name="MHGRANTS" localSheetId="44">#REF!</definedName>
    <definedName name="MHGRANTS" localSheetId="46">#REF!</definedName>
    <definedName name="MHGRANTS" localSheetId="24">#REF!</definedName>
    <definedName name="MHGRANTS" localSheetId="22">#REF!</definedName>
    <definedName name="MHGRANTS" localSheetId="26">#REF!</definedName>
    <definedName name="MHGRANTS" localSheetId="30">#REF!</definedName>
    <definedName name="MHGRANTS" localSheetId="34">#REF!</definedName>
    <definedName name="MHGRANTS" localSheetId="28">#REF!</definedName>
    <definedName name="MHGRANTS" localSheetId="32">#REF!</definedName>
    <definedName name="MHGRANTS" localSheetId="36">#REF!</definedName>
    <definedName name="MHGRANTS">#REF!</definedName>
    <definedName name="MHSA" localSheetId="5">#REF!</definedName>
    <definedName name="MHSA" localSheetId="31">#REF!</definedName>
    <definedName name="MHSA" localSheetId="35">#REF!</definedName>
    <definedName name="MHSA" localSheetId="29">#REF!</definedName>
    <definedName name="MHSA" localSheetId="33">#REF!</definedName>
    <definedName name="MHSA" localSheetId="37">#REF!</definedName>
    <definedName name="MHSA" localSheetId="6">#REF!</definedName>
    <definedName name="MHSA" localSheetId="3">#REF!</definedName>
    <definedName name="MHSA" localSheetId="1">#REF!</definedName>
    <definedName name="MHSA" localSheetId="20">#REF!</definedName>
    <definedName name="MHSA" localSheetId="40">#REF!</definedName>
    <definedName name="MHSA" localSheetId="42">#REF!</definedName>
    <definedName name="MHSA" localSheetId="44">#REF!</definedName>
    <definedName name="MHSA" localSheetId="46">#REF!</definedName>
    <definedName name="MHSA" localSheetId="24">#REF!</definedName>
    <definedName name="MHSA" localSheetId="22">#REF!</definedName>
    <definedName name="MHSA" localSheetId="26">#REF!</definedName>
    <definedName name="MHSA" localSheetId="30">#REF!</definedName>
    <definedName name="MHSA" localSheetId="34">#REF!</definedName>
    <definedName name="MHSA" localSheetId="28">#REF!</definedName>
    <definedName name="MHSA" localSheetId="32">#REF!</definedName>
    <definedName name="MHSA" localSheetId="36">#REF!</definedName>
    <definedName name="MHSA">#REF!</definedName>
    <definedName name="NONDPHFNDSRC" localSheetId="5">#REF!</definedName>
    <definedName name="NONDPHFNDSRC" localSheetId="31">#REF!</definedName>
    <definedName name="NONDPHFNDSRC" localSheetId="35">#REF!</definedName>
    <definedName name="NONDPHFNDSRC" localSheetId="29">#REF!</definedName>
    <definedName name="NONDPHFNDSRC" localSheetId="33">#REF!</definedName>
    <definedName name="NONDPHFNDSRC" localSheetId="37">#REF!</definedName>
    <definedName name="NONDPHFNDSRC" localSheetId="6">#REF!</definedName>
    <definedName name="NONDPHFNDSRC" localSheetId="3">#REF!</definedName>
    <definedName name="NONDPHFNDSRC" localSheetId="1">#REF!</definedName>
    <definedName name="NONDPHFNDSRC" localSheetId="20">#REF!</definedName>
    <definedName name="NONDPHFNDSRC" localSheetId="40">#REF!</definedName>
    <definedName name="NONDPHFNDSRC" localSheetId="42">#REF!</definedName>
    <definedName name="NONDPHFNDSRC" localSheetId="44">#REF!</definedName>
    <definedName name="NONDPHFNDSRC" localSheetId="46">#REF!</definedName>
    <definedName name="NONDPHFNDSRC" localSheetId="24">#REF!</definedName>
    <definedName name="NONDPHFNDSRC" localSheetId="22">#REF!</definedName>
    <definedName name="NONDPHFNDSRC" localSheetId="26">#REF!</definedName>
    <definedName name="NONDPHFNDSRC" localSheetId="30">#REF!</definedName>
    <definedName name="NONDPHFNDSRC" localSheetId="34">#REF!</definedName>
    <definedName name="NONDPHFNDSRC" localSheetId="28">#REF!</definedName>
    <definedName name="NONDPHFNDSRC" localSheetId="32">#REF!</definedName>
    <definedName name="NONDPHFNDSRC" localSheetId="36">#REF!</definedName>
    <definedName name="NONDPHFNDSRC">#REF!</definedName>
    <definedName name="NONDPHFUNDSRC">'[1]DROPDOWN FUND SOURCES'!$A$162:$A$165</definedName>
    <definedName name="NONDPHFUNDSRCS">'DROPDOWN FUND SOURCES'!$A$164:$A$167</definedName>
    <definedName name="OTHERDPHFUNDSRC">'[1]DROPDOWN FUND SOURCES'!$A$132:$A$161</definedName>
    <definedName name="OTHERREVENUES" localSheetId="5">#REF!</definedName>
    <definedName name="OTHERREVENUES" localSheetId="31">#REF!</definedName>
    <definedName name="OTHERREVENUES" localSheetId="35">#REF!</definedName>
    <definedName name="OTHERREVENUES" localSheetId="29">#REF!</definedName>
    <definedName name="OTHERREVENUES" localSheetId="33">#REF!</definedName>
    <definedName name="OTHERREVENUES" localSheetId="37">#REF!</definedName>
    <definedName name="OTHERREVENUES" localSheetId="6">#REF!</definedName>
    <definedName name="OTHERREVENUES" localSheetId="3">#REF!</definedName>
    <definedName name="OTHERREVENUES" localSheetId="1">#REF!</definedName>
    <definedName name="OTHERREVENUES" localSheetId="20">#REF!</definedName>
    <definedName name="OTHERREVENUES" localSheetId="40">#REF!</definedName>
    <definedName name="OTHERREVENUES" localSheetId="42">#REF!</definedName>
    <definedName name="OTHERREVENUES" localSheetId="44">#REF!</definedName>
    <definedName name="OTHERREVENUES" localSheetId="46">#REF!</definedName>
    <definedName name="OTHERREVENUES" localSheetId="24">#REF!</definedName>
    <definedName name="OTHERREVENUES" localSheetId="22">#REF!</definedName>
    <definedName name="OTHERREVENUES" localSheetId="26">#REF!</definedName>
    <definedName name="OTHERREVENUES" localSheetId="30">#REF!</definedName>
    <definedName name="OTHERREVENUES" localSheetId="34">#REF!</definedName>
    <definedName name="OTHERREVENUES" localSheetId="28">#REF!</definedName>
    <definedName name="OTHERREVENUES" localSheetId="32">#REF!</definedName>
    <definedName name="OTHERREVENUES" localSheetId="36">#REF!</definedName>
    <definedName name="OTHERREVENUES">#REF!</definedName>
    <definedName name="_xlnm.Print_Area" localSheetId="4">'App B-1 w Capital Page 1'!$A$1:$I$51</definedName>
    <definedName name="_xlnm.Print_Area" localSheetId="7">'App B-2 Page 1'!$A$1:$I$47</definedName>
    <definedName name="_xlnm.Print_Area" localSheetId="9">'App B-3 Page 1'!$A$1:$I$47</definedName>
    <definedName name="_xlnm.Print_Area" localSheetId="11">'App B-4 Page 1'!$A$1:$I$47</definedName>
    <definedName name="_xlnm.Print_Area" localSheetId="13">'App B-5 Page 1'!$A$1:$I$47</definedName>
    <definedName name="_xlnm.Print_Area" localSheetId="15">'App B-6 Page 1'!$A$1:$I$47</definedName>
    <definedName name="_xlnm.Print_Area" localSheetId="17">'App B-7 Page 1'!$A$1:$I$47</definedName>
    <definedName name="_xlnm.Print_Area" localSheetId="5">'B-1 BgtJustf w Capital'!$A$1:$F$152</definedName>
    <definedName name="_xlnm.Print_Area" localSheetId="8">'B-2 page 2 BgtJustf'!$A$1:$F$152</definedName>
    <definedName name="_xlnm.Print_Area" localSheetId="10">'B-3 page 2 BgtJustf'!$A$1:$F$152</definedName>
    <definedName name="_xlnm.Print_Area" localSheetId="12">'B-4 page 2 BgtJustf'!$A$1:$F$152</definedName>
    <definedName name="_xlnm.Print_Area" localSheetId="14">'B-5 page 2 BgtJustf'!$A$1:$F$152</definedName>
    <definedName name="_xlnm.Print_Area" localSheetId="16">'B-6 page 2 BgtJustf'!$A$1:$F$152</definedName>
    <definedName name="_xlnm.Print_Area" localSheetId="18">'B-7 page 2 BgtJustf'!$A$1:$F$152</definedName>
    <definedName name="_xlnm.Print_Area" localSheetId="25">'Bdgt Justf B-1b Pg 2 '!$A$1:$F$159</definedName>
    <definedName name="_xlnm.Print_Area" localSheetId="23">'Bdgt Justf B-2a Pg 2 '!$A$1:$F$159</definedName>
    <definedName name="_xlnm.Print_Area" localSheetId="27">'Bdgt Justf B-2b Pg 2 '!$A$1:$F$159</definedName>
    <definedName name="_xlnm.Print_Area" localSheetId="31">'Bdgt Justf B-3a Pg 2'!$A$1:$F$159</definedName>
    <definedName name="_xlnm.Print_Area" localSheetId="35">'Bdgt Justf B-3b Pg 2'!$A$1:$F$159</definedName>
    <definedName name="_xlnm.Print_Area" localSheetId="29">'Bdgt Justf B-4 Pg 2'!$A$1:$F$159</definedName>
    <definedName name="_xlnm.Print_Area" localSheetId="33">'Bdgt Justf B-4a Pg 2'!$A$1:$F$159</definedName>
    <definedName name="_xlnm.Print_Area" localSheetId="37">'Bdgt Justf B-4b Pg 2'!$A$1:$F$159</definedName>
    <definedName name="_xlnm.Print_Area" localSheetId="2">'Before you Begin Instructions'!$A$1:$A$38</definedName>
    <definedName name="_xlnm.Print_Area" localSheetId="19">'BUDGET SUMMARY BY PROGRAM'!$A$1:$G$42</definedName>
    <definedName name="_xlnm.Print_Area" localSheetId="6">'Budget Summary by Program (2)'!$A$1:$I$41</definedName>
    <definedName name="_xlnm.Print_Area" localSheetId="3">'Budget Summary w Capital'!$A$1:$I$42</definedName>
    <definedName name="_xlnm.Print_Area" localSheetId="38">'DROPDOWN FUND SOURCES'!$A$1:$B$166</definedName>
    <definedName name="_xlnm.Print_Area" localSheetId="0">'Fringe Rate Form Legal'!$A$1:$F$45</definedName>
    <definedName name="_xlnm.Print_Area" localSheetId="1">'Fringe Rate Form Letter'!$A$1:$F$41</definedName>
    <definedName name="_xlnm.Print_Area" localSheetId="21">'PROGRAM Bdgt Justf B-1 Pg 2 '!$A$1:$F$140</definedName>
    <definedName name="_xlnm.Print_Area" localSheetId="41">'PROGRAM Bdgt Justf B-2 Pg 2'!$A$1:$F$140</definedName>
    <definedName name="_xlnm.Print_Area" localSheetId="43">'PROGRAM Bdgt Justf B-3 Pg 2'!$A$1:$F$140</definedName>
    <definedName name="_xlnm.Print_Area" localSheetId="45">'PROGRAM Bdgt Justf B-4 Pg 2'!$A$1:$F$140</definedName>
    <definedName name="_xlnm.Print_Area" localSheetId="47">'PROGRAM Bdgt Justf B-5 Pg 2'!$A$1:$F$140</definedName>
    <definedName name="_xlnm.Print_Area" localSheetId="20">'PROGRAM Cost Alloc. B-1 Pg 1'!$A$1:$O$41</definedName>
    <definedName name="_xlnm.Print_Area" localSheetId="40">'PROGRAM Cost Alloc. B-2 Pg 1'!$A$1:$O$41</definedName>
    <definedName name="_xlnm.Print_Area" localSheetId="42">'PROGRAM Cost Alloc. B-3 Pg 1'!$A$1:$O$41</definedName>
    <definedName name="_xlnm.Print_Area" localSheetId="44">'PROGRAM Cost Alloc. B-4 Pg 1'!$A$1:$O$41</definedName>
    <definedName name="_xlnm.Print_Area" localSheetId="46">'PROGRAM Cost Alloc. B-5 Pg 1'!$A$1:$O$41</definedName>
    <definedName name="_xlnm.Print_Area" localSheetId="24">'UOS Cost Alloc. B-1b Pg 1'!$A$1:$K$46</definedName>
    <definedName name="_xlnm.Print_Area" localSheetId="22">'UOS Cost Alloc. B-2a Pg 1'!$A$1:$K$46</definedName>
    <definedName name="_xlnm.Print_Area" localSheetId="26">'UOS Cost Alloc. B-2b Pg 1'!$A$1:$K$46</definedName>
    <definedName name="_xlnm.Print_Area" localSheetId="30">'UOS Cost Alloc. B-3a Pg 1'!$A$1:$K$46</definedName>
    <definedName name="_xlnm.Print_Area" localSheetId="34">'UOS Cost Alloc. B-3b Pg 1'!$A$1:$K$46</definedName>
    <definedName name="_xlnm.Print_Area" localSheetId="28">'UOS Cost Alloc. B-4 Pg 1'!$A$1:$K$46</definedName>
    <definedName name="_xlnm.Print_Area" localSheetId="32">'UOS Cost Alloc. B-4a Pg 1'!$A$1:$K$46</definedName>
    <definedName name="_xlnm.Print_Area" localSheetId="36">'UOS Cost Alloc. B-4b Pg 1'!$A$1:$K$46</definedName>
    <definedName name="PRIORYEAR" localSheetId="5">#REF!</definedName>
    <definedName name="PRIORYEAR" localSheetId="31">#REF!</definedName>
    <definedName name="PRIORYEAR" localSheetId="35">#REF!</definedName>
    <definedName name="PRIORYEAR" localSheetId="29">#REF!</definedName>
    <definedName name="PRIORYEAR" localSheetId="33">#REF!</definedName>
    <definedName name="PRIORYEAR" localSheetId="37">#REF!</definedName>
    <definedName name="PRIORYEAR" localSheetId="6">#REF!</definedName>
    <definedName name="PRIORYEAR" localSheetId="3">#REF!</definedName>
    <definedName name="PRIORYEAR" localSheetId="1">#REF!</definedName>
    <definedName name="PRIORYEAR" localSheetId="20">#REF!</definedName>
    <definedName name="PRIORYEAR" localSheetId="40">#REF!</definedName>
    <definedName name="PRIORYEAR" localSheetId="42">#REF!</definedName>
    <definedName name="PRIORYEAR" localSheetId="44">#REF!</definedName>
    <definedName name="PRIORYEAR" localSheetId="46">#REF!</definedName>
    <definedName name="PRIORYEAR" localSheetId="24">#REF!</definedName>
    <definedName name="PRIORYEAR" localSheetId="22">#REF!</definedName>
    <definedName name="PRIORYEAR" localSheetId="26">#REF!</definedName>
    <definedName name="PRIORYEAR" localSheetId="30">#REF!</definedName>
    <definedName name="PRIORYEAR" localSheetId="34">#REF!</definedName>
    <definedName name="PRIORYEAR" localSheetId="28">#REF!</definedName>
    <definedName name="PRIORYEAR" localSheetId="32">#REF!</definedName>
    <definedName name="PRIORYEAR" localSheetId="36">#REF!</definedName>
    <definedName name="PRIORYEAR">#REF!</definedName>
    <definedName name="SAFUNDSRC">'[1]DROPDOWN FUND SOURCES'!$A$90:$A$131</definedName>
    <definedName name="SAGF" localSheetId="5">#REF!</definedName>
    <definedName name="SAGF" localSheetId="31">#REF!</definedName>
    <definedName name="SAGF" localSheetId="35">#REF!</definedName>
    <definedName name="SAGF" localSheetId="29">#REF!</definedName>
    <definedName name="SAGF" localSheetId="33">#REF!</definedName>
    <definedName name="SAGF" localSheetId="37">#REF!</definedName>
    <definedName name="SAGF" localSheetId="6">#REF!</definedName>
    <definedName name="SAGF" localSheetId="3">#REF!</definedName>
    <definedName name="SAGF" localSheetId="1">#REF!</definedName>
    <definedName name="SAGF" localSheetId="20">#REF!</definedName>
    <definedName name="SAGF" localSheetId="40">#REF!</definedName>
    <definedName name="SAGF" localSheetId="42">#REF!</definedName>
    <definedName name="SAGF" localSheetId="44">#REF!</definedName>
    <definedName name="SAGF" localSheetId="46">#REF!</definedName>
    <definedName name="SAGF" localSheetId="24">#REF!</definedName>
    <definedName name="SAGF" localSheetId="22">#REF!</definedName>
    <definedName name="SAGF" localSheetId="26">#REF!</definedName>
    <definedName name="SAGF" localSheetId="30">#REF!</definedName>
    <definedName name="SAGF" localSheetId="34">#REF!</definedName>
    <definedName name="SAGF" localSheetId="28">#REF!</definedName>
    <definedName name="SAGF" localSheetId="32">#REF!</definedName>
    <definedName name="SAGF" localSheetId="36">#REF!</definedName>
    <definedName name="SAGF">#REF!</definedName>
    <definedName name="SAGRANTS" localSheetId="5">#REF!</definedName>
    <definedName name="SAGRANTS" localSheetId="31">#REF!</definedName>
    <definedName name="SAGRANTS" localSheetId="35">#REF!</definedName>
    <definedName name="SAGRANTS" localSheetId="29">#REF!</definedName>
    <definedName name="SAGRANTS" localSheetId="33">#REF!</definedName>
    <definedName name="SAGRANTS" localSheetId="37">#REF!</definedName>
    <definedName name="SAGRANTS" localSheetId="6">#REF!</definedName>
    <definedName name="SAGRANTS" localSheetId="3">#REF!</definedName>
    <definedName name="SAGRANTS" localSheetId="1">#REF!</definedName>
    <definedName name="SAGRANTS" localSheetId="20">#REF!</definedName>
    <definedName name="SAGRANTS" localSheetId="40">#REF!</definedName>
    <definedName name="SAGRANTS" localSheetId="42">#REF!</definedName>
    <definedName name="SAGRANTS" localSheetId="44">#REF!</definedName>
    <definedName name="SAGRANTS" localSheetId="46">#REF!</definedName>
    <definedName name="SAGRANTS" localSheetId="24">#REF!</definedName>
    <definedName name="SAGRANTS" localSheetId="22">#REF!</definedName>
    <definedName name="SAGRANTS" localSheetId="26">#REF!</definedName>
    <definedName name="SAGRANTS" localSheetId="30">#REF!</definedName>
    <definedName name="SAGRANTS" localSheetId="34">#REF!</definedName>
    <definedName name="SAGRANTS" localSheetId="28">#REF!</definedName>
    <definedName name="SAGRANTS" localSheetId="32">#REF!</definedName>
    <definedName name="SAGRANTS" localSheetId="36">#REF!</definedName>
    <definedName name="SAGRANTS">#REF!</definedName>
    <definedName name="SAWORKORDERS" localSheetId="5">#REF!</definedName>
    <definedName name="SAWORKORDERS" localSheetId="31">#REF!</definedName>
    <definedName name="SAWORKORDERS" localSheetId="35">#REF!</definedName>
    <definedName name="SAWORKORDERS" localSheetId="29">#REF!</definedName>
    <definedName name="SAWORKORDERS" localSheetId="33">#REF!</definedName>
    <definedName name="SAWORKORDERS" localSheetId="37">#REF!</definedName>
    <definedName name="SAWORKORDERS" localSheetId="6">#REF!</definedName>
    <definedName name="SAWORKORDERS" localSheetId="3">#REF!</definedName>
    <definedName name="SAWORKORDERS" localSheetId="1">#REF!</definedName>
    <definedName name="SAWORKORDERS" localSheetId="20">#REF!</definedName>
    <definedName name="SAWORKORDERS" localSheetId="40">#REF!</definedName>
    <definedName name="SAWORKORDERS" localSheetId="42">#REF!</definedName>
    <definedName name="SAWORKORDERS" localSheetId="44">#REF!</definedName>
    <definedName name="SAWORKORDERS" localSheetId="46">#REF!</definedName>
    <definedName name="SAWORKORDERS" localSheetId="24">#REF!</definedName>
    <definedName name="SAWORKORDERS" localSheetId="22">#REF!</definedName>
    <definedName name="SAWORKORDERS" localSheetId="26">#REF!</definedName>
    <definedName name="SAWORKORDERS" localSheetId="30">#REF!</definedName>
    <definedName name="SAWORKORDERS" localSheetId="34">#REF!</definedName>
    <definedName name="SAWORKORDERS" localSheetId="28">#REF!</definedName>
    <definedName name="SAWORKORDERS" localSheetId="32">#REF!</definedName>
    <definedName name="SAWORKORDERS" localSheetId="36">#REF!</definedName>
    <definedName name="SAWORKORDERS">#REF!</definedName>
    <definedName name="SGF" localSheetId="5">#REF!</definedName>
    <definedName name="SGF" localSheetId="31">#REF!</definedName>
    <definedName name="SGF" localSheetId="35">#REF!</definedName>
    <definedName name="SGF" localSheetId="29">#REF!</definedName>
    <definedName name="SGF" localSheetId="33">#REF!</definedName>
    <definedName name="SGF" localSheetId="37">#REF!</definedName>
    <definedName name="SGF" localSheetId="6">#REF!</definedName>
    <definedName name="SGF" localSheetId="3">#REF!</definedName>
    <definedName name="SGF" localSheetId="1">#REF!</definedName>
    <definedName name="SGF" localSheetId="20">#REF!</definedName>
    <definedName name="SGF" localSheetId="40">#REF!</definedName>
    <definedName name="SGF" localSheetId="42">#REF!</definedName>
    <definedName name="SGF" localSheetId="44">#REF!</definedName>
    <definedName name="SGF" localSheetId="46">#REF!</definedName>
    <definedName name="SGF" localSheetId="24">#REF!</definedName>
    <definedName name="SGF" localSheetId="22">#REF!</definedName>
    <definedName name="SGF" localSheetId="26">#REF!</definedName>
    <definedName name="SGF" localSheetId="30">#REF!</definedName>
    <definedName name="SGF" localSheetId="34">#REF!</definedName>
    <definedName name="SGF" localSheetId="28">#REF!</definedName>
    <definedName name="SGF" localSheetId="32">#REF!</definedName>
    <definedName name="SGF" localSheetId="36">#REF!</definedName>
    <definedName name="SGF">#REF!</definedName>
    <definedName name="SVCMODE" localSheetId="31">#REF!</definedName>
    <definedName name="SVCMODE" localSheetId="35">#REF!</definedName>
    <definedName name="SVCMODE" localSheetId="29">#REF!</definedName>
    <definedName name="SVCMODE" localSheetId="33">#REF!</definedName>
    <definedName name="SVCMODE" localSheetId="37">#REF!</definedName>
    <definedName name="SVCMODE" localSheetId="6">#REF!</definedName>
    <definedName name="SVCMODE" localSheetId="26">#REF!</definedName>
    <definedName name="SVCMODE" localSheetId="34">#REF!</definedName>
    <definedName name="SVCMODE" localSheetId="28">#REF!</definedName>
    <definedName name="SVCMODE" localSheetId="32">#REF!</definedName>
    <definedName name="SVCMODE" localSheetId="36">#REF!</definedName>
    <definedName name="SVCMODE">#REF!</definedName>
    <definedName name="WORKORDERS" localSheetId="5">#REF!</definedName>
    <definedName name="WORKORDERS" localSheetId="31">#REF!</definedName>
    <definedName name="WORKORDERS" localSheetId="35">#REF!</definedName>
    <definedName name="WORKORDERS" localSheetId="29">#REF!</definedName>
    <definedName name="WORKORDERS" localSheetId="33">#REF!</definedName>
    <definedName name="WORKORDERS" localSheetId="37">#REF!</definedName>
    <definedName name="WORKORDERS" localSheetId="6">#REF!</definedName>
    <definedName name="WORKORDERS" localSheetId="3">#REF!</definedName>
    <definedName name="WORKORDERS" localSheetId="1">#REF!</definedName>
    <definedName name="WORKORDERS" localSheetId="20">#REF!</definedName>
    <definedName name="WORKORDERS" localSheetId="40">#REF!</definedName>
    <definedName name="WORKORDERS" localSheetId="42">#REF!</definedName>
    <definedName name="WORKORDERS" localSheetId="44">#REF!</definedName>
    <definedName name="WORKORDERS" localSheetId="46">#REF!</definedName>
    <definedName name="WORKORDERS" localSheetId="24">#REF!</definedName>
    <definedName name="WORKORDERS" localSheetId="22">#REF!</definedName>
    <definedName name="WORKORDERS" localSheetId="26">#REF!</definedName>
    <definedName name="WORKORDERS" localSheetId="30">#REF!</definedName>
    <definedName name="WORKORDERS" localSheetId="34">#REF!</definedName>
    <definedName name="WORKORDERS" localSheetId="28">#REF!</definedName>
    <definedName name="WORKORDERS" localSheetId="32">#REF!</definedName>
    <definedName name="WORKORDERS" localSheetId="36">#REF!</definedName>
    <definedName name="WORKORDER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O39" i="149" l="1"/>
  <c r="O35" i="149"/>
  <c r="O34" i="149"/>
  <c r="O36" i="149" s="1"/>
  <c r="O31" i="149"/>
  <c r="O30" i="149"/>
  <c r="O28" i="149"/>
  <c r="O27" i="149"/>
  <c r="O26" i="149"/>
  <c r="O25" i="149"/>
  <c r="O24" i="149"/>
  <c r="O23" i="149"/>
  <c r="O22" i="149"/>
  <c r="O21" i="149"/>
  <c r="O20" i="149"/>
  <c r="O32" i="149" s="1"/>
  <c r="O16" i="149"/>
  <c r="O13" i="149"/>
  <c r="O15" i="149" s="1"/>
  <c r="O17" i="149" s="1"/>
  <c r="O12" i="149"/>
  <c r="O11" i="149"/>
  <c r="O10" i="149"/>
  <c r="O9" i="149"/>
  <c r="O8" i="149"/>
  <c r="M32" i="149"/>
  <c r="N31" i="149"/>
  <c r="N30" i="149"/>
  <c r="N28" i="149"/>
  <c r="N27" i="149"/>
  <c r="N24" i="149"/>
  <c r="N23" i="149"/>
  <c r="N22" i="149"/>
  <c r="N21" i="149"/>
  <c r="N20" i="149"/>
  <c r="M15" i="149"/>
  <c r="N13" i="149"/>
  <c r="N12" i="149"/>
  <c r="N11" i="149"/>
  <c r="N10" i="149"/>
  <c r="N9" i="149"/>
  <c r="N8" i="149"/>
  <c r="K32" i="149"/>
  <c r="L31" i="149"/>
  <c r="L30" i="149"/>
  <c r="L28" i="149"/>
  <c r="L27" i="149"/>
  <c r="L24" i="149"/>
  <c r="L23" i="149"/>
  <c r="L22" i="149"/>
  <c r="L21" i="149"/>
  <c r="L20" i="149"/>
  <c r="K15" i="149"/>
  <c r="L13" i="149"/>
  <c r="L12" i="149"/>
  <c r="L11" i="149"/>
  <c r="L10" i="149"/>
  <c r="L9" i="149"/>
  <c r="L8" i="149"/>
  <c r="O39" i="147"/>
  <c r="O36" i="147"/>
  <c r="O35" i="147"/>
  <c r="O34" i="147"/>
  <c r="O31" i="147"/>
  <c r="O30" i="147"/>
  <c r="O28" i="147"/>
  <c r="O27" i="147"/>
  <c r="O26" i="147"/>
  <c r="O25" i="147"/>
  <c r="O24" i="147"/>
  <c r="O23" i="147"/>
  <c r="O22" i="147"/>
  <c r="O21" i="147"/>
  <c r="O20" i="147"/>
  <c r="O32" i="147" s="1"/>
  <c r="O16" i="147"/>
  <c r="O15" i="147"/>
  <c r="O17" i="147" s="1"/>
  <c r="O13" i="147"/>
  <c r="O12" i="147"/>
  <c r="O11" i="147"/>
  <c r="O10" i="147"/>
  <c r="O9" i="147"/>
  <c r="O8" i="147"/>
  <c r="O39" i="145"/>
  <c r="O39" i="143"/>
  <c r="O35" i="145"/>
  <c r="O34" i="145"/>
  <c r="O36" i="145" s="1"/>
  <c r="O31" i="145"/>
  <c r="O30" i="145"/>
  <c r="O28" i="145"/>
  <c r="O27" i="145"/>
  <c r="O26" i="145"/>
  <c r="O25" i="145"/>
  <c r="O24" i="145"/>
  <c r="O23" i="145"/>
  <c r="O22" i="145"/>
  <c r="O21" i="145"/>
  <c r="O20" i="145"/>
  <c r="O32" i="145" s="1"/>
  <c r="O16" i="145"/>
  <c r="O15" i="145"/>
  <c r="O17" i="145" s="1"/>
  <c r="O13" i="145"/>
  <c r="O12" i="145"/>
  <c r="O11" i="145"/>
  <c r="O10" i="145"/>
  <c r="O9" i="145"/>
  <c r="O8" i="145"/>
  <c r="J13" i="147"/>
  <c r="H10" i="147"/>
  <c r="M32" i="147"/>
  <c r="N31" i="147"/>
  <c r="N30" i="147"/>
  <c r="N28" i="147"/>
  <c r="N27" i="147"/>
  <c r="N24" i="147"/>
  <c r="N23" i="147"/>
  <c r="N22" i="147"/>
  <c r="N21" i="147"/>
  <c r="N20" i="147"/>
  <c r="M15" i="147"/>
  <c r="N13" i="147"/>
  <c r="N12" i="147"/>
  <c r="N11" i="147"/>
  <c r="N10" i="147"/>
  <c r="N9" i="147"/>
  <c r="N8" i="147"/>
  <c r="K32" i="147"/>
  <c r="L31" i="147"/>
  <c r="L30" i="147"/>
  <c r="L28" i="147"/>
  <c r="L27" i="147"/>
  <c r="L24" i="147"/>
  <c r="L23" i="147"/>
  <c r="L22" i="147"/>
  <c r="L21" i="147"/>
  <c r="L20" i="147"/>
  <c r="K15" i="147"/>
  <c r="L13" i="147"/>
  <c r="L12" i="147"/>
  <c r="L11" i="147"/>
  <c r="L10" i="147"/>
  <c r="L9" i="147"/>
  <c r="L8" i="147"/>
  <c r="J13" i="145"/>
  <c r="M32" i="145"/>
  <c r="N31" i="145"/>
  <c r="N30" i="145"/>
  <c r="N28" i="145"/>
  <c r="N27" i="145"/>
  <c r="N24" i="145"/>
  <c r="N23" i="145"/>
  <c r="N22" i="145"/>
  <c r="N21" i="145"/>
  <c r="N20" i="145"/>
  <c r="M15" i="145"/>
  <c r="N13" i="145"/>
  <c r="N12" i="145"/>
  <c r="N11" i="145"/>
  <c r="N10" i="145"/>
  <c r="N9" i="145"/>
  <c r="N8" i="145"/>
  <c r="K32" i="145"/>
  <c r="L31" i="145"/>
  <c r="L30" i="145"/>
  <c r="L28" i="145"/>
  <c r="L27" i="145"/>
  <c r="L24" i="145"/>
  <c r="L23" i="145"/>
  <c r="L22" i="145"/>
  <c r="L21" i="145"/>
  <c r="L20" i="145"/>
  <c r="K15" i="145"/>
  <c r="L13" i="145"/>
  <c r="L12" i="145"/>
  <c r="L11" i="145"/>
  <c r="L10" i="145"/>
  <c r="L9" i="145"/>
  <c r="L8" i="145"/>
  <c r="O39" i="118"/>
  <c r="M40" i="118"/>
  <c r="K40" i="118"/>
  <c r="M44" i="143"/>
  <c r="K44" i="143"/>
  <c r="O35" i="143"/>
  <c r="O34" i="143"/>
  <c r="O36" i="143" s="1"/>
  <c r="O32" i="143"/>
  <c r="O31" i="143"/>
  <c r="O30" i="143"/>
  <c r="O28" i="143"/>
  <c r="O27" i="143"/>
  <c r="O26" i="143"/>
  <c r="O25" i="143"/>
  <c r="O24" i="143"/>
  <c r="O23" i="143"/>
  <c r="O22" i="143"/>
  <c r="O21" i="143"/>
  <c r="O20" i="143"/>
  <c r="O16" i="143"/>
  <c r="O13" i="143"/>
  <c r="O12" i="143"/>
  <c r="H12" i="143" s="1"/>
  <c r="O11" i="143"/>
  <c r="J11" i="143" s="1"/>
  <c r="O10" i="143"/>
  <c r="H10" i="143" s="1"/>
  <c r="O9" i="143"/>
  <c r="O8" i="143"/>
  <c r="M32" i="143"/>
  <c r="N31" i="143"/>
  <c r="N30" i="143"/>
  <c r="N28" i="143"/>
  <c r="N27" i="143"/>
  <c r="N24" i="143"/>
  <c r="N23" i="143"/>
  <c r="N22" i="143"/>
  <c r="N21" i="143"/>
  <c r="N20" i="143"/>
  <c r="M15" i="143"/>
  <c r="M16" i="143" s="1"/>
  <c r="N13" i="143"/>
  <c r="N12" i="143"/>
  <c r="N11" i="143"/>
  <c r="N10" i="143"/>
  <c r="N9" i="143"/>
  <c r="N8" i="143"/>
  <c r="K32" i="143"/>
  <c r="L31" i="143"/>
  <c r="L30" i="143"/>
  <c r="L28" i="143"/>
  <c r="L27" i="143"/>
  <c r="L24" i="143"/>
  <c r="L23" i="143"/>
  <c r="L22" i="143"/>
  <c r="L21" i="143"/>
  <c r="L20" i="143"/>
  <c r="K15" i="143"/>
  <c r="L13" i="143"/>
  <c r="L12" i="143"/>
  <c r="L11" i="143"/>
  <c r="L10" i="143"/>
  <c r="L9" i="143"/>
  <c r="L8" i="143"/>
  <c r="O35" i="118"/>
  <c r="O34" i="118"/>
  <c r="O31" i="118"/>
  <c r="O30" i="118"/>
  <c r="O24" i="118"/>
  <c r="O23" i="118"/>
  <c r="O22" i="118"/>
  <c r="O21" i="118"/>
  <c r="O20" i="118"/>
  <c r="O16" i="118"/>
  <c r="O15" i="118"/>
  <c r="O13" i="118"/>
  <c r="O12" i="118"/>
  <c r="O11" i="118"/>
  <c r="O10" i="118"/>
  <c r="O9" i="118"/>
  <c r="O8" i="118"/>
  <c r="M32" i="118"/>
  <c r="N31" i="118"/>
  <c r="N30" i="118"/>
  <c r="N28" i="118"/>
  <c r="N27" i="118"/>
  <c r="N24" i="118"/>
  <c r="N23" i="118"/>
  <c r="N22" i="118"/>
  <c r="N21" i="118"/>
  <c r="N20" i="118"/>
  <c r="M15" i="118"/>
  <c r="N13" i="118"/>
  <c r="N12" i="118"/>
  <c r="N11" i="118"/>
  <c r="N10" i="118"/>
  <c r="N9" i="118"/>
  <c r="N8" i="118"/>
  <c r="K32" i="118"/>
  <c r="L31" i="118"/>
  <c r="L30" i="118"/>
  <c r="L28" i="118"/>
  <c r="L27" i="118"/>
  <c r="L24" i="118"/>
  <c r="L23" i="118"/>
  <c r="L22" i="118"/>
  <c r="L21" i="118"/>
  <c r="L20" i="118"/>
  <c r="K16" i="118"/>
  <c r="L16" i="118" s="1"/>
  <c r="K15" i="118"/>
  <c r="K17" i="118" s="1"/>
  <c r="L13" i="118"/>
  <c r="L12" i="118"/>
  <c r="L11" i="118"/>
  <c r="L10" i="118"/>
  <c r="L9" i="118"/>
  <c r="L8" i="118"/>
  <c r="G17" i="142"/>
  <c r="G16" i="142"/>
  <c r="F17" i="142"/>
  <c r="F15" i="142"/>
  <c r="F12" i="142"/>
  <c r="F11" i="142"/>
  <c r="B16" i="149"/>
  <c r="B13" i="149"/>
  <c r="B12" i="149"/>
  <c r="B11" i="149"/>
  <c r="B10" i="149"/>
  <c r="B9" i="149"/>
  <c r="B8" i="149"/>
  <c r="P36" i="147"/>
  <c r="P35" i="147"/>
  <c r="P34" i="147"/>
  <c r="P32" i="147"/>
  <c r="P31" i="147"/>
  <c r="P30" i="147"/>
  <c r="P24" i="147"/>
  <c r="P23" i="147"/>
  <c r="P22" i="147"/>
  <c r="P21" i="147"/>
  <c r="P20" i="147"/>
  <c r="P17" i="147"/>
  <c r="P16" i="147"/>
  <c r="P15" i="147"/>
  <c r="P36" i="149"/>
  <c r="P35" i="149"/>
  <c r="P34" i="149"/>
  <c r="P32" i="149"/>
  <c r="P31" i="149"/>
  <c r="P30" i="149"/>
  <c r="P24" i="149"/>
  <c r="P23" i="149"/>
  <c r="P22" i="149"/>
  <c r="P21" i="149"/>
  <c r="P20" i="149"/>
  <c r="P17" i="149"/>
  <c r="P16" i="149"/>
  <c r="P15" i="149"/>
  <c r="P13" i="149"/>
  <c r="P12" i="149"/>
  <c r="P11" i="149"/>
  <c r="P10" i="149"/>
  <c r="P9" i="149"/>
  <c r="P8" i="149"/>
  <c r="F125" i="150"/>
  <c r="F127" i="150" s="1"/>
  <c r="M120" i="150"/>
  <c r="F115" i="150"/>
  <c r="M111" i="150"/>
  <c r="F106" i="150"/>
  <c r="F97" i="150"/>
  <c r="M92" i="150"/>
  <c r="F87" i="150"/>
  <c r="F77" i="150"/>
  <c r="G61" i="150"/>
  <c r="C40" i="150"/>
  <c r="E38" i="150"/>
  <c r="E32" i="150"/>
  <c r="F26" i="150"/>
  <c r="E26" i="150"/>
  <c r="E20" i="150"/>
  <c r="F20" i="150" s="1"/>
  <c r="F14" i="150"/>
  <c r="E14" i="150"/>
  <c r="L8" i="150"/>
  <c r="M8" i="150" s="1"/>
  <c r="F8" i="150"/>
  <c r="E8" i="150"/>
  <c r="I44" i="149"/>
  <c r="G44" i="149"/>
  <c r="E44" i="149"/>
  <c r="C44" i="149"/>
  <c r="Q35" i="149"/>
  <c r="I32" i="149"/>
  <c r="G32" i="149"/>
  <c r="E32" i="149"/>
  <c r="C32" i="149"/>
  <c r="D32" i="149" s="1"/>
  <c r="J31" i="149"/>
  <c r="H31" i="149"/>
  <c r="F31" i="149"/>
  <c r="D31" i="149"/>
  <c r="J30" i="149"/>
  <c r="H30" i="149"/>
  <c r="F30" i="149"/>
  <c r="D30" i="149"/>
  <c r="P28" i="149"/>
  <c r="J28" i="149"/>
  <c r="H28" i="149"/>
  <c r="F28" i="149"/>
  <c r="D28" i="149"/>
  <c r="A28" i="149"/>
  <c r="P27" i="149"/>
  <c r="J27" i="149"/>
  <c r="H27" i="149"/>
  <c r="F27" i="149"/>
  <c r="D27" i="149"/>
  <c r="A27" i="149"/>
  <c r="P26" i="149"/>
  <c r="P25" i="149"/>
  <c r="J24" i="149"/>
  <c r="H24" i="149"/>
  <c r="F24" i="149"/>
  <c r="D24" i="149"/>
  <c r="J23" i="149"/>
  <c r="H23" i="149"/>
  <c r="F23" i="149"/>
  <c r="D23" i="149"/>
  <c r="J22" i="149"/>
  <c r="H22" i="149"/>
  <c r="F22" i="149"/>
  <c r="D22" i="149"/>
  <c r="J21" i="149"/>
  <c r="H21" i="149"/>
  <c r="F21" i="149"/>
  <c r="D21" i="149"/>
  <c r="J20" i="149"/>
  <c r="H20" i="149"/>
  <c r="F20" i="149"/>
  <c r="D20" i="149"/>
  <c r="I15" i="149"/>
  <c r="I16" i="149" s="1"/>
  <c r="J16" i="149" s="1"/>
  <c r="G15" i="149"/>
  <c r="E15" i="149"/>
  <c r="C15" i="149"/>
  <c r="D15" i="149" s="1"/>
  <c r="A13" i="149"/>
  <c r="F12" i="149"/>
  <c r="A12" i="149"/>
  <c r="J11" i="149"/>
  <c r="A11" i="149"/>
  <c r="F10" i="149"/>
  <c r="A10" i="149"/>
  <c r="J9" i="149"/>
  <c r="A9" i="149"/>
  <c r="F8" i="149"/>
  <c r="A8" i="149"/>
  <c r="E17" i="142"/>
  <c r="E15" i="142"/>
  <c r="E12" i="142"/>
  <c r="E13" i="142" s="1"/>
  <c r="E11" i="142"/>
  <c r="E14" i="142"/>
  <c r="B16" i="147"/>
  <c r="B13" i="147"/>
  <c r="B12" i="147"/>
  <c r="B11" i="147"/>
  <c r="B10" i="147"/>
  <c r="B9" i="147"/>
  <c r="B8" i="147"/>
  <c r="P13" i="147"/>
  <c r="P12" i="147"/>
  <c r="P11" i="147"/>
  <c r="P10" i="147"/>
  <c r="P9" i="147"/>
  <c r="P8" i="147"/>
  <c r="F125" i="148"/>
  <c r="F127" i="148" s="1"/>
  <c r="M120" i="148"/>
  <c r="F115" i="148"/>
  <c r="M111" i="148"/>
  <c r="F106" i="148"/>
  <c r="F97" i="148"/>
  <c r="M92" i="148"/>
  <c r="F87" i="148"/>
  <c r="F77" i="148"/>
  <c r="G61" i="148"/>
  <c r="C40" i="148"/>
  <c r="E38" i="148"/>
  <c r="E32" i="148"/>
  <c r="E40" i="148" s="1"/>
  <c r="F26" i="148"/>
  <c r="E26" i="148"/>
  <c r="E20" i="148"/>
  <c r="F20" i="148" s="1"/>
  <c r="F14" i="148"/>
  <c r="E14" i="148"/>
  <c r="M8" i="148"/>
  <c r="L8" i="148"/>
  <c r="F8" i="148"/>
  <c r="E8" i="148"/>
  <c r="I44" i="147"/>
  <c r="G44" i="147"/>
  <c r="E44" i="147"/>
  <c r="C44" i="147"/>
  <c r="Q35" i="147"/>
  <c r="I32" i="147"/>
  <c r="G32" i="147"/>
  <c r="E32" i="147"/>
  <c r="C32" i="147"/>
  <c r="D32" i="147" s="1"/>
  <c r="J31" i="147"/>
  <c r="H31" i="147"/>
  <c r="F31" i="147"/>
  <c r="D31" i="147"/>
  <c r="J30" i="147"/>
  <c r="H30" i="147"/>
  <c r="F30" i="147"/>
  <c r="D30" i="147"/>
  <c r="P28" i="147"/>
  <c r="J28" i="147"/>
  <c r="H28" i="147"/>
  <c r="F28" i="147"/>
  <c r="D28" i="147"/>
  <c r="A28" i="147"/>
  <c r="P27" i="147"/>
  <c r="J27" i="147"/>
  <c r="H27" i="147"/>
  <c r="F27" i="147"/>
  <c r="D27" i="147"/>
  <c r="A27" i="147"/>
  <c r="P26" i="147"/>
  <c r="P25" i="147"/>
  <c r="J24" i="147"/>
  <c r="H24" i="147"/>
  <c r="F24" i="147"/>
  <c r="D24" i="147"/>
  <c r="J23" i="147"/>
  <c r="H23" i="147"/>
  <c r="F23" i="147"/>
  <c r="D23" i="147"/>
  <c r="J22" i="147"/>
  <c r="H22" i="147"/>
  <c r="F22" i="147"/>
  <c r="D22" i="147"/>
  <c r="J21" i="147"/>
  <c r="H21" i="147"/>
  <c r="F21" i="147"/>
  <c r="D21" i="147"/>
  <c r="J20" i="147"/>
  <c r="H20" i="147"/>
  <c r="F20" i="147"/>
  <c r="D20" i="147"/>
  <c r="I15" i="147"/>
  <c r="G15" i="147"/>
  <c r="G16" i="147" s="1"/>
  <c r="H16" i="147" s="1"/>
  <c r="E15" i="147"/>
  <c r="F15" i="147" s="1"/>
  <c r="C15" i="147"/>
  <c r="D15" i="147" s="1"/>
  <c r="A13" i="147"/>
  <c r="H12" i="147"/>
  <c r="A12" i="147"/>
  <c r="A11" i="147"/>
  <c r="J10" i="147"/>
  <c r="A10" i="147"/>
  <c r="J9" i="147"/>
  <c r="A9" i="147"/>
  <c r="H8" i="147"/>
  <c r="A8" i="147"/>
  <c r="F40" i="142"/>
  <c r="F39" i="142"/>
  <c r="E39" i="142"/>
  <c r="E40" i="142" s="1"/>
  <c r="F33" i="142"/>
  <c r="F18" i="142"/>
  <c r="F14" i="142"/>
  <c r="F13" i="142"/>
  <c r="F16" i="142" s="1"/>
  <c r="E33" i="142"/>
  <c r="E18" i="142"/>
  <c r="D17" i="142"/>
  <c r="D16" i="142"/>
  <c r="D15" i="142"/>
  <c r="D12" i="142"/>
  <c r="D11" i="142"/>
  <c r="B16" i="145"/>
  <c r="B13" i="145"/>
  <c r="B12" i="145"/>
  <c r="B11" i="145"/>
  <c r="B10" i="145"/>
  <c r="B9" i="145"/>
  <c r="B8" i="145"/>
  <c r="P36" i="145"/>
  <c r="P35" i="145"/>
  <c r="P34" i="145"/>
  <c r="P32" i="145"/>
  <c r="P31" i="145"/>
  <c r="P30" i="145"/>
  <c r="P24" i="145"/>
  <c r="P23" i="145"/>
  <c r="P22" i="145"/>
  <c r="P21" i="145"/>
  <c r="P20" i="145"/>
  <c r="P17" i="145"/>
  <c r="P16" i="145"/>
  <c r="P15" i="145"/>
  <c r="P13" i="145"/>
  <c r="P12" i="145"/>
  <c r="P11" i="145"/>
  <c r="P10" i="145"/>
  <c r="P9" i="145"/>
  <c r="P8" i="145"/>
  <c r="F125" i="146"/>
  <c r="F127" i="146" s="1"/>
  <c r="M120" i="146"/>
  <c r="F115" i="146"/>
  <c r="M111" i="146"/>
  <c r="F106" i="146"/>
  <c r="F97" i="146"/>
  <c r="M92" i="146"/>
  <c r="F87" i="146"/>
  <c r="F77" i="146"/>
  <c r="G61" i="146"/>
  <c r="C40" i="146"/>
  <c r="E38" i="146"/>
  <c r="E32" i="146"/>
  <c r="E26" i="146"/>
  <c r="F26" i="146" s="1"/>
  <c r="F41" i="146" s="1"/>
  <c r="E20" i="146"/>
  <c r="F20" i="146" s="1"/>
  <c r="F14" i="146"/>
  <c r="E14" i="146"/>
  <c r="L8" i="146"/>
  <c r="M8" i="146" s="1"/>
  <c r="E8" i="146"/>
  <c r="F8" i="146" s="1"/>
  <c r="I44" i="145"/>
  <c r="G44" i="145"/>
  <c r="E44" i="145"/>
  <c r="C44" i="145"/>
  <c r="Q35" i="145"/>
  <c r="I32" i="145"/>
  <c r="G32" i="145"/>
  <c r="E32" i="145"/>
  <c r="C32" i="145"/>
  <c r="D32" i="145" s="1"/>
  <c r="J31" i="145"/>
  <c r="H31" i="145"/>
  <c r="F31" i="145"/>
  <c r="D31" i="145"/>
  <c r="J30" i="145"/>
  <c r="H30" i="145"/>
  <c r="F30" i="145"/>
  <c r="D30" i="145"/>
  <c r="P28" i="145"/>
  <c r="J28" i="145"/>
  <c r="H28" i="145"/>
  <c r="F28" i="145"/>
  <c r="D28" i="145"/>
  <c r="A28" i="145"/>
  <c r="P27" i="145"/>
  <c r="J27" i="145"/>
  <c r="H27" i="145"/>
  <c r="F27" i="145"/>
  <c r="D27" i="145"/>
  <c r="A27" i="145"/>
  <c r="P26" i="145"/>
  <c r="P25" i="145"/>
  <c r="J24" i="145"/>
  <c r="H24" i="145"/>
  <c r="F24" i="145"/>
  <c r="D24" i="145"/>
  <c r="J23" i="145"/>
  <c r="H23" i="145"/>
  <c r="F23" i="145"/>
  <c r="D23" i="145"/>
  <c r="J22" i="145"/>
  <c r="H22" i="145"/>
  <c r="F22" i="145"/>
  <c r="D22" i="145"/>
  <c r="J21" i="145"/>
  <c r="H21" i="145"/>
  <c r="F21" i="145"/>
  <c r="D21" i="145"/>
  <c r="J20" i="145"/>
  <c r="H20" i="145"/>
  <c r="F20" i="145"/>
  <c r="D20" i="145"/>
  <c r="I15" i="145"/>
  <c r="G15" i="145"/>
  <c r="E15" i="145"/>
  <c r="F15" i="145" s="1"/>
  <c r="C15" i="145"/>
  <c r="D15" i="145" s="1"/>
  <c r="A13" i="145"/>
  <c r="H12" i="145"/>
  <c r="A12" i="145"/>
  <c r="J11" i="145"/>
  <c r="A11" i="145"/>
  <c r="H10" i="145"/>
  <c r="J10" i="145"/>
  <c r="A10" i="145"/>
  <c r="J9" i="145"/>
  <c r="A9" i="145"/>
  <c r="H8" i="145"/>
  <c r="A8" i="145"/>
  <c r="C17" i="142"/>
  <c r="C18" i="142" s="1"/>
  <c r="C15" i="142"/>
  <c r="C12" i="142"/>
  <c r="C11" i="142"/>
  <c r="C13" i="142" s="1"/>
  <c r="C16" i="142" s="1"/>
  <c r="B16" i="143"/>
  <c r="B13" i="143"/>
  <c r="B12" i="143"/>
  <c r="B11" i="143"/>
  <c r="B10" i="143"/>
  <c r="B9" i="143"/>
  <c r="B8" i="143"/>
  <c r="P36" i="143"/>
  <c r="P35" i="143"/>
  <c r="P34" i="143"/>
  <c r="P32" i="143"/>
  <c r="P31" i="143"/>
  <c r="P30" i="143"/>
  <c r="P24" i="143"/>
  <c r="P23" i="143"/>
  <c r="P22" i="143"/>
  <c r="P21" i="143"/>
  <c r="P20" i="143"/>
  <c r="P17" i="143"/>
  <c r="P16" i="143"/>
  <c r="P15" i="143"/>
  <c r="P13" i="143"/>
  <c r="P12" i="143"/>
  <c r="P11" i="143"/>
  <c r="P10" i="143"/>
  <c r="P9" i="143"/>
  <c r="P8" i="143"/>
  <c r="F125" i="144"/>
  <c r="F127" i="144" s="1"/>
  <c r="M120" i="144"/>
  <c r="F115" i="144"/>
  <c r="M111" i="144"/>
  <c r="F106" i="144"/>
  <c r="F97" i="144"/>
  <c r="M92" i="144"/>
  <c r="F87" i="144"/>
  <c r="F77" i="144"/>
  <c r="G61" i="144"/>
  <c r="C40" i="144"/>
  <c r="E38" i="144"/>
  <c r="E32" i="144"/>
  <c r="F26" i="144"/>
  <c r="E26" i="144"/>
  <c r="E20" i="144"/>
  <c r="F20" i="144" s="1"/>
  <c r="E14" i="144"/>
  <c r="F14" i="144" s="1"/>
  <c r="L8" i="144"/>
  <c r="M8" i="144" s="1"/>
  <c r="F8" i="144"/>
  <c r="E8" i="144"/>
  <c r="I44" i="143"/>
  <c r="G44" i="143"/>
  <c r="E44" i="143"/>
  <c r="C44" i="143"/>
  <c r="Q35" i="143"/>
  <c r="I32" i="143"/>
  <c r="G32" i="143"/>
  <c r="E32" i="143"/>
  <c r="C32" i="143"/>
  <c r="D32" i="143" s="1"/>
  <c r="J31" i="143"/>
  <c r="H31" i="143"/>
  <c r="F31" i="143"/>
  <c r="D31" i="143"/>
  <c r="J30" i="143"/>
  <c r="H30" i="143"/>
  <c r="F30" i="143"/>
  <c r="D30" i="143"/>
  <c r="P28" i="143"/>
  <c r="J28" i="143"/>
  <c r="H28" i="143"/>
  <c r="F28" i="143"/>
  <c r="D28" i="143"/>
  <c r="A28" i="143"/>
  <c r="P27" i="143"/>
  <c r="J27" i="143"/>
  <c r="H27" i="143"/>
  <c r="F27" i="143"/>
  <c r="D27" i="143"/>
  <c r="A27" i="143"/>
  <c r="P26" i="143"/>
  <c r="P25" i="143"/>
  <c r="J24" i="143"/>
  <c r="H24" i="143"/>
  <c r="F24" i="143"/>
  <c r="D24" i="143"/>
  <c r="J23" i="143"/>
  <c r="H23" i="143"/>
  <c r="F23" i="143"/>
  <c r="D23" i="143"/>
  <c r="J22" i="143"/>
  <c r="H22" i="143"/>
  <c r="F22" i="143"/>
  <c r="D22" i="143"/>
  <c r="J21" i="143"/>
  <c r="H21" i="143"/>
  <c r="F21" i="143"/>
  <c r="D21" i="143"/>
  <c r="J20" i="143"/>
  <c r="H20" i="143"/>
  <c r="F20" i="143"/>
  <c r="D20" i="143"/>
  <c r="I15" i="143"/>
  <c r="G15" i="143"/>
  <c r="G16" i="143" s="1"/>
  <c r="H16" i="143" s="1"/>
  <c r="E15" i="143"/>
  <c r="F15" i="143" s="1"/>
  <c r="C15" i="143"/>
  <c r="D15" i="143" s="1"/>
  <c r="J13" i="143"/>
  <c r="A13" i="143"/>
  <c r="A12" i="143"/>
  <c r="A11" i="143"/>
  <c r="A10" i="143"/>
  <c r="J9" i="143"/>
  <c r="A9" i="143"/>
  <c r="H8" i="143"/>
  <c r="A8" i="143"/>
  <c r="B17" i="142"/>
  <c r="B18" i="142" s="1"/>
  <c r="B15" i="142"/>
  <c r="B12" i="142"/>
  <c r="B11" i="142"/>
  <c r="D39" i="142"/>
  <c r="C39" i="142"/>
  <c r="B39" i="142"/>
  <c r="G38" i="142"/>
  <c r="G36" i="142"/>
  <c r="G35" i="142"/>
  <c r="D33" i="142"/>
  <c r="B33" i="142"/>
  <c r="G32" i="142"/>
  <c r="G31" i="142"/>
  <c r="G30" i="142"/>
  <c r="G29" i="142"/>
  <c r="G28" i="142"/>
  <c r="G27" i="142"/>
  <c r="G26" i="142"/>
  <c r="G25" i="142"/>
  <c r="G24" i="142"/>
  <c r="G23" i="142"/>
  <c r="G18" i="142"/>
  <c r="D18" i="142"/>
  <c r="D13" i="142"/>
  <c r="J13" i="149" l="1"/>
  <c r="N15" i="149"/>
  <c r="M16" i="149"/>
  <c r="N16" i="149" s="1"/>
  <c r="L15" i="149"/>
  <c r="K16" i="149"/>
  <c r="L16" i="149" s="1"/>
  <c r="D12" i="149"/>
  <c r="G16" i="149"/>
  <c r="H16" i="149" s="1"/>
  <c r="J8" i="149"/>
  <c r="E16" i="149"/>
  <c r="F16" i="149" s="1"/>
  <c r="D10" i="149"/>
  <c r="H10" i="149"/>
  <c r="J10" i="149"/>
  <c r="F15" i="149"/>
  <c r="H12" i="149"/>
  <c r="D8" i="149"/>
  <c r="J12" i="149"/>
  <c r="H8" i="149"/>
  <c r="E16" i="145"/>
  <c r="F16" i="145" s="1"/>
  <c r="J11" i="147"/>
  <c r="N15" i="147"/>
  <c r="M16" i="147"/>
  <c r="N16" i="147" s="1"/>
  <c r="L15" i="147"/>
  <c r="K16" i="147"/>
  <c r="L16" i="147" s="1"/>
  <c r="J12" i="147"/>
  <c r="J8" i="147"/>
  <c r="E16" i="147"/>
  <c r="F16" i="147" s="1"/>
  <c r="N15" i="145"/>
  <c r="M16" i="145"/>
  <c r="N16" i="145" s="1"/>
  <c r="L15" i="145"/>
  <c r="K16" i="145"/>
  <c r="L16" i="145" s="1"/>
  <c r="I16" i="145"/>
  <c r="J16" i="145" s="1"/>
  <c r="G16" i="145"/>
  <c r="H16" i="145" s="1"/>
  <c r="J12" i="145"/>
  <c r="J15" i="145"/>
  <c r="J8" i="145"/>
  <c r="O15" i="143"/>
  <c r="O17" i="143" s="1"/>
  <c r="N16" i="143"/>
  <c r="M17" i="143"/>
  <c r="N15" i="143"/>
  <c r="L15" i="143"/>
  <c r="K16" i="143"/>
  <c r="L16" i="143" s="1"/>
  <c r="H9" i="143"/>
  <c r="H11" i="143"/>
  <c r="N15" i="118"/>
  <c r="M16" i="118"/>
  <c r="N16" i="118" s="1"/>
  <c r="L17" i="118"/>
  <c r="K34" i="118"/>
  <c r="L15" i="118"/>
  <c r="J12" i="143"/>
  <c r="J10" i="143"/>
  <c r="H13" i="143"/>
  <c r="J8" i="143"/>
  <c r="C16" i="143"/>
  <c r="C17" i="143" s="1"/>
  <c r="I16" i="143"/>
  <c r="I17" i="143" s="1"/>
  <c r="J15" i="143"/>
  <c r="F19" i="142"/>
  <c r="F44" i="142" s="1"/>
  <c r="B15" i="149"/>
  <c r="F41" i="150"/>
  <c r="E40" i="150"/>
  <c r="H15" i="149"/>
  <c r="J15" i="149"/>
  <c r="D9" i="149"/>
  <c r="D11" i="149"/>
  <c r="D13" i="149"/>
  <c r="G17" i="149"/>
  <c r="F9" i="149"/>
  <c r="F11" i="149"/>
  <c r="F13" i="149"/>
  <c r="H9" i="149"/>
  <c r="H11" i="149"/>
  <c r="H13" i="149"/>
  <c r="C16" i="149"/>
  <c r="I17" i="149"/>
  <c r="E16" i="142"/>
  <c r="E19" i="142" s="1"/>
  <c r="E44" i="142" s="1"/>
  <c r="I16" i="147"/>
  <c r="J16" i="147" s="1"/>
  <c r="B15" i="147"/>
  <c r="F41" i="148"/>
  <c r="J15" i="147"/>
  <c r="D9" i="147"/>
  <c r="D11" i="147"/>
  <c r="D13" i="147"/>
  <c r="G17" i="147"/>
  <c r="H15" i="147"/>
  <c r="F9" i="147"/>
  <c r="F13" i="147"/>
  <c r="H9" i="147"/>
  <c r="H11" i="147"/>
  <c r="H13" i="147"/>
  <c r="C16" i="147"/>
  <c r="F11" i="147"/>
  <c r="D8" i="147"/>
  <c r="D10" i="147"/>
  <c r="F8" i="147"/>
  <c r="F10" i="147"/>
  <c r="F12" i="147"/>
  <c r="D12" i="147"/>
  <c r="B15" i="145"/>
  <c r="D14" i="142"/>
  <c r="E60" i="146"/>
  <c r="E59" i="146"/>
  <c r="E58" i="146"/>
  <c r="E57" i="146"/>
  <c r="E56" i="146"/>
  <c r="E55" i="146"/>
  <c r="E54" i="146"/>
  <c r="E53" i="146"/>
  <c r="E40" i="146"/>
  <c r="D9" i="145"/>
  <c r="D11" i="145"/>
  <c r="D13" i="145"/>
  <c r="F9" i="145"/>
  <c r="F11" i="145"/>
  <c r="F13" i="145"/>
  <c r="H9" i="145"/>
  <c r="H11" i="145"/>
  <c r="H13" i="145"/>
  <c r="C16" i="145"/>
  <c r="H15" i="145"/>
  <c r="D8" i="145"/>
  <c r="D10" i="145"/>
  <c r="D12" i="145"/>
  <c r="F8" i="145"/>
  <c r="F10" i="145"/>
  <c r="F12" i="145"/>
  <c r="E16" i="143"/>
  <c r="E17" i="143" s="1"/>
  <c r="B15" i="143"/>
  <c r="F41" i="144"/>
  <c r="E40" i="144"/>
  <c r="H15" i="143"/>
  <c r="D9" i="143"/>
  <c r="D11" i="143"/>
  <c r="D13" i="143"/>
  <c r="G17" i="143"/>
  <c r="F9" i="143"/>
  <c r="F11" i="143"/>
  <c r="F13" i="143"/>
  <c r="D8" i="143"/>
  <c r="D12" i="143"/>
  <c r="D10" i="143"/>
  <c r="F8" i="143"/>
  <c r="F10" i="143"/>
  <c r="F12" i="143"/>
  <c r="C14" i="142"/>
  <c r="D19" i="142"/>
  <c r="D44" i="142" s="1"/>
  <c r="B13" i="142"/>
  <c r="B16" i="142" s="1"/>
  <c r="C19" i="142"/>
  <c r="G15" i="142"/>
  <c r="G12" i="142"/>
  <c r="B14" i="142"/>
  <c r="B40" i="142"/>
  <c r="D40" i="142"/>
  <c r="G39" i="142"/>
  <c r="G13" i="142"/>
  <c r="B19" i="142"/>
  <c r="G11" i="142"/>
  <c r="M17" i="149" l="1"/>
  <c r="K17" i="149"/>
  <c r="E17" i="149"/>
  <c r="F17" i="149" s="1"/>
  <c r="M17" i="147"/>
  <c r="E17" i="145"/>
  <c r="E34" i="145" s="1"/>
  <c r="N17" i="147"/>
  <c r="M34" i="147"/>
  <c r="K17" i="147"/>
  <c r="E17" i="147"/>
  <c r="E34" i="147" s="1"/>
  <c r="M17" i="145"/>
  <c r="K17" i="145"/>
  <c r="I17" i="145"/>
  <c r="I34" i="145" s="1"/>
  <c r="G17" i="145"/>
  <c r="H17" i="145" s="1"/>
  <c r="M34" i="143"/>
  <c r="N17" i="143"/>
  <c r="K17" i="143"/>
  <c r="J16" i="143"/>
  <c r="D16" i="143"/>
  <c r="M17" i="118"/>
  <c r="K35" i="118"/>
  <c r="L35" i="118" s="1"/>
  <c r="L34" i="118"/>
  <c r="E59" i="150"/>
  <c r="E60" i="150"/>
  <c r="E58" i="150"/>
  <c r="E57" i="150"/>
  <c r="E56" i="150"/>
  <c r="E55" i="150"/>
  <c r="E54" i="150"/>
  <c r="E53" i="150"/>
  <c r="H17" i="149"/>
  <c r="G34" i="149"/>
  <c r="J17" i="149"/>
  <c r="I34" i="149"/>
  <c r="D16" i="149"/>
  <c r="C17" i="149"/>
  <c r="I17" i="147"/>
  <c r="J17" i="147" s="1"/>
  <c r="E60" i="148"/>
  <c r="E59" i="148"/>
  <c r="E58" i="148"/>
  <c r="E57" i="148"/>
  <c r="E56" i="148"/>
  <c r="E55" i="148"/>
  <c r="E54" i="148"/>
  <c r="E53" i="148"/>
  <c r="H17" i="147"/>
  <c r="G34" i="147"/>
  <c r="D16" i="147"/>
  <c r="C17" i="147"/>
  <c r="G19" i="142"/>
  <c r="F61" i="146"/>
  <c r="D16" i="145"/>
  <c r="C17" i="145"/>
  <c r="F16" i="143"/>
  <c r="E60" i="144"/>
  <c r="E59" i="144"/>
  <c r="E57" i="144"/>
  <c r="E56" i="144"/>
  <c r="E55" i="144"/>
  <c r="E54" i="144"/>
  <c r="E53" i="144"/>
  <c r="E58" i="144"/>
  <c r="H17" i="143"/>
  <c r="G34" i="143"/>
  <c r="E34" i="143"/>
  <c r="F17" i="143"/>
  <c r="C34" i="143"/>
  <c r="D17" i="143"/>
  <c r="J17" i="143"/>
  <c r="I34" i="143"/>
  <c r="G14" i="142"/>
  <c r="G22" i="142"/>
  <c r="C33" i="142"/>
  <c r="N17" i="149" l="1"/>
  <c r="M34" i="149"/>
  <c r="L17" i="149"/>
  <c r="K34" i="149"/>
  <c r="E34" i="149"/>
  <c r="F34" i="149" s="1"/>
  <c r="F17" i="145"/>
  <c r="M35" i="147"/>
  <c r="N35" i="147" s="1"/>
  <c r="N34" i="147"/>
  <c r="L17" i="147"/>
  <c r="K34" i="147"/>
  <c r="F17" i="147"/>
  <c r="I34" i="147"/>
  <c r="N17" i="145"/>
  <c r="M34" i="145"/>
  <c r="L17" i="145"/>
  <c r="K34" i="145"/>
  <c r="J17" i="145"/>
  <c r="G34" i="145"/>
  <c r="H34" i="145" s="1"/>
  <c r="M35" i="143"/>
  <c r="N35" i="143" s="1"/>
  <c r="N34" i="143"/>
  <c r="L17" i="143"/>
  <c r="K34" i="143"/>
  <c r="N17" i="118"/>
  <c r="M34" i="118"/>
  <c r="K36" i="118"/>
  <c r="L36" i="118" s="1"/>
  <c r="F61" i="150"/>
  <c r="C34" i="149"/>
  <c r="D17" i="149"/>
  <c r="I35" i="149"/>
  <c r="J35" i="149" s="1"/>
  <c r="J34" i="149"/>
  <c r="G35" i="149"/>
  <c r="H35" i="149" s="1"/>
  <c r="H34" i="149"/>
  <c r="F61" i="148"/>
  <c r="I35" i="147"/>
  <c r="J35" i="147" s="1"/>
  <c r="J34" i="147"/>
  <c r="G35" i="147"/>
  <c r="H35" i="147" s="1"/>
  <c r="H34" i="147"/>
  <c r="E35" i="147"/>
  <c r="F35" i="147" s="1"/>
  <c r="F34" i="147"/>
  <c r="C34" i="147"/>
  <c r="D17" i="147"/>
  <c r="F65" i="146"/>
  <c r="F129" i="146" s="1"/>
  <c r="F63" i="146"/>
  <c r="E35" i="145"/>
  <c r="F35" i="145" s="1"/>
  <c r="F34" i="145"/>
  <c r="C34" i="145"/>
  <c r="D17" i="145"/>
  <c r="I35" i="145"/>
  <c r="J35" i="145" s="1"/>
  <c r="J34" i="145"/>
  <c r="F61" i="144"/>
  <c r="I35" i="143"/>
  <c r="J35" i="143" s="1"/>
  <c r="J34" i="143"/>
  <c r="D34" i="143"/>
  <c r="C35" i="143"/>
  <c r="E35" i="143"/>
  <c r="F35" i="143" s="1"/>
  <c r="F34" i="143"/>
  <c r="G35" i="143"/>
  <c r="H35" i="143" s="1"/>
  <c r="H34" i="143"/>
  <c r="C40" i="142"/>
  <c r="G33" i="142"/>
  <c r="M35" i="149" l="1"/>
  <c r="N35" i="149" s="1"/>
  <c r="N34" i="149"/>
  <c r="K35" i="149"/>
  <c r="L35" i="149" s="1"/>
  <c r="L34" i="149"/>
  <c r="E35" i="149"/>
  <c r="F35" i="149" s="1"/>
  <c r="M36" i="147"/>
  <c r="K35" i="147"/>
  <c r="L35" i="147" s="1"/>
  <c r="L34" i="147"/>
  <c r="I36" i="147"/>
  <c r="I40" i="147" s="1"/>
  <c r="I49" i="147" s="1"/>
  <c r="I51" i="147" s="1"/>
  <c r="M35" i="145"/>
  <c r="N35" i="145" s="1"/>
  <c r="N34" i="145"/>
  <c r="K35" i="145"/>
  <c r="L35" i="145" s="1"/>
  <c r="L34" i="145"/>
  <c r="G35" i="145"/>
  <c r="H35" i="145" s="1"/>
  <c r="E36" i="145"/>
  <c r="F36" i="145" s="1"/>
  <c r="M36" i="143"/>
  <c r="K35" i="143"/>
  <c r="L35" i="143" s="1"/>
  <c r="L34" i="143"/>
  <c r="M35" i="118"/>
  <c r="N35" i="118" s="1"/>
  <c r="N34" i="118"/>
  <c r="I36" i="149"/>
  <c r="J36" i="149" s="1"/>
  <c r="F65" i="150"/>
  <c r="F129" i="150" s="1"/>
  <c r="F63" i="150"/>
  <c r="D34" i="149"/>
  <c r="C35" i="149"/>
  <c r="C36" i="149" s="1"/>
  <c r="G36" i="149"/>
  <c r="F65" i="148"/>
  <c r="F129" i="148" s="1"/>
  <c r="F63" i="148"/>
  <c r="D34" i="147"/>
  <c r="C35" i="147"/>
  <c r="C36" i="147" s="1"/>
  <c r="E36" i="147"/>
  <c r="G36" i="147"/>
  <c r="F140" i="146"/>
  <c r="F138" i="146"/>
  <c r="C138" i="146" s="1"/>
  <c r="I36" i="145"/>
  <c r="D34" i="145"/>
  <c r="C35" i="145"/>
  <c r="E36" i="143"/>
  <c r="F36" i="143" s="1"/>
  <c r="F63" i="144"/>
  <c r="F65" i="144"/>
  <c r="F129" i="144" s="1"/>
  <c r="D35" i="143"/>
  <c r="B35" i="143"/>
  <c r="G36" i="143"/>
  <c r="C36" i="143"/>
  <c r="I36" i="143"/>
  <c r="G40" i="142"/>
  <c r="C44" i="142"/>
  <c r="M36" i="149" l="1"/>
  <c r="K36" i="149"/>
  <c r="E36" i="149"/>
  <c r="F36" i="149" s="1"/>
  <c r="E40" i="145"/>
  <c r="E49" i="145" s="1"/>
  <c r="E51" i="145" s="1"/>
  <c r="M40" i="147"/>
  <c r="N36" i="147"/>
  <c r="K36" i="147"/>
  <c r="J36" i="147"/>
  <c r="M36" i="145"/>
  <c r="K36" i="145"/>
  <c r="G36" i="145"/>
  <c r="H36" i="145" s="1"/>
  <c r="M40" i="143"/>
  <c r="N36" i="143"/>
  <c r="K36" i="143"/>
  <c r="M36" i="118"/>
  <c r="N36" i="118" s="1"/>
  <c r="I40" i="149"/>
  <c r="I49" i="149" s="1"/>
  <c r="I51" i="149" s="1"/>
  <c r="F140" i="150"/>
  <c r="F138" i="150"/>
  <c r="C138" i="150" s="1"/>
  <c r="H36" i="149"/>
  <c r="G40" i="149"/>
  <c r="G49" i="149" s="1"/>
  <c r="G51" i="149" s="1"/>
  <c r="D36" i="149"/>
  <c r="C40" i="149"/>
  <c r="C49" i="149" s="1"/>
  <c r="C51" i="149" s="1"/>
  <c r="D35" i="149"/>
  <c r="B35" i="149"/>
  <c r="F140" i="148"/>
  <c r="F138" i="148"/>
  <c r="C138" i="148" s="1"/>
  <c r="D36" i="147"/>
  <c r="C40" i="147"/>
  <c r="C49" i="147" s="1"/>
  <c r="C51" i="147" s="1"/>
  <c r="H36" i="147"/>
  <c r="G40" i="147"/>
  <c r="G49" i="147" s="1"/>
  <c r="G51" i="147" s="1"/>
  <c r="F36" i="147"/>
  <c r="E40" i="147"/>
  <c r="E49" i="147" s="1"/>
  <c r="E51" i="147" s="1"/>
  <c r="D35" i="147"/>
  <c r="B35" i="147"/>
  <c r="D35" i="145"/>
  <c r="B35" i="145"/>
  <c r="C36" i="145"/>
  <c r="J36" i="145"/>
  <c r="I40" i="145"/>
  <c r="I49" i="145" s="1"/>
  <c r="I51" i="145" s="1"/>
  <c r="Q36" i="143"/>
  <c r="E40" i="143"/>
  <c r="E49" i="143" s="1"/>
  <c r="E51" i="143" s="1"/>
  <c r="F138" i="144"/>
  <c r="C138" i="144" s="1"/>
  <c r="J36" i="143"/>
  <c r="I40" i="143"/>
  <c r="I49" i="143" s="1"/>
  <c r="I51" i="143" s="1"/>
  <c r="C40" i="143"/>
  <c r="C49" i="143" s="1"/>
  <c r="C51" i="143" s="1"/>
  <c r="D36" i="143"/>
  <c r="H36" i="143"/>
  <c r="G40" i="143"/>
  <c r="G49" i="143" s="1"/>
  <c r="G51" i="143" s="1"/>
  <c r="M40" i="149" l="1"/>
  <c r="N36" i="149"/>
  <c r="K40" i="149"/>
  <c r="L36" i="149"/>
  <c r="E40" i="149"/>
  <c r="E49" i="149" s="1"/>
  <c r="E51" i="149" s="1"/>
  <c r="K40" i="147"/>
  <c r="L36" i="147"/>
  <c r="M40" i="145"/>
  <c r="N36" i="145"/>
  <c r="K40" i="145"/>
  <c r="L36" i="145"/>
  <c r="G40" i="145"/>
  <c r="G49" i="145" s="1"/>
  <c r="G51" i="145" s="1"/>
  <c r="K40" i="143"/>
  <c r="L36" i="143"/>
  <c r="Q36" i="149"/>
  <c r="Q36" i="147"/>
  <c r="Q36" i="145"/>
  <c r="D36" i="145"/>
  <c r="C40" i="145"/>
  <c r="C49" i="145" s="1"/>
  <c r="C51" i="145" s="1"/>
  <c r="F140" i="144"/>
  <c r="E54" i="119" l="1"/>
  <c r="E53" i="119"/>
  <c r="E55" i="119"/>
  <c r="E56" i="119"/>
  <c r="E57" i="119"/>
  <c r="E38" i="119"/>
  <c r="E32" i="119"/>
  <c r="B12" i="118" s="1"/>
  <c r="E26" i="119"/>
  <c r="E20" i="119"/>
  <c r="E14" i="119"/>
  <c r="E8" i="119"/>
  <c r="A13" i="118"/>
  <c r="A12" i="118"/>
  <c r="A11" i="118"/>
  <c r="A10" i="118"/>
  <c r="A9" i="118"/>
  <c r="A8" i="118"/>
  <c r="J31" i="118"/>
  <c r="J30" i="118"/>
  <c r="J28" i="118"/>
  <c r="J27" i="118"/>
  <c r="J24" i="118"/>
  <c r="J23" i="118"/>
  <c r="J22" i="118"/>
  <c r="J21" i="118"/>
  <c r="J20" i="118"/>
  <c r="H31" i="118"/>
  <c r="H30" i="118"/>
  <c r="H28" i="118"/>
  <c r="H27" i="118"/>
  <c r="H24" i="118"/>
  <c r="H23" i="118"/>
  <c r="H22" i="118"/>
  <c r="H21" i="118"/>
  <c r="H20" i="118"/>
  <c r="F31" i="118"/>
  <c r="F30" i="118"/>
  <c r="F28" i="118"/>
  <c r="F27" i="118"/>
  <c r="F24" i="118"/>
  <c r="F23" i="118"/>
  <c r="F22" i="118"/>
  <c r="F21" i="118"/>
  <c r="F20" i="118"/>
  <c r="D24" i="118"/>
  <c r="D23" i="118"/>
  <c r="D22" i="118"/>
  <c r="D21" i="118"/>
  <c r="D20" i="118"/>
  <c r="P31" i="118"/>
  <c r="P30" i="118"/>
  <c r="P12" i="118"/>
  <c r="P13" i="118"/>
  <c r="B13" i="118"/>
  <c r="F87" i="119"/>
  <c r="F77" i="119"/>
  <c r="H37" i="128" l="1"/>
  <c r="H36" i="128"/>
  <c r="H35" i="128"/>
  <c r="H34" i="128"/>
  <c r="H31" i="128"/>
  <c r="H30" i="128"/>
  <c r="H29" i="128"/>
  <c r="H28" i="128"/>
  <c r="H27" i="128"/>
  <c r="H26" i="128"/>
  <c r="H25" i="128"/>
  <c r="H24" i="128"/>
  <c r="H23" i="128"/>
  <c r="H22" i="128"/>
  <c r="L34" i="140" l="1"/>
  <c r="L33" i="140"/>
  <c r="L29" i="140"/>
  <c r="L28" i="140"/>
  <c r="A17" i="140"/>
  <c r="A16" i="140"/>
  <c r="A15" i="140"/>
  <c r="A14" i="140"/>
  <c r="A13" i="140"/>
  <c r="A12" i="140"/>
  <c r="A11" i="140"/>
  <c r="A10" i="140"/>
  <c r="A9" i="140"/>
  <c r="A8" i="140"/>
  <c r="K1" i="140"/>
  <c r="B2" i="140"/>
  <c r="B1" i="140"/>
  <c r="I48" i="140"/>
  <c r="G48" i="140"/>
  <c r="E48" i="140"/>
  <c r="C48" i="140"/>
  <c r="K42" i="140"/>
  <c r="I35" i="140"/>
  <c r="J35" i="140" s="1"/>
  <c r="G35" i="140"/>
  <c r="H35" i="140" s="1"/>
  <c r="E35" i="140"/>
  <c r="F35" i="140" s="1"/>
  <c r="C35" i="140"/>
  <c r="D35" i="140" s="1"/>
  <c r="K34" i="140"/>
  <c r="J34" i="140"/>
  <c r="H34" i="140"/>
  <c r="F34" i="140"/>
  <c r="D34" i="140"/>
  <c r="A34" i="140"/>
  <c r="K33" i="140"/>
  <c r="J33" i="140"/>
  <c r="H33" i="140"/>
  <c r="F33" i="140"/>
  <c r="D33" i="140"/>
  <c r="A33" i="140"/>
  <c r="L31" i="140"/>
  <c r="K31" i="140"/>
  <c r="J31" i="140"/>
  <c r="H31" i="140"/>
  <c r="F31" i="140"/>
  <c r="D31" i="140"/>
  <c r="A31" i="140"/>
  <c r="L30" i="140"/>
  <c r="K30" i="140"/>
  <c r="J30" i="140"/>
  <c r="H30" i="140"/>
  <c r="F30" i="140"/>
  <c r="D30" i="140"/>
  <c r="A30" i="140"/>
  <c r="K29" i="140"/>
  <c r="J29" i="140"/>
  <c r="H29" i="140"/>
  <c r="F29" i="140"/>
  <c r="D29" i="140"/>
  <c r="A29" i="140"/>
  <c r="K28" i="140"/>
  <c r="J28" i="140"/>
  <c r="H28" i="140"/>
  <c r="F28" i="140"/>
  <c r="D28" i="140"/>
  <c r="A28" i="140"/>
  <c r="K26" i="140"/>
  <c r="J26" i="140"/>
  <c r="H26" i="140"/>
  <c r="F26" i="140"/>
  <c r="D26" i="140"/>
  <c r="K25" i="140"/>
  <c r="J25" i="140"/>
  <c r="H25" i="140"/>
  <c r="F25" i="140"/>
  <c r="D25" i="140"/>
  <c r="K24" i="140"/>
  <c r="J24" i="140"/>
  <c r="H24" i="140"/>
  <c r="F24" i="140"/>
  <c r="D24" i="140"/>
  <c r="K23" i="140"/>
  <c r="J23" i="140"/>
  <c r="H23" i="140"/>
  <c r="F23" i="140"/>
  <c r="D23" i="140"/>
  <c r="I18" i="140"/>
  <c r="J18" i="140" s="1"/>
  <c r="G18" i="140"/>
  <c r="E18" i="140"/>
  <c r="C18" i="140"/>
  <c r="D18" i="140" s="1"/>
  <c r="K17" i="140"/>
  <c r="J17" i="140"/>
  <c r="H17" i="140"/>
  <c r="F17" i="140"/>
  <c r="D17" i="140"/>
  <c r="K16" i="140"/>
  <c r="J16" i="140"/>
  <c r="H16" i="140"/>
  <c r="F16" i="140"/>
  <c r="D16" i="140"/>
  <c r="K15" i="140"/>
  <c r="J15" i="140"/>
  <c r="H15" i="140"/>
  <c r="F15" i="140"/>
  <c r="D15" i="140"/>
  <c r="K14" i="140"/>
  <c r="J14" i="140"/>
  <c r="H14" i="140"/>
  <c r="F14" i="140"/>
  <c r="D14" i="140"/>
  <c r="K13" i="140"/>
  <c r="J13" i="140"/>
  <c r="H13" i="140"/>
  <c r="F13" i="140"/>
  <c r="D13" i="140"/>
  <c r="K12" i="140"/>
  <c r="J12" i="140"/>
  <c r="H12" i="140"/>
  <c r="F12" i="140"/>
  <c r="D12" i="140"/>
  <c r="K11" i="140"/>
  <c r="J11" i="140"/>
  <c r="H11" i="140"/>
  <c r="F11" i="140"/>
  <c r="D11" i="140"/>
  <c r="K10" i="140"/>
  <c r="J10" i="140"/>
  <c r="H10" i="140"/>
  <c r="F10" i="140"/>
  <c r="D10" i="140"/>
  <c r="K9" i="140"/>
  <c r="J9" i="140"/>
  <c r="H9" i="140"/>
  <c r="F9" i="140"/>
  <c r="D9" i="140"/>
  <c r="K8" i="140"/>
  <c r="J8" i="140"/>
  <c r="H8" i="140"/>
  <c r="F8" i="140"/>
  <c r="D8" i="140"/>
  <c r="F144" i="139"/>
  <c r="M139" i="139"/>
  <c r="F134" i="139"/>
  <c r="M130" i="139"/>
  <c r="F125" i="139"/>
  <c r="L26" i="140" s="1"/>
  <c r="F116" i="139"/>
  <c r="L25" i="140" s="1"/>
  <c r="M111" i="139"/>
  <c r="F106" i="139"/>
  <c r="L24" i="140" s="1"/>
  <c r="F96" i="139"/>
  <c r="G80" i="139"/>
  <c r="C67" i="139"/>
  <c r="E66" i="139"/>
  <c r="F66" i="139" s="1"/>
  <c r="E60" i="139"/>
  <c r="F60" i="139" s="1"/>
  <c r="E54" i="139"/>
  <c r="F54" i="139" s="1"/>
  <c r="E48" i="139"/>
  <c r="F48" i="139" s="1"/>
  <c r="E42" i="139"/>
  <c r="F42" i="139" s="1"/>
  <c r="E36" i="139"/>
  <c r="F36" i="139" s="1"/>
  <c r="E30" i="139"/>
  <c r="F30" i="139" s="1"/>
  <c r="E24" i="139"/>
  <c r="F24" i="139" s="1"/>
  <c r="E18" i="139"/>
  <c r="F18" i="139" s="1"/>
  <c r="L12" i="139"/>
  <c r="M12" i="139" s="1"/>
  <c r="E12" i="139"/>
  <c r="F12" i="139" s="1"/>
  <c r="B2" i="138"/>
  <c r="B1" i="138"/>
  <c r="L34" i="138"/>
  <c r="L33" i="138"/>
  <c r="L29" i="138"/>
  <c r="L28" i="138"/>
  <c r="K1" i="138"/>
  <c r="A17" i="138"/>
  <c r="A16" i="138"/>
  <c r="A15" i="138"/>
  <c r="A14" i="138"/>
  <c r="A13" i="138"/>
  <c r="A12" i="138"/>
  <c r="A11" i="138"/>
  <c r="A10" i="138"/>
  <c r="A9" i="138"/>
  <c r="A8" i="138"/>
  <c r="I48" i="138"/>
  <c r="G48" i="138"/>
  <c r="E48" i="138"/>
  <c r="C48" i="138"/>
  <c r="K42" i="138"/>
  <c r="I35" i="138"/>
  <c r="J35" i="138" s="1"/>
  <c r="G35" i="138"/>
  <c r="H35" i="138" s="1"/>
  <c r="E35" i="138"/>
  <c r="F35" i="138" s="1"/>
  <c r="C35" i="138"/>
  <c r="D35" i="138" s="1"/>
  <c r="K34" i="138"/>
  <c r="J34" i="138"/>
  <c r="H34" i="138"/>
  <c r="F34" i="138"/>
  <c r="D34" i="138"/>
  <c r="A34" i="138"/>
  <c r="K33" i="138"/>
  <c r="J33" i="138"/>
  <c r="H33" i="138"/>
  <c r="F33" i="138"/>
  <c r="D33" i="138"/>
  <c r="A33" i="138"/>
  <c r="L31" i="138"/>
  <c r="K31" i="138"/>
  <c r="J31" i="138"/>
  <c r="H31" i="138"/>
  <c r="F31" i="138"/>
  <c r="D31" i="138"/>
  <c r="A31" i="138"/>
  <c r="L30" i="138"/>
  <c r="K30" i="138"/>
  <c r="J30" i="138"/>
  <c r="H30" i="138"/>
  <c r="F30" i="138"/>
  <c r="D30" i="138"/>
  <c r="A30" i="138"/>
  <c r="K29" i="138"/>
  <c r="J29" i="138"/>
  <c r="H29" i="138"/>
  <c r="F29" i="138"/>
  <c r="D29" i="138"/>
  <c r="A29" i="138"/>
  <c r="K28" i="138"/>
  <c r="J28" i="138"/>
  <c r="H28" i="138"/>
  <c r="F28" i="138"/>
  <c r="D28" i="138"/>
  <c r="A28" i="138"/>
  <c r="K26" i="138"/>
  <c r="J26" i="138"/>
  <c r="H26" i="138"/>
  <c r="F26" i="138"/>
  <c r="D26" i="138"/>
  <c r="K25" i="138"/>
  <c r="J25" i="138"/>
  <c r="H25" i="138"/>
  <c r="F25" i="138"/>
  <c r="D25" i="138"/>
  <c r="K24" i="138"/>
  <c r="J24" i="138"/>
  <c r="H24" i="138"/>
  <c r="F24" i="138"/>
  <c r="D24" i="138"/>
  <c r="K23" i="138"/>
  <c r="J23" i="138"/>
  <c r="H23" i="138"/>
  <c r="F23" i="138"/>
  <c r="D23" i="138"/>
  <c r="I18" i="138"/>
  <c r="G18" i="138"/>
  <c r="E18" i="138"/>
  <c r="F18" i="138" s="1"/>
  <c r="C18" i="138"/>
  <c r="D18" i="138" s="1"/>
  <c r="K17" i="138"/>
  <c r="J17" i="138"/>
  <c r="H17" i="138"/>
  <c r="F17" i="138"/>
  <c r="D17" i="138"/>
  <c r="K16" i="138"/>
  <c r="J16" i="138"/>
  <c r="H16" i="138"/>
  <c r="F16" i="138"/>
  <c r="D16" i="138"/>
  <c r="K15" i="138"/>
  <c r="J15" i="138"/>
  <c r="H15" i="138"/>
  <c r="F15" i="138"/>
  <c r="D15" i="138"/>
  <c r="K14" i="138"/>
  <c r="J14" i="138"/>
  <c r="H14" i="138"/>
  <c r="F14" i="138"/>
  <c r="D14" i="138"/>
  <c r="K13" i="138"/>
  <c r="J13" i="138"/>
  <c r="H13" i="138"/>
  <c r="F13" i="138"/>
  <c r="D13" i="138"/>
  <c r="K12" i="138"/>
  <c r="J12" i="138"/>
  <c r="H12" i="138"/>
  <c r="F12" i="138"/>
  <c r="D12" i="138"/>
  <c r="K11" i="138"/>
  <c r="J11" i="138"/>
  <c r="H11" i="138"/>
  <c r="F11" i="138"/>
  <c r="D11" i="138"/>
  <c r="K10" i="138"/>
  <c r="J10" i="138"/>
  <c r="H10" i="138"/>
  <c r="F10" i="138"/>
  <c r="D10" i="138"/>
  <c r="K9" i="138"/>
  <c r="J9" i="138"/>
  <c r="H9" i="138"/>
  <c r="F9" i="138"/>
  <c r="D9" i="138"/>
  <c r="K8" i="138"/>
  <c r="J8" i="138"/>
  <c r="H8" i="138"/>
  <c r="F8" i="138"/>
  <c r="D8" i="138"/>
  <c r="F144" i="137"/>
  <c r="M139" i="137"/>
  <c r="F134" i="137"/>
  <c r="M130" i="137"/>
  <c r="F125" i="137"/>
  <c r="L26" i="138" s="1"/>
  <c r="F116" i="137"/>
  <c r="L25" i="138" s="1"/>
  <c r="M111" i="137"/>
  <c r="F106" i="137"/>
  <c r="L24" i="138" s="1"/>
  <c r="F96" i="137"/>
  <c r="G80" i="137"/>
  <c r="C67" i="137"/>
  <c r="E66" i="137"/>
  <c r="F66" i="137" s="1"/>
  <c r="E60" i="137"/>
  <c r="F60" i="137" s="1"/>
  <c r="E54" i="137"/>
  <c r="F54" i="137" s="1"/>
  <c r="E48" i="137"/>
  <c r="F48" i="137" s="1"/>
  <c r="E42" i="137"/>
  <c r="F42" i="137" s="1"/>
  <c r="E36" i="137"/>
  <c r="F36" i="137" s="1"/>
  <c r="E30" i="137"/>
  <c r="F30" i="137" s="1"/>
  <c r="E24" i="137"/>
  <c r="F24" i="137" s="1"/>
  <c r="E18" i="137"/>
  <c r="F18" i="137" s="1"/>
  <c r="L12" i="137"/>
  <c r="M12" i="137" s="1"/>
  <c r="E12" i="137"/>
  <c r="F12" i="137" s="1"/>
  <c r="B17" i="128"/>
  <c r="H17" i="128" s="1"/>
  <c r="H18" i="128" s="1"/>
  <c r="B14" i="128"/>
  <c r="B11" i="128"/>
  <c r="H11" i="128" s="1"/>
  <c r="H13" i="128" s="1"/>
  <c r="B10" i="128"/>
  <c r="K1" i="134"/>
  <c r="B2" i="134"/>
  <c r="B1" i="134"/>
  <c r="K1" i="126"/>
  <c r="B2" i="126"/>
  <c r="G6" i="128" s="1"/>
  <c r="B1" i="126"/>
  <c r="K1" i="135"/>
  <c r="B2" i="135"/>
  <c r="B1" i="135"/>
  <c r="L34" i="135"/>
  <c r="L33" i="135"/>
  <c r="L29" i="135"/>
  <c r="L28" i="135"/>
  <c r="A17" i="135"/>
  <c r="A16" i="135"/>
  <c r="A15" i="135"/>
  <c r="A14" i="135"/>
  <c r="A13" i="135"/>
  <c r="A12" i="135"/>
  <c r="A11" i="135"/>
  <c r="A10" i="135"/>
  <c r="A9" i="135"/>
  <c r="A8" i="135"/>
  <c r="F144" i="136"/>
  <c r="M139" i="136"/>
  <c r="F134" i="136"/>
  <c r="M130" i="136"/>
  <c r="F125" i="136"/>
  <c r="L26" i="135" s="1"/>
  <c r="F116" i="136"/>
  <c r="L25" i="135" s="1"/>
  <c r="M111" i="136"/>
  <c r="F106" i="136"/>
  <c r="L24" i="135" s="1"/>
  <c r="F96" i="136"/>
  <c r="G80" i="136"/>
  <c r="C67" i="136"/>
  <c r="E66" i="136"/>
  <c r="F66" i="136" s="1"/>
  <c r="B17" i="135" s="1"/>
  <c r="E60" i="136"/>
  <c r="F60" i="136" s="1"/>
  <c r="B16" i="135" s="1"/>
  <c r="E54" i="136"/>
  <c r="F54" i="136" s="1"/>
  <c r="B15" i="135" s="1"/>
  <c r="E48" i="136"/>
  <c r="F48" i="136" s="1"/>
  <c r="B14" i="135" s="1"/>
  <c r="E42" i="136"/>
  <c r="F42" i="136" s="1"/>
  <c r="B13" i="135" s="1"/>
  <c r="E36" i="136"/>
  <c r="F36" i="136" s="1"/>
  <c r="B12" i="135" s="1"/>
  <c r="E30" i="136"/>
  <c r="F30" i="136" s="1"/>
  <c r="B11" i="135" s="1"/>
  <c r="E24" i="136"/>
  <c r="F24" i="136" s="1"/>
  <c r="B10" i="135" s="1"/>
  <c r="E18" i="136"/>
  <c r="F18" i="136" s="1"/>
  <c r="B9" i="135" s="1"/>
  <c r="L12" i="136"/>
  <c r="M12" i="136" s="1"/>
  <c r="E12" i="136"/>
  <c r="F12" i="136" s="1"/>
  <c r="B8" i="135" s="1"/>
  <c r="I48" i="135"/>
  <c r="G48" i="135"/>
  <c r="E48" i="135"/>
  <c r="C48" i="135"/>
  <c r="K42" i="135"/>
  <c r="I35" i="135"/>
  <c r="J35" i="135" s="1"/>
  <c r="G35" i="135"/>
  <c r="H35" i="135" s="1"/>
  <c r="E35" i="135"/>
  <c r="F35" i="135" s="1"/>
  <c r="C35" i="135"/>
  <c r="D35" i="135" s="1"/>
  <c r="K34" i="135"/>
  <c r="J34" i="135"/>
  <c r="H34" i="135"/>
  <c r="F34" i="135"/>
  <c r="D34" i="135"/>
  <c r="A34" i="135"/>
  <c r="K33" i="135"/>
  <c r="J33" i="135"/>
  <c r="H33" i="135"/>
  <c r="F33" i="135"/>
  <c r="D33" i="135"/>
  <c r="A33" i="135"/>
  <c r="L31" i="135"/>
  <c r="K31" i="135"/>
  <c r="J31" i="135"/>
  <c r="H31" i="135"/>
  <c r="F31" i="135"/>
  <c r="D31" i="135"/>
  <c r="A31" i="135"/>
  <c r="L30" i="135"/>
  <c r="K30" i="135"/>
  <c r="J30" i="135"/>
  <c r="H30" i="135"/>
  <c r="F30" i="135"/>
  <c r="D30" i="135"/>
  <c r="A30" i="135"/>
  <c r="K29" i="135"/>
  <c r="J29" i="135"/>
  <c r="H29" i="135"/>
  <c r="F29" i="135"/>
  <c r="D29" i="135"/>
  <c r="A29" i="135"/>
  <c r="K28" i="135"/>
  <c r="J28" i="135"/>
  <c r="H28" i="135"/>
  <c r="F28" i="135"/>
  <c r="D28" i="135"/>
  <c r="A28" i="135"/>
  <c r="K26" i="135"/>
  <c r="J26" i="135"/>
  <c r="H26" i="135"/>
  <c r="F26" i="135"/>
  <c r="D26" i="135"/>
  <c r="K25" i="135"/>
  <c r="J25" i="135"/>
  <c r="H25" i="135"/>
  <c r="F25" i="135"/>
  <c r="D25" i="135"/>
  <c r="K24" i="135"/>
  <c r="J24" i="135"/>
  <c r="H24" i="135"/>
  <c r="F24" i="135"/>
  <c r="D24" i="135"/>
  <c r="K23" i="135"/>
  <c r="J23" i="135"/>
  <c r="H23" i="135"/>
  <c r="F23" i="135"/>
  <c r="D23" i="135"/>
  <c r="I18" i="135"/>
  <c r="G18" i="135"/>
  <c r="E18" i="135"/>
  <c r="F18" i="135" s="1"/>
  <c r="C18" i="135"/>
  <c r="K17" i="135"/>
  <c r="J17" i="135"/>
  <c r="H17" i="135"/>
  <c r="F17" i="135"/>
  <c r="D17" i="135"/>
  <c r="K16" i="135"/>
  <c r="J16" i="135"/>
  <c r="H16" i="135"/>
  <c r="F16" i="135"/>
  <c r="D16" i="135"/>
  <c r="K15" i="135"/>
  <c r="J15" i="135"/>
  <c r="H15" i="135"/>
  <c r="F15" i="135"/>
  <c r="D15" i="135"/>
  <c r="K14" i="135"/>
  <c r="J14" i="135"/>
  <c r="H14" i="135"/>
  <c r="F14" i="135"/>
  <c r="D14" i="135"/>
  <c r="K13" i="135"/>
  <c r="J13" i="135"/>
  <c r="H13" i="135"/>
  <c r="F13" i="135"/>
  <c r="D13" i="135"/>
  <c r="K12" i="135"/>
  <c r="J12" i="135"/>
  <c r="H12" i="135"/>
  <c r="F12" i="135"/>
  <c r="D12" i="135"/>
  <c r="K11" i="135"/>
  <c r="J11" i="135"/>
  <c r="H11" i="135"/>
  <c r="F11" i="135"/>
  <c r="D11" i="135"/>
  <c r="K10" i="135"/>
  <c r="J10" i="135"/>
  <c r="H10" i="135"/>
  <c r="F10" i="135"/>
  <c r="D10" i="135"/>
  <c r="K9" i="135"/>
  <c r="J9" i="135"/>
  <c r="H9" i="135"/>
  <c r="F9" i="135"/>
  <c r="D9" i="135"/>
  <c r="K8" i="135"/>
  <c r="D8" i="135" s="1"/>
  <c r="J8" i="135"/>
  <c r="H8" i="135"/>
  <c r="F8" i="135"/>
  <c r="L34" i="134"/>
  <c r="L33" i="134"/>
  <c r="L29" i="134"/>
  <c r="L28" i="134"/>
  <c r="A17" i="134"/>
  <c r="A16" i="134"/>
  <c r="A15" i="134"/>
  <c r="A14" i="134"/>
  <c r="A13" i="134"/>
  <c r="A12" i="134"/>
  <c r="A11" i="134"/>
  <c r="A10" i="134"/>
  <c r="A9" i="134"/>
  <c r="A8" i="134"/>
  <c r="I48" i="134"/>
  <c r="G48" i="134"/>
  <c r="E48" i="134"/>
  <c r="C48" i="134"/>
  <c r="K42" i="134"/>
  <c r="I35" i="134"/>
  <c r="J35" i="134" s="1"/>
  <c r="G35" i="134"/>
  <c r="H35" i="134" s="1"/>
  <c r="E35" i="134"/>
  <c r="F35" i="134" s="1"/>
  <c r="C35" i="134"/>
  <c r="D35" i="134" s="1"/>
  <c r="K34" i="134"/>
  <c r="J34" i="134"/>
  <c r="H34" i="134"/>
  <c r="F34" i="134"/>
  <c r="D34" i="134"/>
  <c r="A34" i="134"/>
  <c r="K33" i="134"/>
  <c r="J33" i="134"/>
  <c r="H33" i="134"/>
  <c r="F33" i="134"/>
  <c r="D33" i="134"/>
  <c r="A33" i="134"/>
  <c r="L31" i="134"/>
  <c r="K31" i="134"/>
  <c r="J31" i="134"/>
  <c r="H31" i="134"/>
  <c r="F31" i="134"/>
  <c r="D31" i="134"/>
  <c r="A31" i="134"/>
  <c r="L30" i="134"/>
  <c r="K30" i="134"/>
  <c r="J30" i="134"/>
  <c r="H30" i="134"/>
  <c r="F30" i="134"/>
  <c r="D30" i="134"/>
  <c r="A30" i="134"/>
  <c r="K29" i="134"/>
  <c r="J29" i="134"/>
  <c r="H29" i="134"/>
  <c r="F29" i="134"/>
  <c r="D29" i="134"/>
  <c r="A29" i="134"/>
  <c r="K28" i="134"/>
  <c r="J28" i="134"/>
  <c r="H28" i="134"/>
  <c r="F28" i="134"/>
  <c r="D28" i="134"/>
  <c r="A28" i="134"/>
  <c r="K26" i="134"/>
  <c r="J26" i="134"/>
  <c r="H26" i="134"/>
  <c r="F26" i="134"/>
  <c r="D26" i="134"/>
  <c r="K25" i="134"/>
  <c r="J25" i="134"/>
  <c r="H25" i="134"/>
  <c r="F25" i="134"/>
  <c r="D25" i="134"/>
  <c r="K24" i="134"/>
  <c r="J24" i="134"/>
  <c r="H24" i="134"/>
  <c r="F24" i="134"/>
  <c r="D24" i="134"/>
  <c r="K23" i="134"/>
  <c r="J23" i="134"/>
  <c r="H23" i="134"/>
  <c r="F23" i="134"/>
  <c r="D23" i="134"/>
  <c r="I18" i="134"/>
  <c r="J18" i="134" s="1"/>
  <c r="G18" i="134"/>
  <c r="E18" i="134"/>
  <c r="F18" i="134" s="1"/>
  <c r="C18" i="134"/>
  <c r="D18" i="134" s="1"/>
  <c r="K17" i="134"/>
  <c r="J17" i="134"/>
  <c r="H17" i="134"/>
  <c r="F17" i="134"/>
  <c r="D17" i="134"/>
  <c r="K16" i="134"/>
  <c r="J16" i="134"/>
  <c r="H16" i="134"/>
  <c r="F16" i="134"/>
  <c r="D16" i="134"/>
  <c r="K15" i="134"/>
  <c r="J15" i="134"/>
  <c r="H15" i="134"/>
  <c r="F15" i="134"/>
  <c r="D15" i="134"/>
  <c r="K14" i="134"/>
  <c r="J14" i="134"/>
  <c r="H14" i="134"/>
  <c r="F14" i="134"/>
  <c r="D14" i="134"/>
  <c r="K13" i="134"/>
  <c r="J13" i="134"/>
  <c r="H13" i="134"/>
  <c r="F13" i="134"/>
  <c r="D13" i="134"/>
  <c r="K12" i="134"/>
  <c r="J12" i="134"/>
  <c r="H12" i="134"/>
  <c r="F12" i="134"/>
  <c r="D12" i="134"/>
  <c r="K11" i="134"/>
  <c r="J11" i="134"/>
  <c r="H11" i="134"/>
  <c r="F11" i="134"/>
  <c r="D11" i="134"/>
  <c r="K10" i="134"/>
  <c r="J10" i="134"/>
  <c r="H10" i="134"/>
  <c r="F10" i="134"/>
  <c r="D10" i="134"/>
  <c r="K9" i="134"/>
  <c r="J9" i="134"/>
  <c r="H9" i="134"/>
  <c r="F9" i="134"/>
  <c r="D9" i="134"/>
  <c r="K8" i="134"/>
  <c r="J8" i="134"/>
  <c r="H8" i="134"/>
  <c r="F8" i="134"/>
  <c r="D8" i="134"/>
  <c r="F144" i="133"/>
  <c r="M139" i="133"/>
  <c r="F134" i="133"/>
  <c r="M130" i="133"/>
  <c r="F125" i="133"/>
  <c r="L26" i="134" s="1"/>
  <c r="F116" i="133"/>
  <c r="L25" i="134" s="1"/>
  <c r="M111" i="133"/>
  <c r="F106" i="133"/>
  <c r="L24" i="134" s="1"/>
  <c r="F96" i="133"/>
  <c r="L23" i="134" s="1"/>
  <c r="G80" i="133"/>
  <c r="C67" i="133"/>
  <c r="E66" i="133"/>
  <c r="F66" i="133" s="1"/>
  <c r="E60" i="133"/>
  <c r="B16" i="134" s="1"/>
  <c r="E54" i="133"/>
  <c r="B15" i="134" s="1"/>
  <c r="E48" i="133"/>
  <c r="F48" i="133" s="1"/>
  <c r="E42" i="133"/>
  <c r="F42" i="133" s="1"/>
  <c r="E36" i="133"/>
  <c r="B12" i="134" s="1"/>
  <c r="E30" i="133"/>
  <c r="B11" i="134" s="1"/>
  <c r="E24" i="133"/>
  <c r="F24" i="133" s="1"/>
  <c r="E18" i="133"/>
  <c r="F18" i="133" s="1"/>
  <c r="L12" i="133"/>
  <c r="M12" i="133" s="1"/>
  <c r="E12" i="133"/>
  <c r="B8" i="134" s="1"/>
  <c r="L34" i="126"/>
  <c r="L33" i="126"/>
  <c r="L29" i="126"/>
  <c r="L28" i="126"/>
  <c r="A17" i="126"/>
  <c r="A16" i="126"/>
  <c r="A15" i="126"/>
  <c r="A14" i="126"/>
  <c r="A13" i="126"/>
  <c r="A12" i="126"/>
  <c r="A11" i="126"/>
  <c r="A10" i="126"/>
  <c r="A9" i="126"/>
  <c r="A8" i="126"/>
  <c r="L34" i="131"/>
  <c r="L33" i="131"/>
  <c r="L29" i="131"/>
  <c r="L28" i="131"/>
  <c r="A17" i="131"/>
  <c r="A16" i="131"/>
  <c r="A15" i="131"/>
  <c r="A14" i="131"/>
  <c r="A13" i="131"/>
  <c r="A12" i="131"/>
  <c r="A11" i="131"/>
  <c r="A10" i="131"/>
  <c r="A9" i="131"/>
  <c r="A8" i="131"/>
  <c r="I48" i="131"/>
  <c r="G48" i="131"/>
  <c r="E48" i="131"/>
  <c r="C48" i="131"/>
  <c r="K42" i="131"/>
  <c r="I35" i="131"/>
  <c r="J35" i="131" s="1"/>
  <c r="G35" i="131"/>
  <c r="H35" i="131" s="1"/>
  <c r="E35" i="131"/>
  <c r="F35" i="131" s="1"/>
  <c r="C35" i="131"/>
  <c r="D35" i="131" s="1"/>
  <c r="K34" i="131"/>
  <c r="J34" i="131"/>
  <c r="H34" i="131"/>
  <c r="F34" i="131"/>
  <c r="D34" i="131"/>
  <c r="A34" i="131"/>
  <c r="K33" i="131"/>
  <c r="J33" i="131"/>
  <c r="H33" i="131"/>
  <c r="F33" i="131"/>
  <c r="D33" i="131"/>
  <c r="A33" i="131"/>
  <c r="L31" i="131"/>
  <c r="K31" i="131"/>
  <c r="J31" i="131"/>
  <c r="H31" i="131"/>
  <c r="F31" i="131"/>
  <c r="D31" i="131"/>
  <c r="A31" i="131"/>
  <c r="L30" i="131"/>
  <c r="K30" i="131"/>
  <c r="J30" i="131"/>
  <c r="H30" i="131"/>
  <c r="F30" i="131"/>
  <c r="D30" i="131"/>
  <c r="A30" i="131"/>
  <c r="K29" i="131"/>
  <c r="J29" i="131"/>
  <c r="H29" i="131"/>
  <c r="F29" i="131"/>
  <c r="D29" i="131"/>
  <c r="A29" i="131"/>
  <c r="K28" i="131"/>
  <c r="J28" i="131"/>
  <c r="H28" i="131"/>
  <c r="F28" i="131"/>
  <c r="D28" i="131"/>
  <c r="A28" i="131"/>
  <c r="K26" i="131"/>
  <c r="J26" i="131"/>
  <c r="H26" i="131"/>
  <c r="F26" i="131"/>
  <c r="D26" i="131"/>
  <c r="K25" i="131"/>
  <c r="J25" i="131"/>
  <c r="H25" i="131"/>
  <c r="F25" i="131"/>
  <c r="D25" i="131"/>
  <c r="K24" i="131"/>
  <c r="J24" i="131"/>
  <c r="H24" i="131"/>
  <c r="F24" i="131"/>
  <c r="D24" i="131"/>
  <c r="K23" i="131"/>
  <c r="J23" i="131"/>
  <c r="H23" i="131"/>
  <c r="F23" i="131"/>
  <c r="D23" i="131"/>
  <c r="I18" i="131"/>
  <c r="J18" i="131" s="1"/>
  <c r="G18" i="131"/>
  <c r="H18" i="131" s="1"/>
  <c r="E18" i="131"/>
  <c r="C18" i="131"/>
  <c r="K17" i="131"/>
  <c r="J17" i="131"/>
  <c r="H17" i="131"/>
  <c r="F17" i="131"/>
  <c r="D17" i="131"/>
  <c r="K16" i="131"/>
  <c r="J16" i="131"/>
  <c r="H16" i="131"/>
  <c r="F16" i="131"/>
  <c r="D16" i="131"/>
  <c r="K15" i="131"/>
  <c r="J15" i="131"/>
  <c r="H15" i="131"/>
  <c r="F15" i="131"/>
  <c r="D15" i="131"/>
  <c r="K14" i="131"/>
  <c r="J14" i="131"/>
  <c r="H14" i="131"/>
  <c r="F14" i="131"/>
  <c r="D14" i="131"/>
  <c r="K13" i="131"/>
  <c r="J13" i="131"/>
  <c r="H13" i="131"/>
  <c r="F13" i="131"/>
  <c r="D13" i="131"/>
  <c r="K12" i="131"/>
  <c r="J12" i="131"/>
  <c r="H12" i="131"/>
  <c r="F12" i="131"/>
  <c r="D12" i="131"/>
  <c r="K11" i="131"/>
  <c r="J11" i="131"/>
  <c r="H11" i="131"/>
  <c r="F11" i="131"/>
  <c r="D11" i="131"/>
  <c r="K10" i="131"/>
  <c r="J10" i="131"/>
  <c r="H10" i="131"/>
  <c r="F10" i="131"/>
  <c r="D10" i="131"/>
  <c r="K9" i="131"/>
  <c r="J9" i="131"/>
  <c r="H9" i="131"/>
  <c r="F9" i="131"/>
  <c r="D9" i="131"/>
  <c r="K8" i="131"/>
  <c r="D8" i="131" s="1"/>
  <c r="J8" i="131"/>
  <c r="H8" i="131"/>
  <c r="F8" i="131"/>
  <c r="B2" i="131"/>
  <c r="K1" i="131"/>
  <c r="B1" i="131"/>
  <c r="F144" i="130"/>
  <c r="M139" i="130"/>
  <c r="F134" i="130"/>
  <c r="M130" i="130"/>
  <c r="F125" i="130"/>
  <c r="L26" i="126" s="1"/>
  <c r="F116" i="130"/>
  <c r="L25" i="126" s="1"/>
  <c r="M111" i="130"/>
  <c r="F106" i="130"/>
  <c r="L24" i="126" s="1"/>
  <c r="F96" i="130"/>
  <c r="G80" i="130"/>
  <c r="C67" i="130"/>
  <c r="E66" i="130"/>
  <c r="F66" i="130" s="1"/>
  <c r="E60" i="130"/>
  <c r="B16" i="126" s="1"/>
  <c r="E54" i="130"/>
  <c r="F54" i="130" s="1"/>
  <c r="E48" i="130"/>
  <c r="F48" i="130" s="1"/>
  <c r="E42" i="130"/>
  <c r="F42" i="130" s="1"/>
  <c r="E36" i="130"/>
  <c r="B12" i="126" s="1"/>
  <c r="E30" i="130"/>
  <c r="F30" i="130" s="1"/>
  <c r="E24" i="130"/>
  <c r="F24" i="130" s="1"/>
  <c r="E18" i="130"/>
  <c r="L12" i="130"/>
  <c r="M12" i="130" s="1"/>
  <c r="E12" i="130"/>
  <c r="F12" i="130" s="1"/>
  <c r="G38" i="128"/>
  <c r="F38" i="128"/>
  <c r="E38" i="128"/>
  <c r="D38" i="128"/>
  <c r="C38" i="128"/>
  <c r="B38" i="128"/>
  <c r="I37" i="128"/>
  <c r="I36" i="128"/>
  <c r="I35" i="128"/>
  <c r="I34" i="128"/>
  <c r="G32" i="128"/>
  <c r="G39" i="128" s="1"/>
  <c r="F32" i="128"/>
  <c r="E32" i="128"/>
  <c r="D32" i="128"/>
  <c r="C32" i="128"/>
  <c r="B32" i="128"/>
  <c r="I31" i="128"/>
  <c r="I30" i="128"/>
  <c r="I29" i="128"/>
  <c r="I28" i="128"/>
  <c r="I27" i="128"/>
  <c r="I26" i="128"/>
  <c r="I25" i="128"/>
  <c r="I24" i="128"/>
  <c r="I23" i="128"/>
  <c r="I22" i="128"/>
  <c r="E15" i="128"/>
  <c r="F6" i="128"/>
  <c r="D6" i="128"/>
  <c r="K16" i="126"/>
  <c r="J16" i="126"/>
  <c r="H16" i="126"/>
  <c r="F16" i="126"/>
  <c r="D16" i="126"/>
  <c r="K15" i="126"/>
  <c r="J15" i="126"/>
  <c r="H15" i="126"/>
  <c r="F15" i="126"/>
  <c r="D15" i="126"/>
  <c r="K14" i="126"/>
  <c r="J14" i="126"/>
  <c r="H14" i="126"/>
  <c r="F14" i="126"/>
  <c r="D14" i="126"/>
  <c r="K13" i="126"/>
  <c r="J13" i="126"/>
  <c r="H13" i="126"/>
  <c r="F13" i="126"/>
  <c r="D13" i="126"/>
  <c r="E66" i="127"/>
  <c r="F66" i="127" s="1"/>
  <c r="E60" i="127"/>
  <c r="F60" i="127" s="1"/>
  <c r="E54" i="127"/>
  <c r="F54" i="127" s="1"/>
  <c r="E48" i="127"/>
  <c r="F48" i="127" s="1"/>
  <c r="A17" i="122"/>
  <c r="A16" i="122"/>
  <c r="A15" i="122"/>
  <c r="A14" i="122"/>
  <c r="A17" i="124"/>
  <c r="A16" i="124"/>
  <c r="A15" i="124"/>
  <c r="A14" i="124"/>
  <c r="E66" i="125"/>
  <c r="F66" i="125" s="1"/>
  <c r="E60" i="125"/>
  <c r="F60" i="125" s="1"/>
  <c r="E54" i="125"/>
  <c r="F54" i="125" s="1"/>
  <c r="E48" i="125"/>
  <c r="F48" i="125" s="1"/>
  <c r="A13" i="124"/>
  <c r="K16" i="124"/>
  <c r="J16" i="124"/>
  <c r="H16" i="124"/>
  <c r="F16" i="124"/>
  <c r="D16" i="124"/>
  <c r="K15" i="124"/>
  <c r="J15" i="124"/>
  <c r="H15" i="124"/>
  <c r="F15" i="124"/>
  <c r="D15" i="124"/>
  <c r="K14" i="124"/>
  <c r="J14" i="124"/>
  <c r="H14" i="124"/>
  <c r="F14" i="124"/>
  <c r="D14" i="124"/>
  <c r="K13" i="124"/>
  <c r="J13" i="124"/>
  <c r="H13" i="124"/>
  <c r="F13" i="124"/>
  <c r="D13" i="124"/>
  <c r="E66" i="123"/>
  <c r="F66" i="123" s="1"/>
  <c r="E60" i="123"/>
  <c r="F60" i="123" s="1"/>
  <c r="E54" i="123"/>
  <c r="F54" i="123" s="1"/>
  <c r="E48" i="123"/>
  <c r="F48" i="123" s="1"/>
  <c r="A13" i="122"/>
  <c r="K16" i="122"/>
  <c r="J16" i="122"/>
  <c r="H16" i="122"/>
  <c r="F16" i="122"/>
  <c r="D16" i="122"/>
  <c r="K15" i="122"/>
  <c r="J15" i="122"/>
  <c r="H15" i="122"/>
  <c r="F15" i="122"/>
  <c r="D15" i="122"/>
  <c r="K14" i="122"/>
  <c r="J14" i="122"/>
  <c r="H14" i="122"/>
  <c r="F14" i="122"/>
  <c r="D14" i="122"/>
  <c r="K13" i="122"/>
  <c r="J13" i="122"/>
  <c r="H13" i="122"/>
  <c r="F13" i="122"/>
  <c r="D13" i="122"/>
  <c r="J13" i="118" l="1"/>
  <c r="F13" i="118"/>
  <c r="D13" i="118"/>
  <c r="H13" i="118"/>
  <c r="B9" i="134"/>
  <c r="B14" i="134"/>
  <c r="B17" i="122"/>
  <c r="D39" i="128"/>
  <c r="H38" i="128"/>
  <c r="E39" i="128"/>
  <c r="F60" i="130"/>
  <c r="F60" i="133"/>
  <c r="F146" i="137"/>
  <c r="L35" i="138" s="1"/>
  <c r="B10" i="140"/>
  <c r="F36" i="130"/>
  <c r="B16" i="131"/>
  <c r="F146" i="130"/>
  <c r="L35" i="126" s="1"/>
  <c r="B17" i="138"/>
  <c r="B16" i="122"/>
  <c r="B13" i="126"/>
  <c r="K35" i="138"/>
  <c r="E14" i="128" s="1"/>
  <c r="F54" i="133"/>
  <c r="B9" i="138"/>
  <c r="F146" i="139"/>
  <c r="L35" i="140" s="1"/>
  <c r="B14" i="131"/>
  <c r="B15" i="122"/>
  <c r="K35" i="131"/>
  <c r="B11" i="138"/>
  <c r="B9" i="140"/>
  <c r="B17" i="140"/>
  <c r="F30" i="133"/>
  <c r="B14" i="126"/>
  <c r="F146" i="136"/>
  <c r="L35" i="135" s="1"/>
  <c r="B18" i="135"/>
  <c r="I32" i="128"/>
  <c r="H32" i="128"/>
  <c r="B39" i="128"/>
  <c r="B11" i="126"/>
  <c r="K18" i="138"/>
  <c r="E10" i="128" s="1"/>
  <c r="B15" i="140"/>
  <c r="C39" i="128"/>
  <c r="K18" i="131"/>
  <c r="D18" i="131" s="1"/>
  <c r="B10" i="138"/>
  <c r="K35" i="140"/>
  <c r="G14" i="128" s="1"/>
  <c r="B8" i="140"/>
  <c r="B16" i="140"/>
  <c r="B14" i="124"/>
  <c r="E67" i="133"/>
  <c r="K18" i="134"/>
  <c r="F10" i="128" s="1"/>
  <c r="B17" i="134"/>
  <c r="B12" i="138"/>
  <c r="L23" i="140"/>
  <c r="B15" i="124"/>
  <c r="F39" i="128"/>
  <c r="I38" i="128"/>
  <c r="F18" i="131"/>
  <c r="B15" i="131"/>
  <c r="B15" i="126"/>
  <c r="F12" i="133"/>
  <c r="F36" i="133"/>
  <c r="B10" i="134"/>
  <c r="K35" i="135"/>
  <c r="C14" i="128" s="1"/>
  <c r="B13" i="138"/>
  <c r="B11" i="140"/>
  <c r="B14" i="138"/>
  <c r="K18" i="140"/>
  <c r="G10" i="128" s="1"/>
  <c r="F18" i="140"/>
  <c r="B12" i="140"/>
  <c r="L23" i="138"/>
  <c r="K35" i="134"/>
  <c r="F14" i="128" s="1"/>
  <c r="B17" i="124"/>
  <c r="E67" i="130"/>
  <c r="B17" i="131"/>
  <c r="B9" i="126"/>
  <c r="B17" i="126"/>
  <c r="F146" i="133"/>
  <c r="L35" i="134" s="1"/>
  <c r="K18" i="135"/>
  <c r="C10" i="128" s="1"/>
  <c r="B15" i="138"/>
  <c r="B13" i="140"/>
  <c r="B16" i="124"/>
  <c r="B8" i="126"/>
  <c r="B14" i="122"/>
  <c r="B10" i="126"/>
  <c r="L23" i="126"/>
  <c r="B13" i="134"/>
  <c r="L23" i="135"/>
  <c r="B8" i="138"/>
  <c r="B16" i="138"/>
  <c r="B14" i="140"/>
  <c r="I14" i="128"/>
  <c r="H14" i="128"/>
  <c r="B12" i="128"/>
  <c r="H12" i="128" s="1"/>
  <c r="H10" i="128"/>
  <c r="L14" i="131"/>
  <c r="L14" i="124"/>
  <c r="L14" i="140"/>
  <c r="L14" i="122"/>
  <c r="L14" i="134"/>
  <c r="L14" i="138"/>
  <c r="L14" i="126"/>
  <c r="L14" i="135"/>
  <c r="L15" i="131"/>
  <c r="L15" i="124"/>
  <c r="L15" i="140"/>
  <c r="L15" i="122"/>
  <c r="L15" i="135"/>
  <c r="L15" i="134"/>
  <c r="L15" i="138"/>
  <c r="L15" i="126"/>
  <c r="L17" i="140"/>
  <c r="L17" i="122"/>
  <c r="L17" i="134"/>
  <c r="L17" i="138"/>
  <c r="L17" i="124"/>
  <c r="L17" i="126"/>
  <c r="L17" i="135"/>
  <c r="L17" i="131"/>
  <c r="L16" i="124"/>
  <c r="L16" i="131"/>
  <c r="L16" i="140"/>
  <c r="L16" i="122"/>
  <c r="L16" i="134"/>
  <c r="L16" i="138"/>
  <c r="L16" i="126"/>
  <c r="L16" i="135"/>
  <c r="H18" i="140"/>
  <c r="F69" i="139"/>
  <c r="E67" i="139"/>
  <c r="H18" i="138"/>
  <c r="J18" i="138"/>
  <c r="F69" i="137"/>
  <c r="E67" i="137"/>
  <c r="B13" i="128"/>
  <c r="F69" i="136"/>
  <c r="E67" i="136"/>
  <c r="H18" i="135"/>
  <c r="J18" i="135"/>
  <c r="H18" i="134"/>
  <c r="F18" i="130"/>
  <c r="M139" i="127"/>
  <c r="M130" i="127"/>
  <c r="M111" i="127"/>
  <c r="M139" i="125"/>
  <c r="M130" i="125"/>
  <c r="M111" i="125"/>
  <c r="M139" i="123"/>
  <c r="M130" i="123"/>
  <c r="M111" i="123"/>
  <c r="M120" i="119"/>
  <c r="M111" i="119"/>
  <c r="M92" i="119"/>
  <c r="H39" i="128" l="1"/>
  <c r="B16" i="128"/>
  <c r="B19" i="128" s="1"/>
  <c r="H19" i="128" s="1"/>
  <c r="F69" i="130"/>
  <c r="E79" i="130" s="1"/>
  <c r="I39" i="128"/>
  <c r="B18" i="140"/>
  <c r="B18" i="138"/>
  <c r="B18" i="134"/>
  <c r="F69" i="133"/>
  <c r="E75" i="133" s="1"/>
  <c r="D18" i="135"/>
  <c r="E74" i="139"/>
  <c r="E75" i="139"/>
  <c r="E73" i="139"/>
  <c r="E72" i="139"/>
  <c r="E79" i="139"/>
  <c r="E76" i="139"/>
  <c r="E78" i="139"/>
  <c r="E77" i="139"/>
  <c r="E74" i="137"/>
  <c r="E73" i="137"/>
  <c r="E72" i="137"/>
  <c r="E79" i="137"/>
  <c r="E78" i="137"/>
  <c r="E75" i="137"/>
  <c r="E77" i="137"/>
  <c r="E76" i="137"/>
  <c r="E74" i="136"/>
  <c r="E73" i="136"/>
  <c r="E72" i="136"/>
  <c r="E79" i="136"/>
  <c r="E76" i="136"/>
  <c r="E78" i="136"/>
  <c r="E77" i="136"/>
  <c r="E75" i="136"/>
  <c r="E72" i="130"/>
  <c r="E77" i="130"/>
  <c r="B43" i="128"/>
  <c r="B18" i="128"/>
  <c r="F144" i="127"/>
  <c r="F134" i="127"/>
  <c r="F125" i="127"/>
  <c r="L26" i="131" s="1"/>
  <c r="F116" i="127"/>
  <c r="L25" i="131" s="1"/>
  <c r="F106" i="127"/>
  <c r="L24" i="131" s="1"/>
  <c r="F96" i="127"/>
  <c r="G80" i="127"/>
  <c r="C67" i="127"/>
  <c r="E42" i="127"/>
  <c r="E36" i="127"/>
  <c r="E30" i="127"/>
  <c r="E24" i="127"/>
  <c r="E18" i="127"/>
  <c r="L12" i="127"/>
  <c r="M12" i="127" s="1"/>
  <c r="E12" i="127"/>
  <c r="I48" i="126"/>
  <c r="G48" i="126"/>
  <c r="E48" i="126"/>
  <c r="C48" i="126"/>
  <c r="K42" i="126"/>
  <c r="I35" i="126"/>
  <c r="J35" i="126" s="1"/>
  <c r="G35" i="126"/>
  <c r="H35" i="126" s="1"/>
  <c r="E35" i="126"/>
  <c r="F35" i="126" s="1"/>
  <c r="C35" i="126"/>
  <c r="D35" i="126" s="1"/>
  <c r="K34" i="126"/>
  <c r="J34" i="126"/>
  <c r="H34" i="126"/>
  <c r="F34" i="126"/>
  <c r="D34" i="126"/>
  <c r="A34" i="126"/>
  <c r="K33" i="126"/>
  <c r="J33" i="126"/>
  <c r="H33" i="126"/>
  <c r="F33" i="126"/>
  <c r="D33" i="126"/>
  <c r="A33" i="126"/>
  <c r="L31" i="126"/>
  <c r="K31" i="126"/>
  <c r="J31" i="126"/>
  <c r="H31" i="126"/>
  <c r="F31" i="126"/>
  <c r="D31" i="126"/>
  <c r="A31" i="126"/>
  <c r="L30" i="126"/>
  <c r="K30" i="126"/>
  <c r="J30" i="126"/>
  <c r="H30" i="126"/>
  <c r="F30" i="126"/>
  <c r="D30" i="126"/>
  <c r="A30" i="126"/>
  <c r="K29" i="126"/>
  <c r="J29" i="126"/>
  <c r="H29" i="126"/>
  <c r="F29" i="126"/>
  <c r="D29" i="126"/>
  <c r="A29" i="126"/>
  <c r="K28" i="126"/>
  <c r="J28" i="126"/>
  <c r="H28" i="126"/>
  <c r="F28" i="126"/>
  <c r="D28" i="126"/>
  <c r="A28" i="126"/>
  <c r="K26" i="126"/>
  <c r="J26" i="126"/>
  <c r="H26" i="126"/>
  <c r="F26" i="126"/>
  <c r="D26" i="126"/>
  <c r="K25" i="126"/>
  <c r="J25" i="126"/>
  <c r="H25" i="126"/>
  <c r="F25" i="126"/>
  <c r="D25" i="126"/>
  <c r="K24" i="126"/>
  <c r="J24" i="126"/>
  <c r="H24" i="126"/>
  <c r="F24" i="126"/>
  <c r="D24" i="126"/>
  <c r="K23" i="126"/>
  <c r="J23" i="126"/>
  <c r="H23" i="126"/>
  <c r="F23" i="126"/>
  <c r="D23" i="126"/>
  <c r="I18" i="126"/>
  <c r="J18" i="126" s="1"/>
  <c r="G18" i="126"/>
  <c r="E18" i="126"/>
  <c r="F18" i="126" s="1"/>
  <c r="C18" i="126"/>
  <c r="K17" i="126"/>
  <c r="J17" i="126"/>
  <c r="H17" i="126"/>
  <c r="F17" i="126"/>
  <c r="D17" i="126"/>
  <c r="K12" i="126"/>
  <c r="J12" i="126"/>
  <c r="H12" i="126"/>
  <c r="F12" i="126"/>
  <c r="D12" i="126"/>
  <c r="K11" i="126"/>
  <c r="J11" i="126"/>
  <c r="H11" i="126"/>
  <c r="F11" i="126"/>
  <c r="D11" i="126"/>
  <c r="K10" i="126"/>
  <c r="J10" i="126"/>
  <c r="H10" i="126"/>
  <c r="F10" i="126"/>
  <c r="D10" i="126"/>
  <c r="K9" i="126"/>
  <c r="J9" i="126"/>
  <c r="H9" i="126"/>
  <c r="F9" i="126"/>
  <c r="D9" i="126"/>
  <c r="K8" i="126"/>
  <c r="J8" i="126"/>
  <c r="H8" i="126"/>
  <c r="F8" i="126"/>
  <c r="D8" i="126"/>
  <c r="F144" i="125"/>
  <c r="F134" i="125"/>
  <c r="F125" i="125"/>
  <c r="L26" i="124" s="1"/>
  <c r="F116" i="125"/>
  <c r="L25" i="124" s="1"/>
  <c r="F106" i="125"/>
  <c r="L24" i="124" s="1"/>
  <c r="F96" i="125"/>
  <c r="L23" i="124" s="1"/>
  <c r="G80" i="125"/>
  <c r="C67" i="125"/>
  <c r="E42" i="125"/>
  <c r="E36" i="125"/>
  <c r="B12" i="124" s="1"/>
  <c r="E30" i="125"/>
  <c r="B11" i="124" s="1"/>
  <c r="E24" i="125"/>
  <c r="F24" i="125" s="1"/>
  <c r="E18" i="125"/>
  <c r="F18" i="125" s="1"/>
  <c r="L12" i="125"/>
  <c r="M12" i="125" s="1"/>
  <c r="E12" i="125"/>
  <c r="B8" i="124" s="1"/>
  <c r="I48" i="124"/>
  <c r="G48" i="124"/>
  <c r="E48" i="124"/>
  <c r="C48" i="124"/>
  <c r="K42" i="124"/>
  <c r="I35" i="124"/>
  <c r="J35" i="124" s="1"/>
  <c r="G35" i="124"/>
  <c r="H35" i="124" s="1"/>
  <c r="E35" i="124"/>
  <c r="F35" i="124" s="1"/>
  <c r="C35" i="124"/>
  <c r="D35" i="124" s="1"/>
  <c r="L34" i="124"/>
  <c r="K34" i="124"/>
  <c r="J34" i="124"/>
  <c r="H34" i="124"/>
  <c r="F34" i="124"/>
  <c r="D34" i="124"/>
  <c r="A34" i="124"/>
  <c r="L33" i="124"/>
  <c r="K33" i="124"/>
  <c r="J33" i="124"/>
  <c r="H33" i="124"/>
  <c r="F33" i="124"/>
  <c r="D33" i="124"/>
  <c r="A33" i="124"/>
  <c r="L31" i="124"/>
  <c r="K31" i="124"/>
  <c r="J31" i="124"/>
  <c r="H31" i="124"/>
  <c r="F31" i="124"/>
  <c r="D31" i="124"/>
  <c r="A31" i="124"/>
  <c r="L30" i="124"/>
  <c r="K30" i="124"/>
  <c r="J30" i="124"/>
  <c r="H30" i="124"/>
  <c r="F30" i="124"/>
  <c r="D30" i="124"/>
  <c r="A30" i="124"/>
  <c r="L29" i="124"/>
  <c r="K29" i="124"/>
  <c r="J29" i="124"/>
  <c r="H29" i="124"/>
  <c r="F29" i="124"/>
  <c r="D29" i="124"/>
  <c r="A29" i="124"/>
  <c r="L28" i="124"/>
  <c r="K28" i="124"/>
  <c r="J28" i="124"/>
  <c r="H28" i="124"/>
  <c r="F28" i="124"/>
  <c r="D28" i="124"/>
  <c r="A28" i="124"/>
  <c r="K26" i="124"/>
  <c r="J26" i="124"/>
  <c r="H26" i="124"/>
  <c r="F26" i="124"/>
  <c r="D26" i="124"/>
  <c r="K25" i="124"/>
  <c r="J25" i="124"/>
  <c r="H25" i="124"/>
  <c r="F25" i="124"/>
  <c r="D25" i="124"/>
  <c r="K24" i="124"/>
  <c r="J24" i="124"/>
  <c r="H24" i="124"/>
  <c r="F24" i="124"/>
  <c r="D24" i="124"/>
  <c r="K23" i="124"/>
  <c r="J23" i="124"/>
  <c r="H23" i="124"/>
  <c r="F23" i="124"/>
  <c r="D23" i="124"/>
  <c r="I18" i="124"/>
  <c r="J18" i="124" s="1"/>
  <c r="G18" i="124"/>
  <c r="H18" i="124" s="1"/>
  <c r="E18" i="124"/>
  <c r="C18" i="124"/>
  <c r="K17" i="124"/>
  <c r="J17" i="124"/>
  <c r="H17" i="124"/>
  <c r="F17" i="124"/>
  <c r="D17" i="124"/>
  <c r="K12" i="124"/>
  <c r="J12" i="124"/>
  <c r="H12" i="124"/>
  <c r="F12" i="124"/>
  <c r="D12" i="124"/>
  <c r="A12" i="124"/>
  <c r="K11" i="124"/>
  <c r="J11" i="124"/>
  <c r="H11" i="124"/>
  <c r="F11" i="124"/>
  <c r="D11" i="124"/>
  <c r="A11" i="124"/>
  <c r="K10" i="124"/>
  <c r="J10" i="124"/>
  <c r="H10" i="124"/>
  <c r="F10" i="124"/>
  <c r="D10" i="124"/>
  <c r="A10" i="124"/>
  <c r="K9" i="124"/>
  <c r="J9" i="124"/>
  <c r="H9" i="124"/>
  <c r="F9" i="124"/>
  <c r="D9" i="124"/>
  <c r="A9" i="124"/>
  <c r="K8" i="124"/>
  <c r="D8" i="124" s="1"/>
  <c r="J8" i="124"/>
  <c r="H8" i="124"/>
  <c r="F8" i="124"/>
  <c r="A8" i="124"/>
  <c r="B2" i="124"/>
  <c r="K1" i="124"/>
  <c r="B1" i="124"/>
  <c r="F144" i="123"/>
  <c r="F134" i="123"/>
  <c r="F125" i="123"/>
  <c r="F116" i="123"/>
  <c r="L25" i="122" s="1"/>
  <c r="F106" i="123"/>
  <c r="L24" i="122" s="1"/>
  <c r="F96" i="123"/>
  <c r="L23" i="122" s="1"/>
  <c r="G80" i="123"/>
  <c r="C67" i="123"/>
  <c r="E42" i="123"/>
  <c r="B13" i="122" s="1"/>
  <c r="E36" i="123"/>
  <c r="B12" i="122" s="1"/>
  <c r="E30" i="123"/>
  <c r="F30" i="123" s="1"/>
  <c r="E24" i="123"/>
  <c r="F24" i="123" s="1"/>
  <c r="E18" i="123"/>
  <c r="F18" i="123" s="1"/>
  <c r="L12" i="123"/>
  <c r="M12" i="123" s="1"/>
  <c r="E12" i="123"/>
  <c r="F12" i="123" s="1"/>
  <c r="I48" i="122"/>
  <c r="G48" i="122"/>
  <c r="E48" i="122"/>
  <c r="C48" i="122"/>
  <c r="K42" i="122"/>
  <c r="I35" i="122"/>
  <c r="J35" i="122" s="1"/>
  <c r="G35" i="122"/>
  <c r="H35" i="122" s="1"/>
  <c r="E35" i="122"/>
  <c r="F35" i="122" s="1"/>
  <c r="C35" i="122"/>
  <c r="D35" i="122" s="1"/>
  <c r="L34" i="122"/>
  <c r="K34" i="122"/>
  <c r="J34" i="122"/>
  <c r="H34" i="122"/>
  <c r="F34" i="122"/>
  <c r="D34" i="122"/>
  <c r="A34" i="122"/>
  <c r="L33" i="122"/>
  <c r="K33" i="122"/>
  <c r="J33" i="122"/>
  <c r="H33" i="122"/>
  <c r="F33" i="122"/>
  <c r="D33" i="122"/>
  <c r="A33" i="122"/>
  <c r="L31" i="122"/>
  <c r="K31" i="122"/>
  <c r="J31" i="122"/>
  <c r="H31" i="122"/>
  <c r="F31" i="122"/>
  <c r="D31" i="122"/>
  <c r="A31" i="122"/>
  <c r="L30" i="122"/>
  <c r="K30" i="122"/>
  <c r="J30" i="122"/>
  <c r="H30" i="122"/>
  <c r="F30" i="122"/>
  <c r="D30" i="122"/>
  <c r="A30" i="122"/>
  <c r="L29" i="122"/>
  <c r="K29" i="122"/>
  <c r="J29" i="122"/>
  <c r="H29" i="122"/>
  <c r="F29" i="122"/>
  <c r="D29" i="122"/>
  <c r="A29" i="122"/>
  <c r="L28" i="122"/>
  <c r="K28" i="122"/>
  <c r="J28" i="122"/>
  <c r="H28" i="122"/>
  <c r="F28" i="122"/>
  <c r="D28" i="122"/>
  <c r="A28" i="122"/>
  <c r="L26" i="122"/>
  <c r="K26" i="122"/>
  <c r="J26" i="122"/>
  <c r="H26" i="122"/>
  <c r="F26" i="122"/>
  <c r="D26" i="122"/>
  <c r="K25" i="122"/>
  <c r="J25" i="122"/>
  <c r="H25" i="122"/>
  <c r="F25" i="122"/>
  <c r="D25" i="122"/>
  <c r="K24" i="122"/>
  <c r="J24" i="122"/>
  <c r="H24" i="122"/>
  <c r="F24" i="122"/>
  <c r="D24" i="122"/>
  <c r="K23" i="122"/>
  <c r="J23" i="122"/>
  <c r="H23" i="122"/>
  <c r="F23" i="122"/>
  <c r="D23" i="122"/>
  <c r="I18" i="122"/>
  <c r="J18" i="122" s="1"/>
  <c r="G18" i="122"/>
  <c r="E18" i="122"/>
  <c r="F18" i="122" s="1"/>
  <c r="C18" i="122"/>
  <c r="D18" i="122" s="1"/>
  <c r="K17" i="122"/>
  <c r="J17" i="122"/>
  <c r="H17" i="122"/>
  <c r="F17" i="122"/>
  <c r="D17" i="122"/>
  <c r="K12" i="122"/>
  <c r="J12" i="122"/>
  <c r="H12" i="122"/>
  <c r="F12" i="122"/>
  <c r="D12" i="122"/>
  <c r="A12" i="122"/>
  <c r="K11" i="122"/>
  <c r="J11" i="122"/>
  <c r="H11" i="122"/>
  <c r="F11" i="122"/>
  <c r="D11" i="122"/>
  <c r="B11" i="122"/>
  <c r="A11" i="122"/>
  <c r="K10" i="122"/>
  <c r="J10" i="122"/>
  <c r="H10" i="122"/>
  <c r="F10" i="122"/>
  <c r="D10" i="122"/>
  <c r="A10" i="122"/>
  <c r="K9" i="122"/>
  <c r="J9" i="122"/>
  <c r="H9" i="122"/>
  <c r="F9" i="122"/>
  <c r="D9" i="122"/>
  <c r="A9" i="122"/>
  <c r="K8" i="122"/>
  <c r="J8" i="122"/>
  <c r="H8" i="122"/>
  <c r="F8" i="122"/>
  <c r="D8" i="122"/>
  <c r="A8" i="122"/>
  <c r="B2" i="122"/>
  <c r="B1" i="122"/>
  <c r="F125" i="119"/>
  <c r="F115" i="119"/>
  <c r="P24" i="118" s="1"/>
  <c r="F106" i="119"/>
  <c r="P23" i="118" s="1"/>
  <c r="F97" i="119"/>
  <c r="P22" i="118" s="1"/>
  <c r="P21" i="118"/>
  <c r="G61" i="119"/>
  <c r="C40" i="119"/>
  <c r="F26" i="119"/>
  <c r="B10" i="118"/>
  <c r="B9" i="118"/>
  <c r="L8" i="119"/>
  <c r="M8" i="119" s="1"/>
  <c r="F8" i="119"/>
  <c r="P8" i="118" s="1"/>
  <c r="I44" i="118"/>
  <c r="G44" i="118"/>
  <c r="E44" i="118"/>
  <c r="C44" i="118"/>
  <c r="I32" i="118"/>
  <c r="G32" i="118"/>
  <c r="E32" i="118"/>
  <c r="C32" i="118"/>
  <c r="D31" i="118"/>
  <c r="D30" i="118"/>
  <c r="P28" i="118"/>
  <c r="O28" i="118"/>
  <c r="D28" i="118"/>
  <c r="A28" i="118"/>
  <c r="P27" i="118"/>
  <c r="O27" i="118"/>
  <c r="D27" i="118"/>
  <c r="A27" i="118"/>
  <c r="P26" i="118"/>
  <c r="O26" i="118"/>
  <c r="P25" i="118"/>
  <c r="O25" i="118"/>
  <c r="I15" i="118"/>
  <c r="G15" i="118"/>
  <c r="E15" i="118"/>
  <c r="C15" i="118"/>
  <c r="D10" i="118" l="1"/>
  <c r="F10" i="118"/>
  <c r="J10" i="118"/>
  <c r="H10" i="118"/>
  <c r="D12" i="118"/>
  <c r="H12" i="118"/>
  <c r="J12" i="118"/>
  <c r="F12" i="118"/>
  <c r="F9" i="118"/>
  <c r="J9" i="118"/>
  <c r="D9" i="118"/>
  <c r="J11" i="118"/>
  <c r="D11" i="118"/>
  <c r="P11" i="118"/>
  <c r="F127" i="119"/>
  <c r="H11" i="118"/>
  <c r="F11" i="118"/>
  <c r="B10" i="122"/>
  <c r="E74" i="133"/>
  <c r="B10" i="124"/>
  <c r="E78" i="133"/>
  <c r="E76" i="133"/>
  <c r="E73" i="133"/>
  <c r="E78" i="130"/>
  <c r="E73" i="130"/>
  <c r="E74" i="130"/>
  <c r="E76" i="130"/>
  <c r="B8" i="122"/>
  <c r="E75" i="130"/>
  <c r="E77" i="133"/>
  <c r="E72" i="133"/>
  <c r="E79" i="133"/>
  <c r="J8" i="118"/>
  <c r="F8" i="118"/>
  <c r="H8" i="118"/>
  <c r="D8" i="118"/>
  <c r="H9" i="118"/>
  <c r="B8" i="118"/>
  <c r="F36" i="127"/>
  <c r="B12" i="131"/>
  <c r="F30" i="125"/>
  <c r="B11" i="118"/>
  <c r="B9" i="122"/>
  <c r="F42" i="127"/>
  <c r="B13" i="131"/>
  <c r="K35" i="124"/>
  <c r="K35" i="126"/>
  <c r="D14" i="128" s="1"/>
  <c r="F12" i="127"/>
  <c r="B8" i="131"/>
  <c r="F146" i="127"/>
  <c r="L35" i="131" s="1"/>
  <c r="L23" i="131"/>
  <c r="F18" i="127"/>
  <c r="B9" i="131"/>
  <c r="K35" i="122"/>
  <c r="F24" i="127"/>
  <c r="B10" i="131"/>
  <c r="F80" i="137"/>
  <c r="F82" i="137" s="1"/>
  <c r="B9" i="124"/>
  <c r="F30" i="127"/>
  <c r="B11" i="131"/>
  <c r="O32" i="118"/>
  <c r="D32" i="118" s="1"/>
  <c r="E6" i="128"/>
  <c r="C6" i="128"/>
  <c r="F80" i="139"/>
  <c r="F80" i="136"/>
  <c r="K18" i="126"/>
  <c r="D10" i="128" s="1"/>
  <c r="B18" i="126"/>
  <c r="F42" i="125"/>
  <c r="B13" i="124"/>
  <c r="F36" i="125"/>
  <c r="F36" i="123"/>
  <c r="F42" i="123"/>
  <c r="F14" i="119"/>
  <c r="P9" i="118" s="1"/>
  <c r="F20" i="119"/>
  <c r="P10" i="118" s="1"/>
  <c r="P20" i="118"/>
  <c r="K18" i="122"/>
  <c r="K18" i="124"/>
  <c r="F12" i="125"/>
  <c r="D18" i="126"/>
  <c r="E67" i="127"/>
  <c r="H18" i="126"/>
  <c r="F146" i="125"/>
  <c r="F18" i="124"/>
  <c r="E67" i="125"/>
  <c r="F146" i="123"/>
  <c r="E67" i="123"/>
  <c r="H18" i="122"/>
  <c r="E40" i="119"/>
  <c r="F41" i="119" l="1"/>
  <c r="P15" i="118" s="1"/>
  <c r="F80" i="133"/>
  <c r="F80" i="130"/>
  <c r="F82" i="130" s="1"/>
  <c r="B15" i="118"/>
  <c r="F69" i="127"/>
  <c r="E79" i="127" s="1"/>
  <c r="P32" i="118"/>
  <c r="F84" i="137"/>
  <c r="F148" i="137" s="1"/>
  <c r="L37" i="138" s="1"/>
  <c r="B18" i="131"/>
  <c r="D15" i="118"/>
  <c r="H15" i="118"/>
  <c r="F15" i="118"/>
  <c r="F82" i="139"/>
  <c r="F84" i="139"/>
  <c r="F148" i="139" s="1"/>
  <c r="L37" i="140" s="1"/>
  <c r="F82" i="136"/>
  <c r="F84" i="136"/>
  <c r="F148" i="136" s="1"/>
  <c r="L37" i="135" s="1"/>
  <c r="F82" i="133"/>
  <c r="F84" i="133"/>
  <c r="F148" i="133" s="1"/>
  <c r="L37" i="134" s="1"/>
  <c r="L35" i="124"/>
  <c r="D18" i="124"/>
  <c r="F69" i="123"/>
  <c r="E79" i="123" s="1"/>
  <c r="L35" i="122"/>
  <c r="J15" i="118"/>
  <c r="F69" i="125"/>
  <c r="E75" i="125" s="1"/>
  <c r="E74" i="127"/>
  <c r="E73" i="127"/>
  <c r="E72" i="127"/>
  <c r="E76" i="127"/>
  <c r="F84" i="130" l="1"/>
  <c r="F148" i="130" s="1"/>
  <c r="L37" i="126" s="1"/>
  <c r="E75" i="127"/>
  <c r="E78" i="127"/>
  <c r="E77" i="127"/>
  <c r="F152" i="137"/>
  <c r="F157" i="137" s="1"/>
  <c r="F159" i="137" s="1"/>
  <c r="L39" i="138" s="1"/>
  <c r="E58" i="119"/>
  <c r="E59" i="119"/>
  <c r="E60" i="119"/>
  <c r="E72" i="123"/>
  <c r="E74" i="123"/>
  <c r="F156" i="137"/>
  <c r="E77" i="123"/>
  <c r="B18" i="122" s="1"/>
  <c r="E78" i="123"/>
  <c r="E73" i="123"/>
  <c r="E75" i="123"/>
  <c r="E76" i="123"/>
  <c r="F152" i="139"/>
  <c r="F157" i="139" s="1"/>
  <c r="F152" i="136"/>
  <c r="F157" i="136" s="1"/>
  <c r="F152" i="133"/>
  <c r="F157" i="133" s="1"/>
  <c r="F152" i="130"/>
  <c r="F157" i="130" s="1"/>
  <c r="E72" i="125"/>
  <c r="E76" i="125"/>
  <c r="E78" i="125"/>
  <c r="E77" i="125"/>
  <c r="B18" i="124" s="1"/>
  <c r="E73" i="125"/>
  <c r="E79" i="125"/>
  <c r="E74" i="125"/>
  <c r="F80" i="127" l="1"/>
  <c r="L38" i="138"/>
  <c r="F80" i="123"/>
  <c r="F156" i="130"/>
  <c r="L38" i="126"/>
  <c r="F156" i="136"/>
  <c r="L38" i="135"/>
  <c r="F156" i="139"/>
  <c r="L38" i="140"/>
  <c r="F156" i="133"/>
  <c r="L38" i="134"/>
  <c r="F61" i="119"/>
  <c r="F159" i="139"/>
  <c r="L39" i="140" s="1"/>
  <c r="F159" i="136"/>
  <c r="L39" i="135" s="1"/>
  <c r="F159" i="133"/>
  <c r="L39" i="134" s="1"/>
  <c r="F159" i="130"/>
  <c r="L39" i="126" s="1"/>
  <c r="F80" i="125"/>
  <c r="F82" i="127"/>
  <c r="F84" i="127"/>
  <c r="F82" i="123"/>
  <c r="B19" i="122" s="1"/>
  <c r="F84" i="123"/>
  <c r="F65" i="119" l="1"/>
  <c r="P17" i="118" s="1"/>
  <c r="P16" i="118"/>
  <c r="F63" i="119"/>
  <c r="B16" i="118" s="1"/>
  <c r="C16" i="118" s="1"/>
  <c r="B19" i="126"/>
  <c r="B19" i="134"/>
  <c r="B19" i="138"/>
  <c r="B19" i="140"/>
  <c r="F82" i="125"/>
  <c r="F84" i="125"/>
  <c r="F148" i="125" s="1"/>
  <c r="F152" i="125" s="1"/>
  <c r="F148" i="127"/>
  <c r="L37" i="131" s="1"/>
  <c r="I19" i="126"/>
  <c r="E19" i="126"/>
  <c r="G19" i="126"/>
  <c r="C19" i="126"/>
  <c r="F148" i="123"/>
  <c r="I19" i="122"/>
  <c r="C19" i="122"/>
  <c r="E19" i="122"/>
  <c r="G19" i="122"/>
  <c r="F129" i="119" l="1"/>
  <c r="I16" i="118"/>
  <c r="I17" i="118" s="1"/>
  <c r="G16" i="118"/>
  <c r="G17" i="118" s="1"/>
  <c r="E16" i="118"/>
  <c r="B19" i="124"/>
  <c r="G19" i="124" s="1"/>
  <c r="G20" i="124" s="1"/>
  <c r="B19" i="135"/>
  <c r="B19" i="131"/>
  <c r="I19" i="134"/>
  <c r="C19" i="134"/>
  <c r="G19" i="134"/>
  <c r="E19" i="134"/>
  <c r="I19" i="140"/>
  <c r="E19" i="140"/>
  <c r="G19" i="140"/>
  <c r="C19" i="140"/>
  <c r="C19" i="138"/>
  <c r="I19" i="138"/>
  <c r="E19" i="138"/>
  <c r="G19" i="138"/>
  <c r="D19" i="126"/>
  <c r="K19" i="126"/>
  <c r="D11" i="128" s="1"/>
  <c r="C20" i="126"/>
  <c r="G20" i="126"/>
  <c r="H19" i="126"/>
  <c r="F19" i="126"/>
  <c r="E20" i="126"/>
  <c r="J19" i="126"/>
  <c r="I20" i="126"/>
  <c r="F152" i="127"/>
  <c r="F157" i="127" s="1"/>
  <c r="L38" i="131" s="1"/>
  <c r="F157" i="125"/>
  <c r="F159" i="125" s="1"/>
  <c r="L39" i="124" s="1"/>
  <c r="L37" i="124"/>
  <c r="G20" i="122"/>
  <c r="H19" i="122"/>
  <c r="D19" i="122"/>
  <c r="K19" i="122"/>
  <c r="C20" i="122"/>
  <c r="F19" i="122"/>
  <c r="E20" i="122"/>
  <c r="I20" i="122"/>
  <c r="J19" i="122"/>
  <c r="F152" i="123"/>
  <c r="F157" i="123" s="1"/>
  <c r="L37" i="122"/>
  <c r="C17" i="118"/>
  <c r="P34" i="118" l="1"/>
  <c r="F138" i="119"/>
  <c r="F140" i="119" s="1"/>
  <c r="P36" i="118" s="1"/>
  <c r="O17" i="118"/>
  <c r="H17" i="118" s="1"/>
  <c r="E17" i="118"/>
  <c r="E34" i="118" s="1"/>
  <c r="E19" i="124"/>
  <c r="F19" i="124" s="1"/>
  <c r="I19" i="124"/>
  <c r="H19" i="124"/>
  <c r="C19" i="124"/>
  <c r="I20" i="140"/>
  <c r="J19" i="140"/>
  <c r="F19" i="138"/>
  <c r="E20" i="138"/>
  <c r="H19" i="134"/>
  <c r="G20" i="134"/>
  <c r="H19" i="138"/>
  <c r="G20" i="138"/>
  <c r="F19" i="134"/>
  <c r="E20" i="134"/>
  <c r="J19" i="138"/>
  <c r="I20" i="138"/>
  <c r="D19" i="134"/>
  <c r="C20" i="134"/>
  <c r="K19" i="134"/>
  <c r="I20" i="134"/>
  <c r="J19" i="134"/>
  <c r="D19" i="140"/>
  <c r="C20" i="140"/>
  <c r="K19" i="140"/>
  <c r="C19" i="131"/>
  <c r="I19" i="131"/>
  <c r="G19" i="131"/>
  <c r="E19" i="131"/>
  <c r="D13" i="128"/>
  <c r="D12" i="128"/>
  <c r="H19" i="140"/>
  <c r="G20" i="140"/>
  <c r="G19" i="135"/>
  <c r="I19" i="135"/>
  <c r="C19" i="135"/>
  <c r="E19" i="135"/>
  <c r="D19" i="138"/>
  <c r="K19" i="138"/>
  <c r="C20" i="138"/>
  <c r="F19" i="140"/>
  <c r="E20" i="140"/>
  <c r="K20" i="126"/>
  <c r="E20" i="124"/>
  <c r="F20" i="124" s="1"/>
  <c r="K20" i="122"/>
  <c r="J16" i="118"/>
  <c r="H16" i="118"/>
  <c r="F16" i="118"/>
  <c r="D16" i="118"/>
  <c r="J20" i="126"/>
  <c r="I37" i="126"/>
  <c r="E37" i="126"/>
  <c r="F20" i="126"/>
  <c r="G37" i="126"/>
  <c r="H20" i="126"/>
  <c r="F156" i="127"/>
  <c r="D20" i="126"/>
  <c r="C37" i="126"/>
  <c r="F159" i="127"/>
  <c r="L39" i="131" s="1"/>
  <c r="G37" i="124"/>
  <c r="H20" i="124"/>
  <c r="L38" i="124"/>
  <c r="F156" i="125"/>
  <c r="J20" i="122"/>
  <c r="I37" i="122"/>
  <c r="G37" i="122"/>
  <c r="H20" i="122"/>
  <c r="E37" i="122"/>
  <c r="F20" i="122"/>
  <c r="D20" i="122"/>
  <c r="C37" i="122"/>
  <c r="L38" i="122"/>
  <c r="F156" i="123"/>
  <c r="M38" i="122" s="1"/>
  <c r="F159" i="123"/>
  <c r="L39" i="122" s="1"/>
  <c r="C34" i="118"/>
  <c r="G34" i="118"/>
  <c r="I34" i="118"/>
  <c r="C138" i="119" l="1"/>
  <c r="Q35" i="118" s="1"/>
  <c r="G35" i="118" s="1"/>
  <c r="P35" i="118"/>
  <c r="K19" i="124"/>
  <c r="C20" i="124"/>
  <c r="J19" i="124"/>
  <c r="I20" i="124"/>
  <c r="K19" i="131"/>
  <c r="K20" i="131" s="1"/>
  <c r="F19" i="131"/>
  <c r="E20" i="131"/>
  <c r="K20" i="134"/>
  <c r="F11" i="128"/>
  <c r="J19" i="135"/>
  <c r="I20" i="135"/>
  <c r="J19" i="131"/>
  <c r="I20" i="131"/>
  <c r="C37" i="134"/>
  <c r="D20" i="134"/>
  <c r="H20" i="134"/>
  <c r="G37" i="134"/>
  <c r="F19" i="135"/>
  <c r="E20" i="135"/>
  <c r="M38" i="124"/>
  <c r="M38" i="135"/>
  <c r="M38" i="131"/>
  <c r="E37" i="140"/>
  <c r="F20" i="140"/>
  <c r="H19" i="135"/>
  <c r="G20" i="135"/>
  <c r="C20" i="131"/>
  <c r="I37" i="134"/>
  <c r="J20" i="134"/>
  <c r="K20" i="140"/>
  <c r="G11" i="128"/>
  <c r="C37" i="124"/>
  <c r="H20" i="138"/>
  <c r="G37" i="138"/>
  <c r="G20" i="131"/>
  <c r="H19" i="131"/>
  <c r="H20" i="140"/>
  <c r="G37" i="140"/>
  <c r="F20" i="138"/>
  <c r="E37" i="138"/>
  <c r="M38" i="126"/>
  <c r="C38" i="126" s="1"/>
  <c r="M38" i="138"/>
  <c r="M38" i="140"/>
  <c r="M38" i="134"/>
  <c r="C37" i="138"/>
  <c r="D20" i="138"/>
  <c r="K20" i="138"/>
  <c r="E11" i="128"/>
  <c r="F20" i="134"/>
  <c r="E37" i="134"/>
  <c r="K19" i="135"/>
  <c r="C20" i="135"/>
  <c r="J20" i="138"/>
  <c r="I37" i="138"/>
  <c r="C37" i="140"/>
  <c r="D20" i="140"/>
  <c r="J20" i="140"/>
  <c r="I37" i="140"/>
  <c r="E37" i="124"/>
  <c r="F37" i="124" s="1"/>
  <c r="D17" i="118"/>
  <c r="J17" i="118"/>
  <c r="F17" i="118"/>
  <c r="H37" i="126"/>
  <c r="F37" i="126"/>
  <c r="D37" i="126"/>
  <c r="K37" i="126"/>
  <c r="J37" i="126"/>
  <c r="H37" i="124"/>
  <c r="C38" i="122"/>
  <c r="D37" i="122"/>
  <c r="K37" i="122"/>
  <c r="G38" i="122"/>
  <c r="H38" i="122" s="1"/>
  <c r="H37" i="122"/>
  <c r="I38" i="122"/>
  <c r="J38" i="122" s="1"/>
  <c r="J37" i="122"/>
  <c r="F37" i="122"/>
  <c r="E38" i="122"/>
  <c r="F38" i="122" s="1"/>
  <c r="D34" i="118"/>
  <c r="C35" i="118" l="1"/>
  <c r="C36" i="118" s="1"/>
  <c r="C40" i="118" s="1"/>
  <c r="C49" i="118" s="1"/>
  <c r="C51" i="118" s="1"/>
  <c r="E35" i="118"/>
  <c r="E36" i="118" s="1"/>
  <c r="I35" i="118"/>
  <c r="K20" i="124"/>
  <c r="D20" i="124" s="1"/>
  <c r="D19" i="124"/>
  <c r="G38" i="126"/>
  <c r="H38" i="126" s="1"/>
  <c r="I38" i="126"/>
  <c r="J38" i="126" s="1"/>
  <c r="D19" i="131"/>
  <c r="J20" i="124"/>
  <c r="I37" i="124"/>
  <c r="E38" i="126"/>
  <c r="F38" i="126" s="1"/>
  <c r="G38" i="138"/>
  <c r="H38" i="138" s="1"/>
  <c r="H37" i="138"/>
  <c r="I37" i="135"/>
  <c r="J20" i="135"/>
  <c r="C38" i="124"/>
  <c r="C39" i="124" s="1"/>
  <c r="C43" i="124" s="1"/>
  <c r="C53" i="124" s="1"/>
  <c r="C55" i="124" s="1"/>
  <c r="G37" i="135"/>
  <c r="H20" i="135"/>
  <c r="J37" i="140"/>
  <c r="I38" i="140"/>
  <c r="J38" i="140" s="1"/>
  <c r="C37" i="131"/>
  <c r="D20" i="131"/>
  <c r="F20" i="135"/>
  <c r="E37" i="135"/>
  <c r="C38" i="140"/>
  <c r="D37" i="140"/>
  <c r="K37" i="140"/>
  <c r="E13" i="128"/>
  <c r="E12" i="128"/>
  <c r="E16" i="128" s="1"/>
  <c r="F37" i="138"/>
  <c r="E38" i="138"/>
  <c r="F38" i="138" s="1"/>
  <c r="G38" i="134"/>
  <c r="H38" i="134" s="1"/>
  <c r="H37" i="134"/>
  <c r="F13" i="128"/>
  <c r="F12" i="128"/>
  <c r="G38" i="124"/>
  <c r="H38" i="124" s="1"/>
  <c r="E38" i="140"/>
  <c r="F38" i="140" s="1"/>
  <c r="F37" i="140"/>
  <c r="E37" i="131"/>
  <c r="F20" i="131"/>
  <c r="G37" i="131"/>
  <c r="H20" i="131"/>
  <c r="C37" i="135"/>
  <c r="K37" i="138"/>
  <c r="D37" i="138"/>
  <c r="C38" i="138"/>
  <c r="C39" i="138" s="1"/>
  <c r="D37" i="134"/>
  <c r="C38" i="134"/>
  <c r="C39" i="134" s="1"/>
  <c r="K37" i="134"/>
  <c r="E38" i="134"/>
  <c r="F38" i="134" s="1"/>
  <c r="F37" i="134"/>
  <c r="J37" i="138"/>
  <c r="I38" i="138"/>
  <c r="J38" i="138" s="1"/>
  <c r="G13" i="128"/>
  <c r="G12" i="128"/>
  <c r="H37" i="140"/>
  <c r="G38" i="140"/>
  <c r="H38" i="140" s="1"/>
  <c r="D19" i="135"/>
  <c r="C11" i="128"/>
  <c r="K20" i="135"/>
  <c r="D20" i="135" s="1"/>
  <c r="I38" i="134"/>
  <c r="J38" i="134" s="1"/>
  <c r="J37" i="134"/>
  <c r="I37" i="131"/>
  <c r="J20" i="131"/>
  <c r="E38" i="124"/>
  <c r="F38" i="124" s="1"/>
  <c r="J34" i="118"/>
  <c r="H34" i="118"/>
  <c r="F34" i="118"/>
  <c r="D38" i="126"/>
  <c r="K38" i="126"/>
  <c r="C39" i="126"/>
  <c r="G39" i="126"/>
  <c r="I39" i="122"/>
  <c r="D38" i="122"/>
  <c r="K38" i="122"/>
  <c r="K39" i="122" s="1"/>
  <c r="E39" i="122"/>
  <c r="G39" i="122"/>
  <c r="C39" i="122"/>
  <c r="G36" i="118"/>
  <c r="I36" i="118"/>
  <c r="I40" i="118" s="1"/>
  <c r="B35" i="118" l="1"/>
  <c r="G39" i="138"/>
  <c r="I39" i="126"/>
  <c r="E39" i="138"/>
  <c r="K37" i="124"/>
  <c r="D37" i="124" s="1"/>
  <c r="J37" i="124"/>
  <c r="G39" i="124"/>
  <c r="G43" i="124" s="1"/>
  <c r="G53" i="124" s="1"/>
  <c r="G55" i="124" s="1"/>
  <c r="I39" i="134"/>
  <c r="I43" i="134" s="1"/>
  <c r="I53" i="134" s="1"/>
  <c r="I55" i="134" s="1"/>
  <c r="I39" i="140"/>
  <c r="I43" i="140" s="1"/>
  <c r="I53" i="140" s="1"/>
  <c r="I55" i="140" s="1"/>
  <c r="I38" i="124"/>
  <c r="J38" i="124" s="1"/>
  <c r="E39" i="126"/>
  <c r="E43" i="126" s="1"/>
  <c r="E53" i="126" s="1"/>
  <c r="E55" i="126" s="1"/>
  <c r="G39" i="134"/>
  <c r="H39" i="134" s="1"/>
  <c r="G38" i="135"/>
  <c r="H38" i="135" s="1"/>
  <c r="H37" i="135"/>
  <c r="C43" i="134"/>
  <c r="C53" i="134" s="1"/>
  <c r="C55" i="134" s="1"/>
  <c r="D39" i="134"/>
  <c r="C38" i="135"/>
  <c r="K37" i="135"/>
  <c r="I39" i="138"/>
  <c r="D38" i="134"/>
  <c r="K38" i="134"/>
  <c r="F39" i="138"/>
  <c r="E43" i="138"/>
  <c r="E53" i="138" s="1"/>
  <c r="E55" i="138" s="1"/>
  <c r="E38" i="135"/>
  <c r="F38" i="135" s="1"/>
  <c r="F37" i="135"/>
  <c r="C38" i="131"/>
  <c r="K37" i="131"/>
  <c r="D37" i="131" s="1"/>
  <c r="K39" i="126"/>
  <c r="D17" i="128"/>
  <c r="D18" i="128" s="1"/>
  <c r="D39" i="138"/>
  <c r="C43" i="138"/>
  <c r="C53" i="138" s="1"/>
  <c r="C55" i="138" s="1"/>
  <c r="K38" i="124"/>
  <c r="B38" i="124" s="1"/>
  <c r="G39" i="140"/>
  <c r="E39" i="134"/>
  <c r="D38" i="138"/>
  <c r="K38" i="138"/>
  <c r="F37" i="131"/>
  <c r="E38" i="131"/>
  <c r="H39" i="138"/>
  <c r="G43" i="138"/>
  <c r="G53" i="138" s="1"/>
  <c r="G55" i="138" s="1"/>
  <c r="D38" i="140"/>
  <c r="K38" i="140"/>
  <c r="C13" i="128"/>
  <c r="C12" i="128"/>
  <c r="G38" i="131"/>
  <c r="H38" i="131" s="1"/>
  <c r="H37" i="131"/>
  <c r="I38" i="135"/>
  <c r="J38" i="135" s="1"/>
  <c r="J37" i="135"/>
  <c r="E39" i="124"/>
  <c r="F39" i="124" s="1"/>
  <c r="J37" i="131"/>
  <c r="I38" i="131"/>
  <c r="J38" i="131" s="1"/>
  <c r="E39" i="140"/>
  <c r="C39" i="140"/>
  <c r="B38" i="126"/>
  <c r="B38" i="122"/>
  <c r="J35" i="118"/>
  <c r="H35" i="118"/>
  <c r="F35" i="118"/>
  <c r="D35" i="118"/>
  <c r="H39" i="126"/>
  <c r="G43" i="126"/>
  <c r="G53" i="126" s="1"/>
  <c r="G55" i="126" s="1"/>
  <c r="I43" i="126"/>
  <c r="I53" i="126" s="1"/>
  <c r="I55" i="126" s="1"/>
  <c r="J39" i="126"/>
  <c r="D39" i="126"/>
  <c r="C43" i="126"/>
  <c r="C53" i="126" s="1"/>
  <c r="C55" i="126" s="1"/>
  <c r="D39" i="122"/>
  <c r="C43" i="122"/>
  <c r="C53" i="122" s="1"/>
  <c r="C55" i="122" s="1"/>
  <c r="F39" i="122"/>
  <c r="E43" i="122"/>
  <c r="E53" i="122" s="1"/>
  <c r="E55" i="122" s="1"/>
  <c r="H39" i="122"/>
  <c r="G43" i="122"/>
  <c r="G53" i="122" s="1"/>
  <c r="G55" i="122" s="1"/>
  <c r="I43" i="122"/>
  <c r="I53" i="122" s="1"/>
  <c r="I55" i="122" s="1"/>
  <c r="J39" i="122"/>
  <c r="I49" i="118"/>
  <c r="I51" i="118" s="1"/>
  <c r="E40" i="118"/>
  <c r="E49" i="118" s="1"/>
  <c r="E51" i="118" s="1"/>
  <c r="G40" i="118"/>
  <c r="G49" i="118" s="1"/>
  <c r="G51" i="118" s="1"/>
  <c r="O36" i="118" l="1"/>
  <c r="Q36" i="118" s="1"/>
  <c r="D36" i="118"/>
  <c r="E43" i="124"/>
  <c r="E53" i="124" s="1"/>
  <c r="E55" i="124" s="1"/>
  <c r="J39" i="134"/>
  <c r="H39" i="124"/>
  <c r="G43" i="134"/>
  <c r="G53" i="134" s="1"/>
  <c r="G55" i="134" s="1"/>
  <c r="E39" i="135"/>
  <c r="E43" i="135" s="1"/>
  <c r="E53" i="135" s="1"/>
  <c r="E55" i="135" s="1"/>
  <c r="G39" i="131"/>
  <c r="G43" i="131" s="1"/>
  <c r="G53" i="131" s="1"/>
  <c r="G55" i="131" s="1"/>
  <c r="J39" i="140"/>
  <c r="F39" i="126"/>
  <c r="I39" i="135"/>
  <c r="I43" i="135" s="1"/>
  <c r="I53" i="135" s="1"/>
  <c r="I55" i="135" s="1"/>
  <c r="I39" i="124"/>
  <c r="I39" i="131"/>
  <c r="J39" i="131" s="1"/>
  <c r="G39" i="135"/>
  <c r="G43" i="135" s="1"/>
  <c r="G53" i="135" s="1"/>
  <c r="G55" i="135" s="1"/>
  <c r="D38" i="124"/>
  <c r="D39" i="140"/>
  <c r="C43" i="140"/>
  <c r="C53" i="140" s="1"/>
  <c r="C55" i="140" s="1"/>
  <c r="K38" i="135"/>
  <c r="D38" i="135" s="1"/>
  <c r="E43" i="140"/>
  <c r="E53" i="140" s="1"/>
  <c r="E55" i="140" s="1"/>
  <c r="F39" i="140"/>
  <c r="B38" i="134"/>
  <c r="F17" i="128"/>
  <c r="F18" i="128" s="1"/>
  <c r="G17" i="128"/>
  <c r="G18" i="128" s="1"/>
  <c r="B38" i="140"/>
  <c r="K39" i="124"/>
  <c r="D39" i="124" s="1"/>
  <c r="K39" i="140"/>
  <c r="I43" i="138"/>
  <c r="I53" i="138" s="1"/>
  <c r="I55" i="138" s="1"/>
  <c r="J39" i="138"/>
  <c r="G43" i="140"/>
  <c r="G53" i="140" s="1"/>
  <c r="G55" i="140" s="1"/>
  <c r="H39" i="140"/>
  <c r="E39" i="131"/>
  <c r="F38" i="131"/>
  <c r="B38" i="138"/>
  <c r="E17" i="128"/>
  <c r="K38" i="131"/>
  <c r="B38" i="131" s="1"/>
  <c r="K39" i="138"/>
  <c r="D37" i="135"/>
  <c r="F39" i="134"/>
  <c r="E43" i="134"/>
  <c r="E53" i="134" s="1"/>
  <c r="E55" i="134" s="1"/>
  <c r="C39" i="131"/>
  <c r="C43" i="131" s="1"/>
  <c r="C53" i="131" s="1"/>
  <c r="C55" i="131" s="1"/>
  <c r="C39" i="135"/>
  <c r="C43" i="135" s="1"/>
  <c r="C53" i="135" s="1"/>
  <c r="C55" i="135" s="1"/>
  <c r="K39" i="134"/>
  <c r="J36" i="118"/>
  <c r="H36" i="118"/>
  <c r="F36" i="118"/>
  <c r="H39" i="131" l="1"/>
  <c r="F39" i="135"/>
  <c r="H39" i="135"/>
  <c r="I43" i="131"/>
  <c r="I53" i="131" s="1"/>
  <c r="I55" i="131" s="1"/>
  <c r="D38" i="131"/>
  <c r="J39" i="135"/>
  <c r="K39" i="131"/>
  <c r="D39" i="131" s="1"/>
  <c r="I43" i="124"/>
  <c r="I53" i="124" s="1"/>
  <c r="I55" i="124" s="1"/>
  <c r="J39" i="124"/>
  <c r="E43" i="131"/>
  <c r="E53" i="131" s="1"/>
  <c r="E55" i="131" s="1"/>
  <c r="F39" i="131"/>
  <c r="C17" i="128"/>
  <c r="B38" i="135"/>
  <c r="E18" i="128"/>
  <c r="E19" i="128"/>
  <c r="E43" i="128" s="1"/>
  <c r="K39" i="135"/>
  <c r="D39" i="135" s="1"/>
  <c r="B5" i="128" l="1"/>
  <c r="L9" i="140" l="1"/>
  <c r="L9" i="122"/>
  <c r="L9" i="138"/>
  <c r="L9" i="131"/>
  <c r="L9" i="134"/>
  <c r="L9" i="126"/>
  <c r="L9" i="135"/>
  <c r="L9" i="124"/>
  <c r="L12" i="126"/>
  <c r="L12" i="122"/>
  <c r="L12" i="135"/>
  <c r="L12" i="138"/>
  <c r="L12" i="131"/>
  <c r="L12" i="124"/>
  <c r="L12" i="140"/>
  <c r="L12" i="134"/>
  <c r="L11" i="138"/>
  <c r="L11" i="126"/>
  <c r="L11" i="135"/>
  <c r="L11" i="140"/>
  <c r="L11" i="134"/>
  <c r="L11" i="124"/>
  <c r="L11" i="131"/>
  <c r="L11" i="122"/>
  <c r="L10" i="134"/>
  <c r="L10" i="138"/>
  <c r="L10" i="126"/>
  <c r="L10" i="124"/>
  <c r="L10" i="122"/>
  <c r="L10" i="135"/>
  <c r="L10" i="131"/>
  <c r="L10" i="140"/>
  <c r="B6" i="128"/>
  <c r="L13" i="135" l="1"/>
  <c r="L13" i="126"/>
  <c r="L13" i="131"/>
  <c r="L13" i="138"/>
  <c r="L13" i="124"/>
  <c r="L13" i="140"/>
  <c r="L13" i="122"/>
  <c r="L13" i="134"/>
  <c r="L8" i="135" l="1"/>
  <c r="L8" i="131"/>
  <c r="L8" i="126"/>
  <c r="L8" i="138"/>
  <c r="L8" i="124"/>
  <c r="L8" i="134"/>
  <c r="L8" i="140"/>
  <c r="L8" i="122"/>
  <c r="C16" i="114" l="1"/>
  <c r="C16" i="112" l="1"/>
  <c r="F136" i="110" l="1"/>
  <c r="F149" i="110"/>
  <c r="F126" i="110"/>
  <c r="M124" i="110"/>
  <c r="F119" i="110"/>
  <c r="M115" i="110"/>
  <c r="F110" i="110"/>
  <c r="F101" i="110"/>
  <c r="M96" i="110"/>
  <c r="F91" i="110"/>
  <c r="M86" i="110"/>
  <c r="F81" i="110"/>
  <c r="M76" i="110"/>
  <c r="C51" i="110"/>
  <c r="F49" i="110"/>
  <c r="E49" i="110"/>
  <c r="E42" i="110"/>
  <c r="F42" i="110" s="1"/>
  <c r="E35" i="110"/>
  <c r="F35" i="110" s="1"/>
  <c r="E28" i="110"/>
  <c r="F28" i="110" s="1"/>
  <c r="E21" i="110"/>
  <c r="F21" i="110" s="1"/>
  <c r="L14" i="110"/>
  <c r="M14" i="110" s="1"/>
  <c r="E14" i="110"/>
  <c r="F14" i="110" s="1"/>
  <c r="A19" i="14"/>
  <c r="F128" i="110" l="1"/>
  <c r="F51" i="110"/>
  <c r="E59" i="110" s="1"/>
  <c r="E52" i="110"/>
  <c r="E62" i="110" l="1"/>
  <c r="E60" i="110"/>
  <c r="E58" i="110"/>
  <c r="E56" i="110"/>
  <c r="E63" i="110"/>
  <c r="E61" i="110"/>
  <c r="E57" i="110"/>
  <c r="B11" i="14"/>
  <c r="B16" i="14"/>
  <c r="B17" i="14"/>
  <c r="B18" i="14"/>
  <c r="H39" i="108"/>
  <c r="G39" i="108"/>
  <c r="F39" i="108"/>
  <c r="E39" i="108"/>
  <c r="D39" i="108"/>
  <c r="C39" i="108"/>
  <c r="B39" i="108"/>
  <c r="I38" i="108"/>
  <c r="I37" i="108"/>
  <c r="I36" i="108"/>
  <c r="I35" i="108"/>
  <c r="H33" i="108"/>
  <c r="G33" i="108"/>
  <c r="F33" i="108"/>
  <c r="E33" i="108"/>
  <c r="D33" i="108"/>
  <c r="C33" i="108"/>
  <c r="B33" i="108"/>
  <c r="I32" i="108"/>
  <c r="I31" i="108"/>
  <c r="I30" i="108"/>
  <c r="I29" i="108"/>
  <c r="I28" i="108"/>
  <c r="I27" i="108"/>
  <c r="I26" i="108"/>
  <c r="I25" i="108"/>
  <c r="I24" i="108"/>
  <c r="I23" i="108"/>
  <c r="E18" i="108"/>
  <c r="E19" i="108" s="1"/>
  <c r="E16" i="108"/>
  <c r="E15" i="108"/>
  <c r="B40" i="108" l="1"/>
  <c r="C40" i="108"/>
  <c r="F40" i="108"/>
  <c r="G40" i="108"/>
  <c r="I39" i="108"/>
  <c r="I33" i="108"/>
  <c r="I40" i="108" s="1"/>
  <c r="H40" i="108"/>
  <c r="E40" i="108"/>
  <c r="B19" i="14"/>
  <c r="C19" i="14"/>
  <c r="F64" i="110"/>
  <c r="D40" i="108"/>
  <c r="I44" i="14"/>
  <c r="B18" i="108" s="1"/>
  <c r="F66" i="110" l="1"/>
  <c r="F68" i="110"/>
  <c r="F138" i="110" s="1"/>
  <c r="F152" i="110" s="1"/>
  <c r="F149" i="107" l="1"/>
  <c r="F136" i="107"/>
  <c r="F126" i="107"/>
  <c r="J26" i="106" s="1"/>
  <c r="M124" i="107"/>
  <c r="F119" i="107"/>
  <c r="J25" i="106" s="1"/>
  <c r="M115" i="107"/>
  <c r="F110" i="107"/>
  <c r="J24" i="106" s="1"/>
  <c r="F101" i="107"/>
  <c r="J23" i="106" s="1"/>
  <c r="M96" i="107"/>
  <c r="F91" i="107"/>
  <c r="J22" i="106" s="1"/>
  <c r="M86" i="107"/>
  <c r="F81" i="107"/>
  <c r="J21" i="106" s="1"/>
  <c r="M76" i="107"/>
  <c r="F64" i="107"/>
  <c r="J17" i="106" s="1"/>
  <c r="C51" i="107"/>
  <c r="E49" i="107"/>
  <c r="F49" i="107" s="1"/>
  <c r="J15" i="106" s="1"/>
  <c r="E42" i="107"/>
  <c r="F42" i="107" s="1"/>
  <c r="J14" i="106" s="1"/>
  <c r="E35" i="107"/>
  <c r="F35" i="107" s="1"/>
  <c r="J13" i="106" s="1"/>
  <c r="E28" i="107"/>
  <c r="F28" i="107" s="1"/>
  <c r="J12" i="106" s="1"/>
  <c r="E21" i="107"/>
  <c r="F21" i="107" s="1"/>
  <c r="J11" i="106" s="1"/>
  <c r="L14" i="107"/>
  <c r="M14" i="107" s="1"/>
  <c r="E14" i="107"/>
  <c r="F14" i="107" s="1"/>
  <c r="I43" i="106"/>
  <c r="I40" i="106"/>
  <c r="H40" i="106"/>
  <c r="F40" i="106"/>
  <c r="D40" i="106"/>
  <c r="G37" i="106"/>
  <c r="H37" i="106" s="1"/>
  <c r="E37" i="106"/>
  <c r="F37" i="106" s="1"/>
  <c r="C37" i="106"/>
  <c r="D37" i="106" s="1"/>
  <c r="J36" i="106"/>
  <c r="I36" i="106"/>
  <c r="H36" i="106"/>
  <c r="F36" i="106"/>
  <c r="D36" i="106"/>
  <c r="J35" i="106"/>
  <c r="I35" i="106"/>
  <c r="H35" i="106"/>
  <c r="F35" i="106"/>
  <c r="D35" i="106"/>
  <c r="G32" i="106"/>
  <c r="H32" i="106" s="1"/>
  <c r="E32" i="106"/>
  <c r="F32" i="106" s="1"/>
  <c r="C32" i="106"/>
  <c r="D32" i="106" s="1"/>
  <c r="H31" i="106"/>
  <c r="F31" i="106"/>
  <c r="D31" i="106"/>
  <c r="I30" i="106"/>
  <c r="H30" i="106"/>
  <c r="F30" i="106"/>
  <c r="D30" i="106"/>
  <c r="I29" i="106"/>
  <c r="H29" i="106"/>
  <c r="F29" i="106"/>
  <c r="D29" i="106"/>
  <c r="I28" i="106"/>
  <c r="H28" i="106"/>
  <c r="F28" i="106"/>
  <c r="D28" i="106"/>
  <c r="I27" i="106"/>
  <c r="H27" i="106"/>
  <c r="F27" i="106"/>
  <c r="D27" i="106"/>
  <c r="I26" i="106"/>
  <c r="H26" i="106"/>
  <c r="F26" i="106"/>
  <c r="D26" i="106"/>
  <c r="I25" i="106"/>
  <c r="H25" i="106"/>
  <c r="F25" i="106"/>
  <c r="D25" i="106"/>
  <c r="I24" i="106"/>
  <c r="H24" i="106"/>
  <c r="F24" i="106"/>
  <c r="D24" i="106"/>
  <c r="I23" i="106"/>
  <c r="H23" i="106"/>
  <c r="F23" i="106"/>
  <c r="D23" i="106"/>
  <c r="I22" i="106"/>
  <c r="H22" i="106"/>
  <c r="F22" i="106"/>
  <c r="D22" i="106"/>
  <c r="I21" i="106"/>
  <c r="H21" i="106"/>
  <c r="F21" i="106"/>
  <c r="D21" i="106"/>
  <c r="G16" i="106"/>
  <c r="E16" i="106"/>
  <c r="C16" i="106"/>
  <c r="I15" i="106"/>
  <c r="H15" i="106"/>
  <c r="F15" i="106"/>
  <c r="D15" i="106"/>
  <c r="B15" i="106"/>
  <c r="A15" i="106"/>
  <c r="I14" i="106"/>
  <c r="H14" i="106"/>
  <c r="F14" i="106"/>
  <c r="D14" i="106"/>
  <c r="B14" i="106"/>
  <c r="A14" i="106"/>
  <c r="I13" i="106"/>
  <c r="H13" i="106"/>
  <c r="F13" i="106"/>
  <c r="D13" i="106"/>
  <c r="B13" i="106"/>
  <c r="A13" i="106"/>
  <c r="I12" i="106"/>
  <c r="H12" i="106"/>
  <c r="F12" i="106"/>
  <c r="D12" i="106"/>
  <c r="B12" i="106"/>
  <c r="A12" i="106"/>
  <c r="I11" i="106"/>
  <c r="H11" i="106"/>
  <c r="F11" i="106"/>
  <c r="D11" i="106"/>
  <c r="B11" i="106"/>
  <c r="A11" i="106"/>
  <c r="I10" i="106"/>
  <c r="H10" i="106"/>
  <c r="F10" i="106"/>
  <c r="D10" i="106"/>
  <c r="B10" i="106"/>
  <c r="A10" i="106"/>
  <c r="F149" i="105"/>
  <c r="F136" i="105"/>
  <c r="J37" i="104" s="1"/>
  <c r="F126" i="105"/>
  <c r="J26" i="104" s="1"/>
  <c r="M124" i="105"/>
  <c r="F119" i="105"/>
  <c r="J25" i="104" s="1"/>
  <c r="M115" i="105"/>
  <c r="F110" i="105"/>
  <c r="J24" i="104" s="1"/>
  <c r="F101" i="105"/>
  <c r="J23" i="104" s="1"/>
  <c r="M96" i="105"/>
  <c r="F91" i="105"/>
  <c r="J22" i="104" s="1"/>
  <c r="M86" i="105"/>
  <c r="F81" i="105"/>
  <c r="J21" i="104" s="1"/>
  <c r="M76" i="105"/>
  <c r="F64" i="105"/>
  <c r="J17" i="104" s="1"/>
  <c r="C51" i="105"/>
  <c r="E49" i="105"/>
  <c r="F49" i="105" s="1"/>
  <c r="J15" i="104" s="1"/>
  <c r="E42" i="105"/>
  <c r="F42" i="105" s="1"/>
  <c r="J14" i="104" s="1"/>
  <c r="E35" i="105"/>
  <c r="F35" i="105" s="1"/>
  <c r="J13" i="104" s="1"/>
  <c r="E28" i="105"/>
  <c r="F28" i="105" s="1"/>
  <c r="J12" i="104" s="1"/>
  <c r="E21" i="105"/>
  <c r="F21" i="105" s="1"/>
  <c r="J11" i="104" s="1"/>
  <c r="L14" i="105"/>
  <c r="M14" i="105" s="1"/>
  <c r="E14" i="105"/>
  <c r="F14" i="105" s="1"/>
  <c r="I43" i="104"/>
  <c r="I40" i="104"/>
  <c r="H40" i="104"/>
  <c r="F40" i="104"/>
  <c r="D40" i="104"/>
  <c r="G37" i="104"/>
  <c r="H37" i="104" s="1"/>
  <c r="E37" i="104"/>
  <c r="F37" i="104" s="1"/>
  <c r="C37" i="104"/>
  <c r="D37" i="104" s="1"/>
  <c r="J36" i="104"/>
  <c r="I36" i="104"/>
  <c r="H36" i="104"/>
  <c r="F36" i="104"/>
  <c r="D36" i="104"/>
  <c r="J35" i="104"/>
  <c r="I35" i="104"/>
  <c r="H35" i="104"/>
  <c r="F35" i="104"/>
  <c r="D35" i="104"/>
  <c r="G32" i="104"/>
  <c r="H32" i="104" s="1"/>
  <c r="E32" i="104"/>
  <c r="F32" i="104" s="1"/>
  <c r="C32" i="104"/>
  <c r="D32" i="104" s="1"/>
  <c r="H31" i="104"/>
  <c r="F31" i="104"/>
  <c r="D31" i="104"/>
  <c r="I30" i="104"/>
  <c r="H30" i="104"/>
  <c r="F30" i="104"/>
  <c r="D30" i="104"/>
  <c r="I29" i="104"/>
  <c r="H29" i="104"/>
  <c r="F29" i="104"/>
  <c r="D29" i="104"/>
  <c r="I28" i="104"/>
  <c r="H28" i="104"/>
  <c r="F28" i="104"/>
  <c r="D28" i="104"/>
  <c r="I27" i="104"/>
  <c r="H27" i="104"/>
  <c r="F27" i="104"/>
  <c r="D27" i="104"/>
  <c r="I26" i="104"/>
  <c r="H26" i="104"/>
  <c r="F26" i="104"/>
  <c r="D26" i="104"/>
  <c r="I25" i="104"/>
  <c r="H25" i="104"/>
  <c r="F25" i="104"/>
  <c r="D25" i="104"/>
  <c r="I24" i="104"/>
  <c r="H24" i="104"/>
  <c r="F24" i="104"/>
  <c r="D24" i="104"/>
  <c r="I23" i="104"/>
  <c r="H23" i="104"/>
  <c r="F23" i="104"/>
  <c r="D23" i="104"/>
  <c r="I22" i="104"/>
  <c r="H22" i="104"/>
  <c r="F22" i="104"/>
  <c r="D22" i="104"/>
  <c r="I21" i="104"/>
  <c r="H21" i="104"/>
  <c r="F21" i="104"/>
  <c r="D21" i="104"/>
  <c r="G16" i="104"/>
  <c r="E16" i="104"/>
  <c r="C16" i="104"/>
  <c r="I15" i="104"/>
  <c r="H15" i="104"/>
  <c r="F15" i="104"/>
  <c r="D15" i="104"/>
  <c r="B15" i="104"/>
  <c r="A15" i="104"/>
  <c r="I14" i="104"/>
  <c r="H14" i="104"/>
  <c r="F14" i="104"/>
  <c r="D14" i="104"/>
  <c r="B14" i="104"/>
  <c r="A14" i="104"/>
  <c r="I13" i="104"/>
  <c r="H13" i="104"/>
  <c r="F13" i="104"/>
  <c r="D13" i="104"/>
  <c r="B13" i="104"/>
  <c r="A13" i="104"/>
  <c r="I12" i="104"/>
  <c r="H12" i="104"/>
  <c r="F12" i="104"/>
  <c r="D12" i="104"/>
  <c r="B12" i="104"/>
  <c r="A12" i="104"/>
  <c r="I11" i="104"/>
  <c r="H11" i="104"/>
  <c r="F11" i="104"/>
  <c r="D11" i="104"/>
  <c r="B11" i="104"/>
  <c r="A11" i="104"/>
  <c r="I10" i="104"/>
  <c r="H10" i="104"/>
  <c r="F10" i="104"/>
  <c r="D10" i="104"/>
  <c r="B10" i="104"/>
  <c r="A10" i="104"/>
  <c r="F149" i="103"/>
  <c r="F148" i="103" s="1"/>
  <c r="K40" i="102" s="1"/>
  <c r="F136" i="103"/>
  <c r="F126" i="103"/>
  <c r="J26" i="102" s="1"/>
  <c r="M124" i="103"/>
  <c r="F119" i="103"/>
  <c r="J25" i="102" s="1"/>
  <c r="M115" i="103"/>
  <c r="F110" i="103"/>
  <c r="J24" i="102" s="1"/>
  <c r="F101" i="103"/>
  <c r="J23" i="102" s="1"/>
  <c r="M96" i="103"/>
  <c r="F91" i="103"/>
  <c r="J22" i="102" s="1"/>
  <c r="M86" i="103"/>
  <c r="F81" i="103"/>
  <c r="M76" i="103"/>
  <c r="F64" i="103"/>
  <c r="J17" i="102" s="1"/>
  <c r="C51" i="103"/>
  <c r="E49" i="103"/>
  <c r="F49" i="103" s="1"/>
  <c r="J15" i="102" s="1"/>
  <c r="E42" i="103"/>
  <c r="F42" i="103" s="1"/>
  <c r="J14" i="102" s="1"/>
  <c r="E35" i="103"/>
  <c r="F35" i="103" s="1"/>
  <c r="J13" i="102" s="1"/>
  <c r="E28" i="103"/>
  <c r="F28" i="103" s="1"/>
  <c r="J12" i="102" s="1"/>
  <c r="E21" i="103"/>
  <c r="F21" i="103" s="1"/>
  <c r="J11" i="102" s="1"/>
  <c r="L14" i="103"/>
  <c r="M14" i="103" s="1"/>
  <c r="E14" i="103"/>
  <c r="F14" i="103" s="1"/>
  <c r="I43" i="102"/>
  <c r="I40" i="102"/>
  <c r="H40" i="102"/>
  <c r="F40" i="102"/>
  <c r="D40" i="102"/>
  <c r="G37" i="102"/>
  <c r="H37" i="102" s="1"/>
  <c r="E37" i="102"/>
  <c r="F37" i="102" s="1"/>
  <c r="C37" i="102"/>
  <c r="D37" i="102" s="1"/>
  <c r="J36" i="102"/>
  <c r="I36" i="102"/>
  <c r="H36" i="102"/>
  <c r="F36" i="102"/>
  <c r="D36" i="102"/>
  <c r="J35" i="102"/>
  <c r="I35" i="102"/>
  <c r="H35" i="102"/>
  <c r="F35" i="102"/>
  <c r="D35" i="102"/>
  <c r="G32" i="102"/>
  <c r="H32" i="102" s="1"/>
  <c r="E32" i="102"/>
  <c r="F32" i="102" s="1"/>
  <c r="C32" i="102"/>
  <c r="D32" i="102" s="1"/>
  <c r="H31" i="102"/>
  <c r="F31" i="102"/>
  <c r="D31" i="102"/>
  <c r="I30" i="102"/>
  <c r="H30" i="102"/>
  <c r="F30" i="102"/>
  <c r="D30" i="102"/>
  <c r="I29" i="102"/>
  <c r="H29" i="102"/>
  <c r="F29" i="102"/>
  <c r="D29" i="102"/>
  <c r="I28" i="102"/>
  <c r="H28" i="102"/>
  <c r="F28" i="102"/>
  <c r="D28" i="102"/>
  <c r="I27" i="102"/>
  <c r="H27" i="102"/>
  <c r="F27" i="102"/>
  <c r="D27" i="102"/>
  <c r="I26" i="102"/>
  <c r="H26" i="102"/>
  <c r="F26" i="102"/>
  <c r="D26" i="102"/>
  <c r="I25" i="102"/>
  <c r="H25" i="102"/>
  <c r="F25" i="102"/>
  <c r="D25" i="102"/>
  <c r="I24" i="102"/>
  <c r="H24" i="102"/>
  <c r="F24" i="102"/>
  <c r="D24" i="102"/>
  <c r="I23" i="102"/>
  <c r="H23" i="102"/>
  <c r="F23" i="102"/>
  <c r="D23" i="102"/>
  <c r="I22" i="102"/>
  <c r="H22" i="102"/>
  <c r="F22" i="102"/>
  <c r="D22" i="102"/>
  <c r="I21" i="102"/>
  <c r="H21" i="102"/>
  <c r="F21" i="102"/>
  <c r="D21" i="102"/>
  <c r="G16" i="102"/>
  <c r="E16" i="102"/>
  <c r="C16" i="102"/>
  <c r="I15" i="102"/>
  <c r="H15" i="102"/>
  <c r="F15" i="102"/>
  <c r="D15" i="102"/>
  <c r="B15" i="102"/>
  <c r="A15" i="102"/>
  <c r="I14" i="102"/>
  <c r="H14" i="102"/>
  <c r="F14" i="102"/>
  <c r="D14" i="102"/>
  <c r="B14" i="102"/>
  <c r="A14" i="102"/>
  <c r="I13" i="102"/>
  <c r="H13" i="102"/>
  <c r="F13" i="102"/>
  <c r="D13" i="102"/>
  <c r="B13" i="102"/>
  <c r="A13" i="102"/>
  <c r="I12" i="102"/>
  <c r="H12" i="102"/>
  <c r="F12" i="102"/>
  <c r="D12" i="102"/>
  <c r="B12" i="102"/>
  <c r="A12" i="102"/>
  <c r="I11" i="102"/>
  <c r="H11" i="102"/>
  <c r="F11" i="102"/>
  <c r="D11" i="102"/>
  <c r="B11" i="102"/>
  <c r="A11" i="102"/>
  <c r="I10" i="102"/>
  <c r="H10" i="102"/>
  <c r="F10" i="102"/>
  <c r="D10" i="102"/>
  <c r="B10" i="102"/>
  <c r="A10" i="102"/>
  <c r="F149" i="101"/>
  <c r="F148" i="101" s="1"/>
  <c r="K40" i="100" s="1"/>
  <c r="F136" i="101"/>
  <c r="F126" i="101"/>
  <c r="J26" i="100" s="1"/>
  <c r="M124" i="101"/>
  <c r="F119" i="101"/>
  <c r="M115" i="101"/>
  <c r="F110" i="101"/>
  <c r="J24" i="100" s="1"/>
  <c r="F101" i="101"/>
  <c r="J23" i="100" s="1"/>
  <c r="M96" i="101"/>
  <c r="F91" i="101"/>
  <c r="M86" i="101"/>
  <c r="F81" i="101"/>
  <c r="J21" i="100" s="1"/>
  <c r="M76" i="101"/>
  <c r="F64" i="101"/>
  <c r="J17" i="100" s="1"/>
  <c r="C51" i="101"/>
  <c r="E49" i="101"/>
  <c r="F49" i="101" s="1"/>
  <c r="J15" i="100" s="1"/>
  <c r="E42" i="101"/>
  <c r="F42" i="101" s="1"/>
  <c r="J14" i="100" s="1"/>
  <c r="E35" i="101"/>
  <c r="F35" i="101" s="1"/>
  <c r="J13" i="100" s="1"/>
  <c r="E28" i="101"/>
  <c r="F28" i="101" s="1"/>
  <c r="J12" i="100" s="1"/>
  <c r="E21" i="101"/>
  <c r="F21" i="101" s="1"/>
  <c r="J11" i="100" s="1"/>
  <c r="L14" i="101"/>
  <c r="M14" i="101" s="1"/>
  <c r="E14" i="101"/>
  <c r="F14" i="101" s="1"/>
  <c r="I43" i="100"/>
  <c r="I40" i="100"/>
  <c r="H40" i="100"/>
  <c r="F40" i="100"/>
  <c r="D40" i="100"/>
  <c r="J37" i="100"/>
  <c r="G37" i="100"/>
  <c r="H37" i="100" s="1"/>
  <c r="E37" i="100"/>
  <c r="F37" i="100" s="1"/>
  <c r="C37" i="100"/>
  <c r="D37" i="100" s="1"/>
  <c r="J36" i="100"/>
  <c r="I36" i="100"/>
  <c r="H36" i="100"/>
  <c r="F36" i="100"/>
  <c r="D36" i="100"/>
  <c r="J35" i="100"/>
  <c r="I35" i="100"/>
  <c r="H35" i="100"/>
  <c r="F35" i="100"/>
  <c r="D35" i="100"/>
  <c r="G32" i="100"/>
  <c r="H32" i="100" s="1"/>
  <c r="E32" i="100"/>
  <c r="F32" i="100" s="1"/>
  <c r="C32" i="100"/>
  <c r="D32" i="100" s="1"/>
  <c r="H31" i="100"/>
  <c r="F31" i="100"/>
  <c r="D31" i="100"/>
  <c r="I30" i="100"/>
  <c r="H30" i="100"/>
  <c r="F30" i="100"/>
  <c r="D30" i="100"/>
  <c r="I29" i="100"/>
  <c r="H29" i="100"/>
  <c r="F29" i="100"/>
  <c r="D29" i="100"/>
  <c r="I28" i="100"/>
  <c r="H28" i="100"/>
  <c r="F28" i="100"/>
  <c r="D28" i="100"/>
  <c r="I27" i="100"/>
  <c r="H27" i="100"/>
  <c r="F27" i="100"/>
  <c r="D27" i="100"/>
  <c r="I26" i="100"/>
  <c r="H26" i="100"/>
  <c r="F26" i="100"/>
  <c r="D26" i="100"/>
  <c r="J25" i="100"/>
  <c r="I25" i="100"/>
  <c r="H25" i="100"/>
  <c r="F25" i="100"/>
  <c r="D25" i="100"/>
  <c r="I24" i="100"/>
  <c r="H24" i="100"/>
  <c r="F24" i="100"/>
  <c r="D24" i="100"/>
  <c r="I23" i="100"/>
  <c r="H23" i="100"/>
  <c r="F23" i="100"/>
  <c r="D23" i="100"/>
  <c r="J22" i="100"/>
  <c r="I22" i="100"/>
  <c r="H22" i="100"/>
  <c r="F22" i="100"/>
  <c r="D22" i="100"/>
  <c r="I21" i="100"/>
  <c r="H21" i="100"/>
  <c r="F21" i="100"/>
  <c r="D21" i="100"/>
  <c r="G16" i="100"/>
  <c r="E16" i="100"/>
  <c r="C16" i="100"/>
  <c r="I15" i="100"/>
  <c r="H15" i="100"/>
  <c r="F15" i="100"/>
  <c r="D15" i="100"/>
  <c r="B15" i="100"/>
  <c r="A15" i="100"/>
  <c r="I14" i="100"/>
  <c r="H14" i="100"/>
  <c r="F14" i="100"/>
  <c r="D14" i="100"/>
  <c r="B14" i="100"/>
  <c r="A14" i="100"/>
  <c r="I13" i="100"/>
  <c r="H13" i="100"/>
  <c r="F13" i="100"/>
  <c r="D13" i="100"/>
  <c r="B13" i="100"/>
  <c r="A13" i="100"/>
  <c r="I12" i="100"/>
  <c r="H12" i="100"/>
  <c r="F12" i="100"/>
  <c r="D12" i="100"/>
  <c r="B12" i="100"/>
  <c r="A12" i="100"/>
  <c r="I11" i="100"/>
  <c r="H11" i="100"/>
  <c r="F11" i="100"/>
  <c r="D11" i="100"/>
  <c r="B11" i="100"/>
  <c r="A11" i="100"/>
  <c r="I10" i="100"/>
  <c r="H10" i="100"/>
  <c r="F10" i="100"/>
  <c r="D10" i="100"/>
  <c r="B10" i="100"/>
  <c r="A10" i="100"/>
  <c r="J40" i="100" l="1"/>
  <c r="B16" i="104"/>
  <c r="B16" i="102"/>
  <c r="I16" i="100"/>
  <c r="I16" i="104"/>
  <c r="B16" i="100"/>
  <c r="G16" i="108"/>
  <c r="F15" i="128"/>
  <c r="F16" i="128" s="1"/>
  <c r="F19" i="128" s="1"/>
  <c r="F43" i="128" s="1"/>
  <c r="G15" i="128"/>
  <c r="G16" i="128" s="1"/>
  <c r="G19" i="128" s="1"/>
  <c r="G43" i="128" s="1"/>
  <c r="I16" i="102"/>
  <c r="B40" i="100"/>
  <c r="I32" i="102"/>
  <c r="I37" i="106"/>
  <c r="F66" i="107"/>
  <c r="B17" i="106" s="1"/>
  <c r="G17" i="106" s="1"/>
  <c r="H17" i="106" s="1"/>
  <c r="H12" i="108"/>
  <c r="H14" i="108" s="1"/>
  <c r="H16" i="108"/>
  <c r="H18" i="108"/>
  <c r="H19" i="108" s="1"/>
  <c r="F66" i="105"/>
  <c r="B17" i="104" s="1"/>
  <c r="G17" i="104" s="1"/>
  <c r="H17" i="104" s="1"/>
  <c r="G12" i="108"/>
  <c r="G14" i="108" s="1"/>
  <c r="J40" i="106"/>
  <c r="F66" i="101"/>
  <c r="B17" i="100" s="1"/>
  <c r="E17" i="100" s="1"/>
  <c r="F17" i="100" s="1"/>
  <c r="E12" i="108"/>
  <c r="E14" i="108" s="1"/>
  <c r="F12" i="108"/>
  <c r="F14" i="108" s="1"/>
  <c r="F16" i="108"/>
  <c r="F148" i="105"/>
  <c r="K40" i="104" s="1"/>
  <c r="G18" i="108"/>
  <c r="G19" i="108" s="1"/>
  <c r="I32" i="106"/>
  <c r="F128" i="101"/>
  <c r="J32" i="100" s="1"/>
  <c r="J37" i="102"/>
  <c r="F66" i="103"/>
  <c r="B17" i="102" s="1"/>
  <c r="E17" i="102" s="1"/>
  <c r="F17" i="102" s="1"/>
  <c r="B40" i="102"/>
  <c r="J40" i="102"/>
  <c r="B40" i="104"/>
  <c r="J40" i="104"/>
  <c r="B16" i="106"/>
  <c r="I16" i="106"/>
  <c r="J37" i="106"/>
  <c r="F148" i="107"/>
  <c r="K40" i="106" s="1"/>
  <c r="F128" i="105"/>
  <c r="G15" i="108" s="1"/>
  <c r="I32" i="100"/>
  <c r="I37" i="100"/>
  <c r="I37" i="102"/>
  <c r="F128" i="103"/>
  <c r="F15" i="108" s="1"/>
  <c r="I32" i="104"/>
  <c r="I37" i="104"/>
  <c r="B40" i="106"/>
  <c r="F128" i="107"/>
  <c r="H15" i="108" s="1"/>
  <c r="F51" i="107"/>
  <c r="J10" i="106"/>
  <c r="D16" i="106"/>
  <c r="F16" i="106"/>
  <c r="H16" i="106"/>
  <c r="C17" i="106"/>
  <c r="C18" i="106" s="1"/>
  <c r="F51" i="105"/>
  <c r="J10" i="104"/>
  <c r="D16" i="104"/>
  <c r="F16" i="104"/>
  <c r="H16" i="104"/>
  <c r="C17" i="104"/>
  <c r="C18" i="104" s="1"/>
  <c r="J21" i="102"/>
  <c r="F51" i="103"/>
  <c r="J10" i="102"/>
  <c r="D16" i="102"/>
  <c r="F16" i="102"/>
  <c r="H16" i="102"/>
  <c r="C17" i="102"/>
  <c r="C18" i="102" s="1"/>
  <c r="F51" i="101"/>
  <c r="J10" i="100"/>
  <c r="D16" i="100"/>
  <c r="F16" i="100"/>
  <c r="H16" i="100"/>
  <c r="C17" i="100"/>
  <c r="F149" i="99"/>
  <c r="F136" i="99"/>
  <c r="D15" i="128" s="1"/>
  <c r="D16" i="128" s="1"/>
  <c r="D19" i="128" s="1"/>
  <c r="D43" i="128" s="1"/>
  <c r="F126" i="99"/>
  <c r="J26" i="98" s="1"/>
  <c r="M124" i="99"/>
  <c r="F119" i="99"/>
  <c r="J25" i="98" s="1"/>
  <c r="M115" i="99"/>
  <c r="F110" i="99"/>
  <c r="J24" i="98" s="1"/>
  <c r="F101" i="99"/>
  <c r="J23" i="98" s="1"/>
  <c r="M96" i="99"/>
  <c r="F91" i="99"/>
  <c r="J22" i="98" s="1"/>
  <c r="M86" i="99"/>
  <c r="F81" i="99"/>
  <c r="M76" i="99"/>
  <c r="F64" i="99"/>
  <c r="C51" i="99"/>
  <c r="E49" i="99"/>
  <c r="F49" i="99" s="1"/>
  <c r="J15" i="98" s="1"/>
  <c r="E42" i="99"/>
  <c r="F42" i="99" s="1"/>
  <c r="J14" i="98" s="1"/>
  <c r="E35" i="99"/>
  <c r="F35" i="99" s="1"/>
  <c r="J13" i="98" s="1"/>
  <c r="E28" i="99"/>
  <c r="F28" i="99" s="1"/>
  <c r="J12" i="98" s="1"/>
  <c r="E21" i="99"/>
  <c r="F21" i="99" s="1"/>
  <c r="J11" i="98" s="1"/>
  <c r="L14" i="99"/>
  <c r="M14" i="99" s="1"/>
  <c r="E14" i="99"/>
  <c r="F14" i="99" s="1"/>
  <c r="I43" i="98"/>
  <c r="I40" i="98"/>
  <c r="H40" i="98"/>
  <c r="F40" i="98"/>
  <c r="D40" i="98"/>
  <c r="G37" i="98"/>
  <c r="H37" i="98" s="1"/>
  <c r="E37" i="98"/>
  <c r="F37" i="98" s="1"/>
  <c r="C37" i="98"/>
  <c r="D37" i="98" s="1"/>
  <c r="J36" i="98"/>
  <c r="I36" i="98"/>
  <c r="H36" i="98"/>
  <c r="F36" i="98"/>
  <c r="D36" i="98"/>
  <c r="J35" i="98"/>
  <c r="I35" i="98"/>
  <c r="H35" i="98"/>
  <c r="F35" i="98"/>
  <c r="D35" i="98"/>
  <c r="G32" i="98"/>
  <c r="H32" i="98" s="1"/>
  <c r="E32" i="98"/>
  <c r="F32" i="98" s="1"/>
  <c r="C32" i="98"/>
  <c r="D32" i="98" s="1"/>
  <c r="H31" i="98"/>
  <c r="F31" i="98"/>
  <c r="D31" i="98"/>
  <c r="I30" i="98"/>
  <c r="H30" i="98"/>
  <c r="F30" i="98"/>
  <c r="D30" i="98"/>
  <c r="I29" i="98"/>
  <c r="H29" i="98"/>
  <c r="F29" i="98"/>
  <c r="D29" i="98"/>
  <c r="I28" i="98"/>
  <c r="H28" i="98"/>
  <c r="F28" i="98"/>
  <c r="D28" i="98"/>
  <c r="I27" i="98"/>
  <c r="H27" i="98"/>
  <c r="F27" i="98"/>
  <c r="D27" i="98"/>
  <c r="I26" i="98"/>
  <c r="H26" i="98"/>
  <c r="F26" i="98"/>
  <c r="D26" i="98"/>
  <c r="I25" i="98"/>
  <c r="H25" i="98"/>
  <c r="F25" i="98"/>
  <c r="D25" i="98"/>
  <c r="I24" i="98"/>
  <c r="H24" i="98"/>
  <c r="F24" i="98"/>
  <c r="D24" i="98"/>
  <c r="I23" i="98"/>
  <c r="H23" i="98"/>
  <c r="F23" i="98"/>
  <c r="D23" i="98"/>
  <c r="I22" i="98"/>
  <c r="H22" i="98"/>
  <c r="F22" i="98"/>
  <c r="D22" i="98"/>
  <c r="I21" i="98"/>
  <c r="H21" i="98"/>
  <c r="F21" i="98"/>
  <c r="D21" i="98"/>
  <c r="G16" i="98"/>
  <c r="E16" i="98"/>
  <c r="C16" i="98"/>
  <c r="I15" i="98"/>
  <c r="H15" i="98"/>
  <c r="F15" i="98"/>
  <c r="D15" i="98"/>
  <c r="B15" i="98"/>
  <c r="A15" i="98"/>
  <c r="I14" i="98"/>
  <c r="H14" i="98"/>
  <c r="F14" i="98"/>
  <c r="D14" i="98"/>
  <c r="B14" i="98"/>
  <c r="A14" i="98"/>
  <c r="I13" i="98"/>
  <c r="H13" i="98"/>
  <c r="F13" i="98"/>
  <c r="D13" i="98"/>
  <c r="B13" i="98"/>
  <c r="A13" i="98"/>
  <c r="I12" i="98"/>
  <c r="H12" i="98"/>
  <c r="F12" i="98"/>
  <c r="D12" i="98"/>
  <c r="B12" i="98"/>
  <c r="A12" i="98"/>
  <c r="I11" i="98"/>
  <c r="H11" i="98"/>
  <c r="F11" i="98"/>
  <c r="D11" i="98"/>
  <c r="B11" i="98"/>
  <c r="A11" i="98"/>
  <c r="I10" i="98"/>
  <c r="H10" i="98"/>
  <c r="F10" i="98"/>
  <c r="D10" i="98"/>
  <c r="B10" i="98"/>
  <c r="A10" i="98"/>
  <c r="F149" i="95"/>
  <c r="F136" i="95"/>
  <c r="C15" i="128" s="1"/>
  <c r="F126" i="95"/>
  <c r="J26" i="94" s="1"/>
  <c r="M124" i="95"/>
  <c r="F119" i="95"/>
  <c r="J25" i="94" s="1"/>
  <c r="M115" i="95"/>
  <c r="F110" i="95"/>
  <c r="F101" i="95"/>
  <c r="J23" i="94" s="1"/>
  <c r="M96" i="95"/>
  <c r="F91" i="95"/>
  <c r="J22" i="94" s="1"/>
  <c r="M86" i="95"/>
  <c r="F81" i="95"/>
  <c r="J21" i="94" s="1"/>
  <c r="M76" i="95"/>
  <c r="F64" i="95"/>
  <c r="C51" i="95"/>
  <c r="E49" i="95"/>
  <c r="F49" i="95" s="1"/>
  <c r="J15" i="94" s="1"/>
  <c r="E42" i="95"/>
  <c r="F42" i="95" s="1"/>
  <c r="J14" i="94" s="1"/>
  <c r="E35" i="95"/>
  <c r="F35" i="95" s="1"/>
  <c r="J13" i="94" s="1"/>
  <c r="E28" i="95"/>
  <c r="F28" i="95" s="1"/>
  <c r="J12" i="94" s="1"/>
  <c r="E21" i="95"/>
  <c r="F21" i="95" s="1"/>
  <c r="J11" i="94" s="1"/>
  <c r="L14" i="95"/>
  <c r="M14" i="95" s="1"/>
  <c r="E14" i="95"/>
  <c r="F14" i="95" s="1"/>
  <c r="I43" i="94"/>
  <c r="I40" i="94"/>
  <c r="H40" i="94"/>
  <c r="F40" i="94"/>
  <c r="D40" i="94"/>
  <c r="G37" i="94"/>
  <c r="H37" i="94" s="1"/>
  <c r="E37" i="94"/>
  <c r="F37" i="94" s="1"/>
  <c r="C37" i="94"/>
  <c r="D37" i="94" s="1"/>
  <c r="J36" i="94"/>
  <c r="I36" i="94"/>
  <c r="H36" i="94"/>
  <c r="F36" i="94"/>
  <c r="D36" i="94"/>
  <c r="J35" i="94"/>
  <c r="I35" i="94"/>
  <c r="H35" i="94"/>
  <c r="F35" i="94"/>
  <c r="D35" i="94"/>
  <c r="G32" i="94"/>
  <c r="H32" i="94" s="1"/>
  <c r="E32" i="94"/>
  <c r="F32" i="94" s="1"/>
  <c r="C32" i="94"/>
  <c r="D32" i="94" s="1"/>
  <c r="H31" i="94"/>
  <c r="F31" i="94"/>
  <c r="D31" i="94"/>
  <c r="I30" i="94"/>
  <c r="H30" i="94"/>
  <c r="F30" i="94"/>
  <c r="D30" i="94"/>
  <c r="I29" i="94"/>
  <c r="H29" i="94"/>
  <c r="F29" i="94"/>
  <c r="D29" i="94"/>
  <c r="I28" i="94"/>
  <c r="H28" i="94"/>
  <c r="F28" i="94"/>
  <c r="D28" i="94"/>
  <c r="I27" i="94"/>
  <c r="H27" i="94"/>
  <c r="F27" i="94"/>
  <c r="D27" i="94"/>
  <c r="I26" i="94"/>
  <c r="H26" i="94"/>
  <c r="F26" i="94"/>
  <c r="D26" i="94"/>
  <c r="I25" i="94"/>
  <c r="H25" i="94"/>
  <c r="F25" i="94"/>
  <c r="D25" i="94"/>
  <c r="J24" i="94"/>
  <c r="I24" i="94"/>
  <c r="H24" i="94"/>
  <c r="F24" i="94"/>
  <c r="D24" i="94"/>
  <c r="I23" i="94"/>
  <c r="H23" i="94"/>
  <c r="F23" i="94"/>
  <c r="D23" i="94"/>
  <c r="I22" i="94"/>
  <c r="H22" i="94"/>
  <c r="F22" i="94"/>
  <c r="D22" i="94"/>
  <c r="I21" i="94"/>
  <c r="H21" i="94"/>
  <c r="F21" i="94"/>
  <c r="D21" i="94"/>
  <c r="G16" i="94"/>
  <c r="E16" i="94"/>
  <c r="C16" i="94"/>
  <c r="I15" i="94"/>
  <c r="H15" i="94"/>
  <c r="F15" i="94"/>
  <c r="D15" i="94"/>
  <c r="B15" i="94"/>
  <c r="A15" i="94"/>
  <c r="I14" i="94"/>
  <c r="H14" i="94"/>
  <c r="F14" i="94"/>
  <c r="D14" i="94"/>
  <c r="B14" i="94"/>
  <c r="A14" i="94"/>
  <c r="I13" i="94"/>
  <c r="H13" i="94"/>
  <c r="F13" i="94"/>
  <c r="D13" i="94"/>
  <c r="B13" i="94"/>
  <c r="A13" i="94"/>
  <c r="I12" i="94"/>
  <c r="H12" i="94"/>
  <c r="F12" i="94"/>
  <c r="D12" i="94"/>
  <c r="B12" i="94"/>
  <c r="A12" i="94"/>
  <c r="I11" i="94"/>
  <c r="H11" i="94"/>
  <c r="F11" i="94"/>
  <c r="D11" i="94"/>
  <c r="B11" i="94"/>
  <c r="A11" i="94"/>
  <c r="I10" i="94"/>
  <c r="H10" i="94"/>
  <c r="F10" i="94"/>
  <c r="D10" i="94"/>
  <c r="B10" i="94"/>
  <c r="A10" i="94"/>
  <c r="E17" i="106" l="1"/>
  <c r="F17" i="106" s="1"/>
  <c r="G17" i="100"/>
  <c r="H17" i="100" s="1"/>
  <c r="G17" i="102"/>
  <c r="H17" i="102" s="1"/>
  <c r="E17" i="104"/>
  <c r="F17" i="104" s="1"/>
  <c r="I16" i="98"/>
  <c r="H15" i="128"/>
  <c r="H16" i="128" s="1"/>
  <c r="I15" i="128"/>
  <c r="C16" i="128"/>
  <c r="B16" i="98"/>
  <c r="F128" i="99"/>
  <c r="D15" i="108" s="1"/>
  <c r="C16" i="108"/>
  <c r="F18" i="108"/>
  <c r="F19" i="108" s="1"/>
  <c r="C18" i="108"/>
  <c r="D12" i="108"/>
  <c r="D14" i="108" s="1"/>
  <c r="D16" i="108"/>
  <c r="F11" i="108"/>
  <c r="F13" i="108" s="1"/>
  <c r="F17" i="108" s="1"/>
  <c r="J17" i="94"/>
  <c r="C12" i="108"/>
  <c r="C14" i="108" s="1"/>
  <c r="D18" i="108"/>
  <c r="D19" i="108" s="1"/>
  <c r="E11" i="108"/>
  <c r="E13" i="108" s="1"/>
  <c r="E17" i="108" s="1"/>
  <c r="E20" i="108" s="1"/>
  <c r="E44" i="108" s="1"/>
  <c r="G11" i="108"/>
  <c r="G13" i="108" s="1"/>
  <c r="G17" i="108" s="1"/>
  <c r="G20" i="108" s="1"/>
  <c r="G44" i="108" s="1"/>
  <c r="H11" i="108"/>
  <c r="H13" i="108" s="1"/>
  <c r="H17" i="108" s="1"/>
  <c r="H20" i="108" s="1"/>
  <c r="H44" i="108" s="1"/>
  <c r="B40" i="94"/>
  <c r="I32" i="94"/>
  <c r="J37" i="94"/>
  <c r="J17" i="98"/>
  <c r="I32" i="98"/>
  <c r="I37" i="98"/>
  <c r="J37" i="98"/>
  <c r="B16" i="94"/>
  <c r="F66" i="95"/>
  <c r="B17" i="94" s="1"/>
  <c r="G17" i="94" s="1"/>
  <c r="I37" i="94"/>
  <c r="F148" i="95"/>
  <c r="K40" i="94" s="1"/>
  <c r="B40" i="98"/>
  <c r="J40" i="98"/>
  <c r="F148" i="99"/>
  <c r="K40" i="98" s="1"/>
  <c r="J32" i="106"/>
  <c r="J32" i="102"/>
  <c r="J32" i="104"/>
  <c r="J21" i="98"/>
  <c r="I16" i="94"/>
  <c r="F66" i="99"/>
  <c r="B17" i="98" s="1"/>
  <c r="E17" i="98" s="1"/>
  <c r="F17" i="98" s="1"/>
  <c r="I17" i="106"/>
  <c r="I18" i="106" s="1"/>
  <c r="D17" i="106"/>
  <c r="G18" i="106"/>
  <c r="E18" i="106"/>
  <c r="J16" i="106"/>
  <c r="F68" i="107"/>
  <c r="C39" i="106"/>
  <c r="D18" i="106"/>
  <c r="I17" i="104"/>
  <c r="I18" i="104" s="1"/>
  <c r="D17" i="104"/>
  <c r="G18" i="104"/>
  <c r="E18" i="104"/>
  <c r="C39" i="104"/>
  <c r="D18" i="104"/>
  <c r="J16" i="104"/>
  <c r="F68" i="105"/>
  <c r="D17" i="102"/>
  <c r="E18" i="102"/>
  <c r="J16" i="102"/>
  <c r="F68" i="103"/>
  <c r="C39" i="102"/>
  <c r="D18" i="102"/>
  <c r="D17" i="100"/>
  <c r="E18" i="100"/>
  <c r="J16" i="100"/>
  <c r="F68" i="101"/>
  <c r="C18" i="100"/>
  <c r="F51" i="99"/>
  <c r="J10" i="98"/>
  <c r="D16" i="98"/>
  <c r="F16" i="98"/>
  <c r="H16" i="98"/>
  <c r="C17" i="98"/>
  <c r="F51" i="95"/>
  <c r="J10" i="94"/>
  <c r="F128" i="95"/>
  <c r="C15" i="108" s="1"/>
  <c r="D16" i="94"/>
  <c r="F16" i="94"/>
  <c r="H16" i="94"/>
  <c r="C17" i="94"/>
  <c r="J40" i="94"/>
  <c r="C41" i="14"/>
  <c r="J40" i="14"/>
  <c r="J39" i="14"/>
  <c r="I17" i="100" l="1"/>
  <c r="I18" i="100" s="1"/>
  <c r="G18" i="100"/>
  <c r="G39" i="100" s="1"/>
  <c r="F20" i="108"/>
  <c r="F44" i="108" s="1"/>
  <c r="G18" i="102"/>
  <c r="G39" i="102" s="1"/>
  <c r="I17" i="102"/>
  <c r="I18" i="102" s="1"/>
  <c r="J32" i="98"/>
  <c r="C19" i="128"/>
  <c r="C43" i="128" s="1"/>
  <c r="C18" i="128"/>
  <c r="G17" i="98"/>
  <c r="H17" i="98" s="1"/>
  <c r="C11" i="108"/>
  <c r="C13" i="108" s="1"/>
  <c r="C17" i="108" s="1"/>
  <c r="C20" i="108" s="1"/>
  <c r="C44" i="108" s="1"/>
  <c r="D11" i="108"/>
  <c r="D13" i="108" s="1"/>
  <c r="D17" i="108" s="1"/>
  <c r="D20" i="108" s="1"/>
  <c r="D44" i="108" s="1"/>
  <c r="C19" i="108"/>
  <c r="I18" i="108"/>
  <c r="E17" i="94"/>
  <c r="F17" i="94" s="1"/>
  <c r="H17" i="94"/>
  <c r="G18" i="94"/>
  <c r="G39" i="94" s="1"/>
  <c r="J32" i="94"/>
  <c r="G39" i="106"/>
  <c r="H18" i="106"/>
  <c r="F138" i="107"/>
  <c r="J18" i="106"/>
  <c r="E39" i="106"/>
  <c r="F18" i="106"/>
  <c r="C41" i="106"/>
  <c r="D39" i="106"/>
  <c r="C41" i="104"/>
  <c r="D39" i="104"/>
  <c r="F138" i="105"/>
  <c r="J18" i="104"/>
  <c r="E39" i="104"/>
  <c r="F18" i="104"/>
  <c r="G39" i="104"/>
  <c r="H18" i="104"/>
  <c r="F138" i="103"/>
  <c r="J18" i="102"/>
  <c r="C41" i="102"/>
  <c r="D39" i="102"/>
  <c r="E39" i="102"/>
  <c r="F18" i="102"/>
  <c r="F138" i="101"/>
  <c r="J18" i="100"/>
  <c r="C39" i="100"/>
  <c r="D18" i="100"/>
  <c r="G41" i="100"/>
  <c r="H39" i="100"/>
  <c r="E39" i="100"/>
  <c r="F18" i="100"/>
  <c r="E18" i="98"/>
  <c r="D17" i="98"/>
  <c r="C18" i="98"/>
  <c r="J16" i="98"/>
  <c r="F68" i="99"/>
  <c r="D17" i="94"/>
  <c r="C18" i="94"/>
  <c r="J16" i="94"/>
  <c r="F68" i="95"/>
  <c r="A18" i="14"/>
  <c r="A17" i="14"/>
  <c r="A16" i="14"/>
  <c r="A11" i="14"/>
  <c r="G18" i="98" l="1"/>
  <c r="G39" i="98" s="1"/>
  <c r="E18" i="94"/>
  <c r="H18" i="100"/>
  <c r="H18" i="102"/>
  <c r="I39" i="104"/>
  <c r="I41" i="104" s="1"/>
  <c r="I39" i="106"/>
  <c r="I41" i="106" s="1"/>
  <c r="I17" i="98"/>
  <c r="I18" i="98" s="1"/>
  <c r="I17" i="94"/>
  <c r="I18" i="94" s="1"/>
  <c r="H18" i="94"/>
  <c r="J18" i="14"/>
  <c r="J19" i="14"/>
  <c r="H18" i="98"/>
  <c r="E41" i="106"/>
  <c r="F39" i="106"/>
  <c r="G41" i="106"/>
  <c r="H39" i="106"/>
  <c r="C44" i="106"/>
  <c r="D41" i="106"/>
  <c r="F152" i="107"/>
  <c r="J41" i="106" s="1"/>
  <c r="J39" i="106"/>
  <c r="C44" i="104"/>
  <c r="D41" i="104"/>
  <c r="G41" i="104"/>
  <c r="H39" i="104"/>
  <c r="E41" i="104"/>
  <c r="F39" i="104"/>
  <c r="F152" i="105"/>
  <c r="J41" i="104" s="1"/>
  <c r="J39" i="104"/>
  <c r="E41" i="102"/>
  <c r="F39" i="102"/>
  <c r="I39" i="102"/>
  <c r="I41" i="102" s="1"/>
  <c r="C44" i="102"/>
  <c r="D41" i="102"/>
  <c r="G41" i="102"/>
  <c r="H39" i="102"/>
  <c r="F152" i="103"/>
  <c r="J41" i="102" s="1"/>
  <c r="J39" i="102"/>
  <c r="E41" i="100"/>
  <c r="F39" i="100"/>
  <c r="G44" i="100"/>
  <c r="H41" i="100"/>
  <c r="C41" i="100"/>
  <c r="D39" i="100"/>
  <c r="I39" i="100"/>
  <c r="I41" i="100" s="1"/>
  <c r="F152" i="101"/>
  <c r="J41" i="100" s="1"/>
  <c r="J39" i="100"/>
  <c r="G41" i="98"/>
  <c r="H39" i="98"/>
  <c r="E39" i="98"/>
  <c r="F18" i="98"/>
  <c r="F138" i="99"/>
  <c r="J18" i="98"/>
  <c r="C39" i="98"/>
  <c r="D18" i="98"/>
  <c r="F138" i="95"/>
  <c r="J18" i="94"/>
  <c r="C39" i="94"/>
  <c r="D18" i="94"/>
  <c r="E39" i="94"/>
  <c r="F18" i="94"/>
  <c r="G41" i="94"/>
  <c r="H39" i="94"/>
  <c r="A10" i="14"/>
  <c r="G44" i="106" l="1"/>
  <c r="H41" i="106"/>
  <c r="E44" i="106"/>
  <c r="F41" i="106"/>
  <c r="E44" i="104"/>
  <c r="F41" i="104"/>
  <c r="G44" i="104"/>
  <c r="H41" i="104"/>
  <c r="G44" i="102"/>
  <c r="H41" i="102"/>
  <c r="E44" i="102"/>
  <c r="F41" i="102"/>
  <c r="C44" i="100"/>
  <c r="D41" i="100"/>
  <c r="E44" i="100"/>
  <c r="F41" i="100"/>
  <c r="C41" i="98"/>
  <c r="D39" i="98"/>
  <c r="I39" i="98"/>
  <c r="I41" i="98" s="1"/>
  <c r="F152" i="99"/>
  <c r="J41" i="98" s="1"/>
  <c r="J39" i="98"/>
  <c r="E41" i="98"/>
  <c r="F39" i="98"/>
  <c r="G44" i="98"/>
  <c r="H41" i="98"/>
  <c r="G44" i="94"/>
  <c r="H41" i="94"/>
  <c r="E41" i="94"/>
  <c r="F39" i="94"/>
  <c r="C41" i="94"/>
  <c r="D39" i="94"/>
  <c r="I39" i="94"/>
  <c r="I41" i="94" s="1"/>
  <c r="F152" i="95"/>
  <c r="J41" i="94" s="1"/>
  <c r="J39" i="94"/>
  <c r="J16" i="14" l="1"/>
  <c r="J28" i="14"/>
  <c r="C10" i="14"/>
  <c r="B10" i="14"/>
  <c r="J17" i="14"/>
  <c r="J26" i="14"/>
  <c r="J30" i="14"/>
  <c r="J29" i="14"/>
  <c r="J25" i="14"/>
  <c r="J27" i="14"/>
  <c r="J41" i="14"/>
  <c r="C44" i="98"/>
  <c r="D41" i="98"/>
  <c r="E44" i="98"/>
  <c r="F41" i="98"/>
  <c r="C44" i="94"/>
  <c r="D41" i="94"/>
  <c r="E44" i="94"/>
  <c r="F41" i="94"/>
  <c r="J11" i="14"/>
  <c r="J10" i="14" l="1"/>
  <c r="J36" i="14"/>
  <c r="L18" i="131" l="1"/>
  <c r="L18" i="140"/>
  <c r="L18" i="134"/>
  <c r="L18" i="126"/>
  <c r="L18" i="122"/>
  <c r="L18" i="138"/>
  <c r="L18" i="124"/>
  <c r="L18" i="135"/>
  <c r="J20" i="14"/>
  <c r="C20" i="14" l="1"/>
  <c r="I25" i="14"/>
  <c r="I26" i="14"/>
  <c r="I27" i="14"/>
  <c r="L19" i="126" l="1"/>
  <c r="L19" i="140"/>
  <c r="L19" i="122"/>
  <c r="L19" i="138"/>
  <c r="L19" i="134"/>
  <c r="L19" i="131"/>
  <c r="L19" i="124"/>
  <c r="L19" i="135"/>
  <c r="J21" i="14"/>
  <c r="B21" i="14"/>
  <c r="C21" i="14" s="1"/>
  <c r="L20" i="140" l="1"/>
  <c r="L20" i="122"/>
  <c r="L20" i="124"/>
  <c r="L20" i="138"/>
  <c r="L20" i="135"/>
  <c r="L20" i="134"/>
  <c r="L20" i="131"/>
  <c r="L20" i="126"/>
  <c r="J22" i="14"/>
  <c r="I47" i="14"/>
  <c r="J43" i="14" l="1"/>
  <c r="J44" i="14"/>
  <c r="K44" i="14"/>
  <c r="J45" i="14"/>
  <c r="H40" i="14" l="1"/>
  <c r="F40" i="14"/>
  <c r="D40" i="14"/>
  <c r="H35" i="14"/>
  <c r="F35" i="14"/>
  <c r="D35" i="14"/>
  <c r="H31" i="14"/>
  <c r="H32" i="14"/>
  <c r="H33" i="14"/>
  <c r="H34" i="14"/>
  <c r="F31" i="14"/>
  <c r="F32" i="14"/>
  <c r="F33" i="14"/>
  <c r="F34" i="14"/>
  <c r="D32" i="14"/>
  <c r="D33" i="14"/>
  <c r="D34" i="14"/>
  <c r="B20" i="14" l="1"/>
  <c r="I18" i="14"/>
  <c r="I19" i="14"/>
  <c r="I10" i="14"/>
  <c r="I17" i="14" l="1"/>
  <c r="I16" i="14"/>
  <c r="I11" i="14"/>
  <c r="H19" i="14"/>
  <c r="G20" i="14"/>
  <c r="I39" i="14"/>
  <c r="H39" i="14" s="1"/>
  <c r="I40" i="14"/>
  <c r="G41" i="14"/>
  <c r="G36" i="14"/>
  <c r="E41" i="14"/>
  <c r="E36" i="14"/>
  <c r="C36" i="14"/>
  <c r="H11" i="14"/>
  <c r="H16" i="14"/>
  <c r="H17" i="14"/>
  <c r="H18" i="14"/>
  <c r="H25" i="14"/>
  <c r="I34" i="14"/>
  <c r="I33" i="14"/>
  <c r="I32" i="14"/>
  <c r="I31" i="14"/>
  <c r="D31" i="14" s="1"/>
  <c r="I30" i="14"/>
  <c r="H30" i="14" s="1"/>
  <c r="I29" i="14"/>
  <c r="H29" i="14" s="1"/>
  <c r="I28" i="14"/>
  <c r="H28" i="14" s="1"/>
  <c r="H27" i="14"/>
  <c r="H26" i="14"/>
  <c r="I41" i="14" l="1"/>
  <c r="B16" i="108" s="1"/>
  <c r="I16" i="108" s="1"/>
  <c r="I36" i="14"/>
  <c r="F44" i="14"/>
  <c r="H44" i="14"/>
  <c r="D44" i="14"/>
  <c r="H41" i="14"/>
  <c r="F41" i="14"/>
  <c r="D39" i="14"/>
  <c r="F39" i="14"/>
  <c r="D26" i="14"/>
  <c r="F26" i="14"/>
  <c r="D28" i="14"/>
  <c r="F28" i="14"/>
  <c r="D30" i="14"/>
  <c r="F30" i="14"/>
  <c r="D27" i="14"/>
  <c r="F27" i="14"/>
  <c r="D29" i="14"/>
  <c r="F29" i="14"/>
  <c r="H36" i="14"/>
  <c r="D25" i="14"/>
  <c r="F25" i="14"/>
  <c r="D17" i="14"/>
  <c r="F17" i="14"/>
  <c r="D11" i="14"/>
  <c r="F11" i="14"/>
  <c r="D18" i="14"/>
  <c r="F18" i="14"/>
  <c r="D16" i="14"/>
  <c r="F16" i="14"/>
  <c r="D19" i="14"/>
  <c r="F19" i="14"/>
  <c r="G21" i="14"/>
  <c r="D36" i="14" l="1"/>
  <c r="B15" i="108"/>
  <c r="I15" i="108" s="1"/>
  <c r="D41" i="14"/>
  <c r="F36" i="14"/>
  <c r="G22" i="14"/>
  <c r="G43" i="14" s="1"/>
  <c r="C22" i="14"/>
  <c r="C43" i="14" s="1"/>
  <c r="G45" i="14" l="1"/>
  <c r="G48" i="14" s="1"/>
  <c r="C45" i="14" l="1"/>
  <c r="C48" i="14" s="1"/>
  <c r="I20" i="14" l="1"/>
  <c r="E20" i="14"/>
  <c r="B11" i="108" l="1"/>
  <c r="D10" i="14"/>
  <c r="F10" i="14"/>
  <c r="H10" i="14"/>
  <c r="D20" i="14"/>
  <c r="F20" i="14"/>
  <c r="H20" i="14"/>
  <c r="E21" i="14"/>
  <c r="I11" i="108" l="1"/>
  <c r="I10" i="128"/>
  <c r="I21" i="14"/>
  <c r="E22" i="14"/>
  <c r="E43" i="14" s="1"/>
  <c r="B44" i="14" s="1"/>
  <c r="B12" i="108" l="1"/>
  <c r="H21" i="14"/>
  <c r="D21" i="14"/>
  <c r="F21" i="14"/>
  <c r="I22" i="14"/>
  <c r="I12" i="108" l="1"/>
  <c r="I14" i="108" s="1"/>
  <c r="B14" i="108"/>
  <c r="B13" i="108"/>
  <c r="D22" i="14"/>
  <c r="H22" i="14"/>
  <c r="F22" i="14"/>
  <c r="I43" i="14"/>
  <c r="E45" i="14"/>
  <c r="E48" i="14" s="1"/>
  <c r="I13" i="108" l="1"/>
  <c r="I17" i="108" s="1"/>
  <c r="I19" i="108" s="1"/>
  <c r="B17" i="108"/>
  <c r="B19" i="108" s="1"/>
  <c r="H43" i="14"/>
  <c r="F43" i="14"/>
  <c r="D43" i="14"/>
  <c r="I45" i="14"/>
  <c r="B20" i="108" l="1"/>
  <c r="H45" i="14"/>
  <c r="F45" i="14"/>
  <c r="D45" i="14"/>
  <c r="I20" i="108" l="1"/>
  <c r="B44" i="108"/>
  <c r="I17" i="128" l="1"/>
  <c r="I18" i="128" s="1"/>
  <c r="I11" i="128" l="1"/>
  <c r="I13" i="128" s="1"/>
  <c r="I12" i="128" l="1"/>
  <c r="I16" i="128" s="1"/>
  <c r="I19" i="128" l="1"/>
</calcChain>
</file>

<file path=xl/comments1.xml><?xml version="1.0" encoding="utf-8"?>
<comments xmlns="http://schemas.openxmlformats.org/spreadsheetml/2006/main">
  <authors>
    <author>Windows User</author>
  </authors>
  <commentList>
    <comment ref="G40" authorId="0" shapeId="0">
      <text>
        <r>
          <rPr>
            <b/>
            <sz val="9"/>
            <color indexed="81"/>
            <rFont val="Tahoma"/>
            <family val="2"/>
          </rPr>
          <t>Windows User:</t>
        </r>
        <r>
          <rPr>
            <sz val="9"/>
            <color indexed="81"/>
            <rFont val="Tahoma"/>
            <family val="2"/>
          </rPr>
          <t xml:space="preserve">
The highlieted cells may be above the Cost Caps. Please double check.</t>
        </r>
      </text>
    </comment>
  </commentList>
</comments>
</file>

<file path=xl/comments2.xml><?xml version="1.0" encoding="utf-8"?>
<comments xmlns="http://schemas.openxmlformats.org/spreadsheetml/2006/main">
  <authors>
    <author>Windows User</author>
  </authors>
  <commentList>
    <comment ref="G40" authorId="0" shapeId="0">
      <text>
        <r>
          <rPr>
            <b/>
            <sz val="9"/>
            <color indexed="81"/>
            <rFont val="Tahoma"/>
            <family val="2"/>
          </rPr>
          <t>Windows User:</t>
        </r>
        <r>
          <rPr>
            <sz val="9"/>
            <color indexed="81"/>
            <rFont val="Tahoma"/>
            <family val="2"/>
          </rPr>
          <t xml:space="preserve">
The highlieted cells may be above the Cost Caps. Please double check.</t>
        </r>
      </text>
    </comment>
  </commentList>
</comments>
</file>

<file path=xl/comments3.xml><?xml version="1.0" encoding="utf-8"?>
<comments xmlns="http://schemas.openxmlformats.org/spreadsheetml/2006/main">
  <authors>
    <author>Windows User</author>
  </authors>
  <commentList>
    <comment ref="G40" authorId="0" shapeId="0">
      <text>
        <r>
          <rPr>
            <b/>
            <sz val="9"/>
            <color indexed="81"/>
            <rFont val="Tahoma"/>
            <family val="2"/>
          </rPr>
          <t>Windows User:</t>
        </r>
        <r>
          <rPr>
            <sz val="9"/>
            <color indexed="81"/>
            <rFont val="Tahoma"/>
            <family val="2"/>
          </rPr>
          <t xml:space="preserve">
The highlieted cells may be above the Cost Caps. Please double check.</t>
        </r>
      </text>
    </comment>
  </commentList>
</comments>
</file>

<file path=xl/comments4.xml><?xml version="1.0" encoding="utf-8"?>
<comments xmlns="http://schemas.openxmlformats.org/spreadsheetml/2006/main">
  <authors>
    <author>Windows User</author>
  </authors>
  <commentList>
    <comment ref="G40" authorId="0" shapeId="0">
      <text>
        <r>
          <rPr>
            <b/>
            <sz val="9"/>
            <color indexed="81"/>
            <rFont val="Tahoma"/>
            <family val="2"/>
          </rPr>
          <t>Windows User:</t>
        </r>
        <r>
          <rPr>
            <sz val="9"/>
            <color indexed="81"/>
            <rFont val="Tahoma"/>
            <family val="2"/>
          </rPr>
          <t xml:space="preserve">
The highlieted cells may be above the Cost Caps. Please double check.</t>
        </r>
      </text>
    </comment>
  </commentList>
</comments>
</file>

<file path=xl/comments5.xml><?xml version="1.0" encoding="utf-8"?>
<comments xmlns="http://schemas.openxmlformats.org/spreadsheetml/2006/main">
  <authors>
    <author>Windows User</author>
  </authors>
  <commentList>
    <comment ref="G40" authorId="0" shapeId="0">
      <text>
        <r>
          <rPr>
            <b/>
            <sz val="9"/>
            <color indexed="81"/>
            <rFont val="Tahoma"/>
            <family val="2"/>
          </rPr>
          <t>Windows User:</t>
        </r>
        <r>
          <rPr>
            <sz val="9"/>
            <color indexed="81"/>
            <rFont val="Tahoma"/>
            <family val="2"/>
          </rPr>
          <t xml:space="preserve">
The highlieted cells may be above the Cost Caps. Please double check.</t>
        </r>
      </text>
    </comment>
  </commentList>
</comments>
</file>

<file path=xl/sharedStrings.xml><?xml version="1.0" encoding="utf-8"?>
<sst xmlns="http://schemas.openxmlformats.org/spreadsheetml/2006/main" count="6331" uniqueCount="764">
  <si>
    <t>Contractor:</t>
  </si>
  <si>
    <t>Program(s):</t>
  </si>
  <si>
    <t>Effective Date:</t>
  </si>
  <si>
    <t>1.</t>
  </si>
  <si>
    <r>
      <rPr>
        <sz val="12"/>
        <rFont val="Tw Cen MT"/>
        <family val="2"/>
      </rPr>
      <t xml:space="preserve">The fringe benefit rate is </t>
    </r>
    <r>
      <rPr>
        <b/>
        <sz val="12"/>
        <rFont val="Tw Cen MT"/>
        <family val="2"/>
      </rPr>
      <t>based on the</t>
    </r>
    <r>
      <rPr>
        <sz val="12"/>
        <rFont val="Tw Cen MT"/>
        <family val="2"/>
      </rPr>
      <t xml:space="preserve"> </t>
    </r>
    <r>
      <rPr>
        <b/>
        <sz val="12"/>
        <rFont val="Tw Cen MT"/>
        <family val="2"/>
      </rPr>
      <t>most recent Financial Statement</t>
    </r>
    <r>
      <rPr>
        <sz val="12"/>
        <rFont val="Tw Cen MT"/>
        <family val="2"/>
      </rPr>
      <t xml:space="preserve"> of the above program and is composed of the following benefits (please indicate which benefits are required and which are discretionary by placing an </t>
    </r>
    <r>
      <rPr>
        <b/>
        <sz val="12"/>
        <rFont val="Tw Cen MT"/>
        <family val="2"/>
      </rPr>
      <t xml:space="preserve">X </t>
    </r>
    <r>
      <rPr>
        <sz val="12"/>
        <rFont val="Tw Cen MT"/>
        <family val="2"/>
      </rPr>
      <t>in the appropriate column)</t>
    </r>
  </si>
  <si>
    <t>▼Please Complete▼</t>
  </si>
  <si>
    <t>Required</t>
  </si>
  <si>
    <t>Discretionary</t>
  </si>
  <si>
    <t>Payroll tax FICA</t>
  </si>
  <si>
    <t>%</t>
  </si>
  <si>
    <t>XXX</t>
  </si>
  <si>
    <t>Payroll tax SUI</t>
  </si>
  <si>
    <t>Worker’s Compensation</t>
  </si>
  <si>
    <t>Medical Insurance</t>
  </si>
  <si>
    <t>Dental Insurance</t>
  </si>
  <si>
    <t>Life Insurance</t>
  </si>
  <si>
    <t>Vision Insurance</t>
  </si>
  <si>
    <t>Pension Plan</t>
  </si>
  <si>
    <t>401K Employer Contribution</t>
  </si>
  <si>
    <t>Other (please name if applicable)</t>
  </si>
  <si>
    <t>Total Fringe Benefits Percentage:</t>
  </si>
  <si>
    <t>2.</t>
  </si>
  <si>
    <t>Does the proposed rate apply to all staff funded through the DPH contract/MOU referenced above?</t>
  </si>
  <si>
    <t>Yes</t>
  </si>
  <si>
    <t>No</t>
  </si>
  <si>
    <t>3.</t>
  </si>
  <si>
    <t>Does this contractor/agency/program receive funding from another DPH Section?</t>
  </si>
  <si>
    <t>If yes, which DPH Section? (Mark all that apply.)</t>
  </si>
  <si>
    <t>SOC Director Initial for Approval ▼</t>
  </si>
  <si>
    <t>Behavioral Health Services - Children, Youth, &amp; Families (CYF)</t>
  </si>
  <si>
    <t>£</t>
  </si>
  <si>
    <t>Behavioral Health Services - Adult and Older Adult (AOA)</t>
  </si>
  <si>
    <t>Maternal Child and Adolescent Health (MCAH)</t>
  </si>
  <si>
    <t>Primary Care - HIV Health Services (HHS)</t>
  </si>
  <si>
    <t>Community Health Equity &amp; Promotion (CHEP)</t>
  </si>
  <si>
    <t>Community Health Equity &amp; Promotion - HIV Prevention Services (HPS)</t>
  </si>
  <si>
    <t>4.</t>
  </si>
  <si>
    <t>Will the level of contract services be maintained, i.e. do you plan to serve the same number of clients, do you plan to provide the same amount of service if the direct service amount is decreased?</t>
  </si>
  <si>
    <t>If No, write brief explanation here and/or attach additional page.</t>
  </si>
  <si>
    <t>5.</t>
  </si>
  <si>
    <t>Will the hourly staff pay rate increase for the period in question?</t>
  </si>
  <si>
    <t>6.</t>
  </si>
  <si>
    <t>Is the applicable staff unionized?</t>
  </si>
  <si>
    <t xml:space="preserve">If yes, what is the negotiated fringe benefit rate for each class of employees? (attach additional page as necessary) </t>
  </si>
  <si>
    <t>I affirm that the costs detailed above accurately reflect the benefits provided to employees of the program(s) designated above and are routine costs associated with the program(s).</t>
  </si>
  <si>
    <t>Signature of Contractor/Provider</t>
  </si>
  <si>
    <t>Date</t>
  </si>
  <si>
    <t>For SFDPH Use Only</t>
  </si>
  <si>
    <t>Recommend for Appoval</t>
  </si>
  <si>
    <r>
      <t xml:space="preserve">CDTA: Attach justification if approval is </t>
    </r>
    <r>
      <rPr>
        <u/>
        <sz val="12"/>
        <rFont val="Tw Cen MT"/>
        <family val="2"/>
      </rPr>
      <t>not</t>
    </r>
    <r>
      <rPr>
        <sz val="12"/>
        <rFont val="Tw Cen MT"/>
        <family val="2"/>
      </rPr>
      <t xml:space="preserve"> recommended</t>
    </r>
  </si>
  <si>
    <t>Please Indicate Rate Approved if Lower than Requested</t>
  </si>
  <si>
    <t>Signature of CDTA Program Manager</t>
  </si>
  <si>
    <t xml:space="preserve">Date Tracking Sheet Updated:  </t>
  </si>
  <si>
    <t>Date Loaded into COOL:</t>
  </si>
  <si>
    <t>cc: COOL Quickflow to all appropriate parties</t>
  </si>
  <si>
    <r>
      <rPr>
        <sz val="11"/>
        <rFont val="Tw Cen MT"/>
        <family val="2"/>
      </rPr>
      <t xml:space="preserve">The fringe benefit rate is </t>
    </r>
    <r>
      <rPr>
        <b/>
        <sz val="11"/>
        <rFont val="Tw Cen MT"/>
        <family val="2"/>
      </rPr>
      <t>based on the</t>
    </r>
    <r>
      <rPr>
        <sz val="11"/>
        <rFont val="Tw Cen MT"/>
        <family val="2"/>
      </rPr>
      <t xml:space="preserve"> </t>
    </r>
    <r>
      <rPr>
        <b/>
        <sz val="11"/>
        <rFont val="Tw Cen MT"/>
        <family val="2"/>
      </rPr>
      <t>most recent Financial Statement</t>
    </r>
    <r>
      <rPr>
        <sz val="11"/>
        <rFont val="Tw Cen MT"/>
        <family val="2"/>
      </rPr>
      <t xml:space="preserve"> of the above program and is composed of the following benefits (please indicate which benefits are required and which are discretionary by placing an </t>
    </r>
    <r>
      <rPr>
        <b/>
        <sz val="11"/>
        <rFont val="Tw Cen MT"/>
        <family val="2"/>
      </rPr>
      <t xml:space="preserve">X </t>
    </r>
    <r>
      <rPr>
        <sz val="11"/>
        <rFont val="Tw Cen MT"/>
        <family val="2"/>
      </rPr>
      <t>in the appropriate column)</t>
    </r>
  </si>
  <si>
    <r>
      <t xml:space="preserve">Recommend for Appoval </t>
    </r>
    <r>
      <rPr>
        <sz val="11"/>
        <rFont val="Tw Cen MT"/>
        <family val="2"/>
      </rPr>
      <t>(CDTA: Attach justification if approval is not recommended)</t>
    </r>
  </si>
  <si>
    <t>Preparing contract documents using the non-BHS Appendix B: NOTE:  Many cells in this Summary Page link to UOS Cost Allocation and Budget Justification pages.  Budget modeling and preparation should begin on the Budget Justification pages as budget calculations performed there will link to and prepopulate cells on the UOS Cost Allocation and Budget Summary Pages.</t>
  </si>
  <si>
    <r>
      <t xml:space="preserve">Each non-BHS Appendix B is to contain a </t>
    </r>
    <r>
      <rPr>
        <b/>
        <sz val="12"/>
        <rFont val="Arial Narrow"/>
        <family val="2"/>
      </rPr>
      <t>Budget Summary</t>
    </r>
    <r>
      <rPr>
        <sz val="12"/>
        <rFont val="Arial Narrow"/>
        <family val="2"/>
      </rPr>
      <t xml:space="preserve"> that summarizes all funding sources and/or programs contained in the budget.  For every fiscal year:</t>
    </r>
  </si>
  <si>
    <r>
      <t xml:space="preserve">· each program narrative (A-1, A-2, etc.) is to have a corresponding </t>
    </r>
    <r>
      <rPr>
        <b/>
        <sz val="12"/>
        <rFont val="Arial Narrow"/>
        <family val="2"/>
      </rPr>
      <t>UOS Cost Allocation</t>
    </r>
    <r>
      <rPr>
        <sz val="12"/>
        <rFont val="Arial Narrow"/>
        <family val="2"/>
      </rPr>
      <t xml:space="preserve"> and </t>
    </r>
    <r>
      <rPr>
        <b/>
        <sz val="12"/>
        <rFont val="Arial Narrow"/>
        <family val="2"/>
      </rPr>
      <t>Budget Justification</t>
    </r>
    <r>
      <rPr>
        <sz val="12"/>
        <rFont val="Arial Narrow"/>
        <family val="2"/>
      </rPr>
      <t>. A-1 will have a corresponding B-1; A-2 will have a corresponding B-2, etc.</t>
    </r>
  </si>
  <si>
    <r>
      <t xml:space="preserve">· each funding source is to have a </t>
    </r>
    <r>
      <rPr>
        <b/>
        <sz val="12"/>
        <rFont val="Arial Narrow"/>
        <family val="2"/>
      </rPr>
      <t>UOS Cost Allocation</t>
    </r>
    <r>
      <rPr>
        <sz val="12"/>
        <rFont val="Arial Narrow"/>
        <family val="2"/>
      </rPr>
      <t xml:space="preserve"> tab and corresponding </t>
    </r>
    <r>
      <rPr>
        <b/>
        <sz val="12"/>
        <rFont val="Arial Narrow"/>
        <family val="2"/>
      </rPr>
      <t>Budget Justification</t>
    </r>
    <r>
      <rPr>
        <sz val="12"/>
        <rFont val="Arial Narrow"/>
        <family val="2"/>
      </rPr>
      <t xml:space="preserve"> tab distinguished by a lower-case letter (B-1a, B-1b, B-2a, B-2b, etc.) if more than one funding source exists.</t>
    </r>
  </si>
  <si>
    <t>· each fiscal year in a multi-year contract is also distinguished by a lower case letter following the funding source/program budget number if more than one fiscal year is included.</t>
  </si>
  <si>
    <t>For each program and/or funding source, a program narrative (Appendix A-x) is to accompany the corresponding UOS Cost Allocation tab in the Appendix B.  Unlike the tabs in the Appendix B, an Appendix A-x for each program and/or funding source may contain multiple fiscal years and each fiscal year is to be clearly identified in the Service Modes UOS Description Table(s).</t>
  </si>
  <si>
    <t xml:space="preserve">NOTE: This workbook is structured with 2 Budget Summary Pages to accommodate up to 12 pairs of UOS Cost Allocation and Budget Justification pages.  </t>
  </si>
  <si>
    <t>If your budget document is using ONLY ONE Budget Summary Page, Hide Budget Summary Page (2) and all other unused Tabs in the Appendix B workbook.
YOU MUST HIDE ANY UNUSED tabs in the Appendix B Workbook.  DO NOT DELETE unused tabs OR columns.</t>
  </si>
  <si>
    <t>If your budget document requires the SECOND Budget Summary Page, then change Column H to "Sub-Totals".
These sub-total amounts are already linked to Summary Page (2).</t>
  </si>
  <si>
    <t>For instructional purposes some of the cells in this workbook have been left partially filled out to demonstrate how some of the cells are set to create formulas, and</t>
  </si>
  <si>
    <t>and to demonstrate linkages between document pages/ tabs.</t>
  </si>
  <si>
    <t>Below is an example of the contract documents and tab numbering for a three-year multiyear contract with 1 program and 2 different funding sources (Grant and General Fund):</t>
  </si>
  <si>
    <t>For Contracts with Multiple Years of Fundings, Multiple Funding Source, and/or Multiple Programs pagination can become complicated.
Please contact your CDTA Program Manager to discuss proper pagination sequencing when required.</t>
  </si>
  <si>
    <r>
      <t xml:space="preserve">A-1 Program Narrative  </t>
    </r>
    <r>
      <rPr>
        <sz val="12"/>
        <rFont val="Arial Narrow"/>
        <family val="2"/>
      </rPr>
      <t>Grant Funded (create separate UOS tables)</t>
    </r>
  </si>
  <si>
    <r>
      <t xml:space="preserve">A-2 Program Narrative </t>
    </r>
    <r>
      <rPr>
        <sz val="12"/>
        <rFont val="Arial Narrow"/>
        <family val="2"/>
      </rPr>
      <t>General Fund</t>
    </r>
  </si>
  <si>
    <r>
      <t xml:space="preserve">App B Budget Summary </t>
    </r>
    <r>
      <rPr>
        <sz val="12"/>
        <rFont val="Arial Narrow"/>
        <family val="2"/>
      </rPr>
      <t>(contains all 3 fiscal years; funding sources are distinguished by column)</t>
    </r>
  </si>
  <si>
    <r>
      <t xml:space="preserve">Fiscal Year 1: App B-1, Pg 1 </t>
    </r>
    <r>
      <rPr>
        <sz val="12"/>
        <rFont val="Arial Narrow"/>
        <family val="2"/>
      </rPr>
      <t>(Grant Funded UOS Cost Allocation tab)</t>
    </r>
  </si>
  <si>
    <r>
      <t>App B-1 BudJust</t>
    </r>
    <r>
      <rPr>
        <sz val="12"/>
        <rFont val="Arial Narrow"/>
        <family val="2"/>
      </rPr>
      <t xml:space="preserve"> (Grant Fund Budget Justification tab)</t>
    </r>
  </si>
  <si>
    <r>
      <t>App B-2, Pg 1</t>
    </r>
    <r>
      <rPr>
        <sz val="12"/>
        <rFont val="Arial Narrow"/>
        <family val="2"/>
      </rPr>
      <t xml:space="preserve"> (General Fund UOS Cost Allocation tab)</t>
    </r>
  </si>
  <si>
    <r>
      <t>App B-2 BudJust</t>
    </r>
    <r>
      <rPr>
        <sz val="12"/>
        <rFont val="Arial Narrow"/>
        <family val="2"/>
      </rPr>
      <t xml:space="preserve"> (General Fund Budget Justification tab)</t>
    </r>
  </si>
  <si>
    <r>
      <t xml:space="preserve">Fiscal Year 2: App B-1a, Pg 1 </t>
    </r>
    <r>
      <rPr>
        <sz val="12"/>
        <rFont val="Arial Narrow"/>
        <family val="2"/>
      </rPr>
      <t>(Grant Funded UOS Cost Allocation tab)</t>
    </r>
  </si>
  <si>
    <r>
      <t>App B-1a BudJust</t>
    </r>
    <r>
      <rPr>
        <sz val="12"/>
        <rFont val="Arial Narrow"/>
        <family val="2"/>
      </rPr>
      <t xml:space="preserve"> (Grant Funded Budget Justification tab)</t>
    </r>
  </si>
  <si>
    <r>
      <t>App B-2a, Pg 1</t>
    </r>
    <r>
      <rPr>
        <sz val="12"/>
        <rFont val="Arial Narrow"/>
        <family val="2"/>
      </rPr>
      <t xml:space="preserve"> (General Fund UOS Cost Allocation tab)</t>
    </r>
  </si>
  <si>
    <r>
      <t>App B-2a BudJust</t>
    </r>
    <r>
      <rPr>
        <sz val="12"/>
        <rFont val="Arial Narrow"/>
        <family val="2"/>
      </rPr>
      <t xml:space="preserve"> (General Fund Budget Justification tab)</t>
    </r>
  </si>
  <si>
    <r>
      <t xml:space="preserve">Fiscal Year 3: App B-1b, Pg 1 </t>
    </r>
    <r>
      <rPr>
        <sz val="12"/>
        <rFont val="Arial Narrow"/>
        <family val="2"/>
      </rPr>
      <t xml:space="preserve">(Grant Funded UOS Cost Allocation tab) </t>
    </r>
  </si>
  <si>
    <r>
      <t>App B-1b BudJust</t>
    </r>
    <r>
      <rPr>
        <sz val="12"/>
        <rFont val="Arial Narrow"/>
        <family val="2"/>
      </rPr>
      <t xml:space="preserve"> (Grant Funded Budget Justification tab)</t>
    </r>
  </si>
  <si>
    <r>
      <t>App B-2b, Pg 1</t>
    </r>
    <r>
      <rPr>
        <sz val="12"/>
        <rFont val="Arial Narrow"/>
        <family val="2"/>
      </rPr>
      <t xml:space="preserve"> (General Fund UOS Cost Allocation tab)</t>
    </r>
  </si>
  <si>
    <r>
      <t>App B-2b BudJust</t>
    </r>
    <r>
      <rPr>
        <sz val="12"/>
        <rFont val="Arial Narrow"/>
        <family val="2"/>
      </rPr>
      <t xml:space="preserve"> (General Fund Budget Justification tab)</t>
    </r>
  </si>
  <si>
    <t>NOTE: The order or sequence of tabs within the Budget Workbook should be organized by Fiscal Year.  With all program and funding source tabs organized by year.  In the example above the tabs would be organized from left to right in this order.</t>
  </si>
  <si>
    <t>DPH 1: Department of Public Health Contract Budget Summary by Program</t>
  </si>
  <si>
    <t>CMS 4555</t>
  </si>
  <si>
    <t>Page #</t>
  </si>
  <si>
    <t>Appendix B</t>
  </si>
  <si>
    <t>DPH Section</t>
  </si>
  <si>
    <t>Contract Term (mm/dd/yyyy)</t>
  </si>
  <si>
    <t xml:space="preserve">Check one:     [    ]  Original             [    ] Amendment                 [    ] Internal Contract Revision                            </t>
  </si>
  <si>
    <t>Fiscal Year(s)</t>
  </si>
  <si>
    <t>Agency/Contractor Name</t>
  </si>
  <si>
    <t>Funding Notification Date</t>
  </si>
  <si>
    <r>
      <t xml:space="preserve">Contractor Name </t>
    </r>
    <r>
      <rPr>
        <i/>
        <strike/>
        <sz val="11"/>
        <rFont val="Arial"/>
        <family val="2"/>
      </rPr>
      <t>(may be same as above)</t>
    </r>
  </si>
  <si>
    <t>Program/Provider Name</t>
  </si>
  <si>
    <t>TOTALS</t>
  </si>
  <si>
    <t>Appendix Number</t>
  </si>
  <si>
    <t>A-1/B-1</t>
  </si>
  <si>
    <t>A-2/B-2</t>
  </si>
  <si>
    <t>A-3/B-3</t>
  </si>
  <si>
    <t>A-4/B-4</t>
  </si>
  <si>
    <t>A-5/B-5</t>
  </si>
  <si>
    <t>A-6/B-6</t>
  </si>
  <si>
    <t>A-7/B-7</t>
  </si>
  <si>
    <t>Appendix Term (mm/dd/yy-mm/dd/yy)</t>
  </si>
  <si>
    <t>EXPENSES</t>
  </si>
  <si>
    <t>Salaries</t>
  </si>
  <si>
    <t>Employee Benefits</t>
  </si>
  <si>
    <t>Total Personnel Expenses</t>
  </si>
  <si>
    <t>Employee Fringe Benefit Rate</t>
  </si>
  <si>
    <t>Operating Expense</t>
  </si>
  <si>
    <t>Capital Expense ($5,000 and over)</t>
  </si>
  <si>
    <t>Subtotal Direct Costs</t>
  </si>
  <si>
    <t>Indirect Cost Amount</t>
  </si>
  <si>
    <t xml:space="preserve">Indirect Cost Rate (%) </t>
  </si>
  <si>
    <t>Total Expenses</t>
  </si>
  <si>
    <t>REVENUES &amp; FUNDING SOURCES</t>
  </si>
  <si>
    <t>DPH Funding Sources (select from drop-down list)</t>
  </si>
  <si>
    <t>HHS COUNTY GF</t>
  </si>
  <si>
    <t>HHS FED CARE Part A - PD13, CFDA #93.914</t>
  </si>
  <si>
    <t>HHS STATE SAM - HCAO16, CFDA #93.917</t>
  </si>
  <si>
    <t xml:space="preserve"> </t>
  </si>
  <si>
    <t>This row left blank for funding sources not in drop-down list</t>
  </si>
  <si>
    <t>Total DPH Revenues</t>
  </si>
  <si>
    <t>Non-DPH Funding Sources (select from drop-down list)</t>
  </si>
  <si>
    <t>Total Non-DPH Revenues</t>
  </si>
  <si>
    <t>Total Revenues (DPH and Non-DPH)</t>
  </si>
  <si>
    <t>Payment Method</t>
  </si>
  <si>
    <t>Prepared By</t>
  </si>
  <si>
    <t>Phone #</t>
  </si>
  <si>
    <r>
      <rPr>
        <b/>
        <sz val="11"/>
        <rFont val="Arial"/>
        <family val="2"/>
      </rPr>
      <t>CHECK</t>
    </r>
    <r>
      <rPr>
        <sz val="11"/>
        <rFont val="Arial"/>
        <family val="2"/>
      </rPr>
      <t>: FUNDING USES = FUNDING SOURCES (Should always be 0)</t>
    </r>
  </si>
  <si>
    <t>Contractor Name</t>
  </si>
  <si>
    <t>Appendix #</t>
  </si>
  <si>
    <t>Funding Source</t>
  </si>
  <si>
    <t>UOS COST ALLOCATION BY SERVICE MODE</t>
  </si>
  <si>
    <t>SERVICE MODES</t>
  </si>
  <si>
    <t>Personnel Expenses</t>
  </si>
  <si>
    <t xml:space="preserve">Contract Totals </t>
  </si>
  <si>
    <t>Position Titles</t>
  </si>
  <si>
    <t>Annualized FTE</t>
  </si>
  <si>
    <t>% FTE</t>
  </si>
  <si>
    <t>Category Totals From Bgt Justification</t>
  </si>
  <si>
    <t>Note: Links provided to default Budget Justification.  If rows or columns have been added or deleted, check links to update</t>
  </si>
  <si>
    <t>Total Annualized FTE &amp; Salaries</t>
  </si>
  <si>
    <t>Fringe Benefits</t>
  </si>
  <si>
    <t>Operating Expenses</t>
  </si>
  <si>
    <t>Expenditure</t>
  </si>
  <si>
    <t>Contract Total</t>
  </si>
  <si>
    <t>Note: These should be the same operating expense categories that show up on the invoice template</t>
  </si>
  <si>
    <t>Total Occupancy</t>
  </si>
  <si>
    <t>Total Materials and Supplies</t>
  </si>
  <si>
    <t>Total General Operating</t>
  </si>
  <si>
    <t xml:space="preserve">Total Staff Travel </t>
  </si>
  <si>
    <t>Consultants/Subcontractor:</t>
  </si>
  <si>
    <t>Other (specify):</t>
  </si>
  <si>
    <t/>
  </si>
  <si>
    <t>Total Operating Expenses</t>
  </si>
  <si>
    <t>Capital Expenses</t>
  </si>
  <si>
    <t>New Van</t>
  </si>
  <si>
    <t>Capital Expenditure 2</t>
  </si>
  <si>
    <t>Total Capital Expenses</t>
  </si>
  <si>
    <t>Total Direct Expenses</t>
  </si>
  <si>
    <t xml:space="preserve">  Indirect Expenses</t>
  </si>
  <si>
    <t>TOTAL EXPENSES</t>
  </si>
  <si>
    <t>Units of Service (UOS) per Service Mode</t>
  </si>
  <si>
    <t xml:space="preserve">     Cost Per Unit of Service by Service Mode</t>
  </si>
  <si>
    <t>Unduplicated Clients (UDC) per Service Mode</t>
  </si>
  <si>
    <t>Rev.  07/15</t>
  </si>
  <si>
    <r>
      <t>cost Cap for this service</t>
    </r>
    <r>
      <rPr>
        <b/>
        <sz val="11"/>
        <color rgb="FFFF0000"/>
        <rFont val="Arial"/>
        <family val="2"/>
      </rPr>
      <t xml:space="preserve"> Over</t>
    </r>
    <r>
      <rPr>
        <sz val="11"/>
        <color indexed="8"/>
        <rFont val="Arial"/>
        <family val="2"/>
      </rPr>
      <t xml:space="preserve"> (under):</t>
    </r>
  </si>
  <si>
    <t>Can this informaiton be on a drop-down list?</t>
  </si>
  <si>
    <t>BUDGET JUSTIFICATION</t>
  </si>
  <si>
    <t>Appendix #:</t>
  </si>
  <si>
    <t xml:space="preserve">Program Name: </t>
  </si>
  <si>
    <t>Fiscal Year:</t>
  </si>
  <si>
    <t>1a) SALARIES</t>
  </si>
  <si>
    <t>Staff Position 1:</t>
  </si>
  <si>
    <t>Case Manager</t>
  </si>
  <si>
    <t xml:space="preserve"> Example Staff Position 1:</t>
  </si>
  <si>
    <t>Program Director</t>
  </si>
  <si>
    <t>Brief description of job duties:</t>
  </si>
  <si>
    <t>Example Brief description of job duties:</t>
  </si>
  <si>
    <t xml:space="preserve">Provides primary medical care to program clients including an initial risk assessment, history and physical, ordering pertinent labs. Requires working with a multidisciplinary team to assess patients on an ongoing </t>
  </si>
  <si>
    <t>Minimum qualifications:</t>
  </si>
  <si>
    <t>Example Minimum qualifications:</t>
  </si>
  <si>
    <t>MD license, 15 hours of HIV-related CME annually, and the direct care of at least 20 HIV positive patients annually, 5 years experience.</t>
  </si>
  <si>
    <t>Annual Salary:</t>
  </si>
  <si>
    <t>x FTE:</t>
  </si>
  <si>
    <t>x Months per Year:</t>
  </si>
  <si>
    <t>Annualized (if less than 12 months):</t>
  </si>
  <si>
    <t>Total</t>
  </si>
  <si>
    <t xml:space="preserve"> Example Annual Salary:</t>
  </si>
  <si>
    <t>Staff Position 2:</t>
  </si>
  <si>
    <t>Staff Position 3:</t>
  </si>
  <si>
    <t>Staff Position 4:</t>
  </si>
  <si>
    <t>Staff Position 5:</t>
  </si>
  <si>
    <t>Staff Position 6:</t>
  </si>
  <si>
    <t>Dean's Massage Therapist</t>
  </si>
  <si>
    <t>Briefly describe the client service activities contributed by this position specifically for this program</t>
  </si>
  <si>
    <t>Minimum qualifications/education/licensure:</t>
  </si>
  <si>
    <t>Base FTE</t>
  </si>
  <si>
    <t>How is this narrative formula written?</t>
  </si>
  <si>
    <t>Base Total FTE:</t>
  </si>
  <si>
    <t>Total Salaries:</t>
  </si>
  <si>
    <t>1b) EMPLOYEE FRINGE BENEFITS:</t>
  </si>
  <si>
    <t>(Components provided below are samples only. The budgeted components should reflect the contractor's ledger accounts.)</t>
  </si>
  <si>
    <t>Component</t>
  </si>
  <si>
    <t>Cost</t>
  </si>
  <si>
    <t>Prepopulate with percentages</t>
  </si>
  <si>
    <t>Social Security</t>
  </si>
  <si>
    <t>&lt;== Changing these percentages will automatically update the amounts in Fringe Benefits</t>
  </si>
  <si>
    <t>Retirement</t>
  </si>
  <si>
    <t>Medical</t>
  </si>
  <si>
    <t>Dental</t>
  </si>
  <si>
    <t>Unemployment Insurance</t>
  </si>
  <si>
    <t>Disability Insurance</t>
  </si>
  <si>
    <t>Paid Time Off</t>
  </si>
  <si>
    <t>Total Fringe Benefit:</t>
  </si>
  <si>
    <t>Fringe Benefit %:</t>
  </si>
  <si>
    <t>TOTAL SALARIES &amp; EMPLOYEE FRINGE BENEFITS:</t>
  </si>
  <si>
    <t>2) OPERATING EXPENSES:</t>
  </si>
  <si>
    <t>Occupancy:</t>
  </si>
  <si>
    <t>Expense Item</t>
  </si>
  <si>
    <t>Brief Description</t>
  </si>
  <si>
    <t>Rate</t>
  </si>
  <si>
    <t>Example: Rent</t>
  </si>
  <si>
    <t>Rental of program clinic space at 1234 A Street</t>
  </si>
  <si>
    <t>$3000/month</t>
  </si>
  <si>
    <t>Total Occupancy:</t>
  </si>
  <si>
    <t>Materials &amp; Supplies:</t>
  </si>
  <si>
    <t>Example: Office Supplies</t>
  </si>
  <si>
    <t>Pens, paper, print cartridges</t>
  </si>
  <si>
    <t>$200/month</t>
  </si>
  <si>
    <t>Total Materials &amp; Supplies:</t>
  </si>
  <si>
    <t>General Operating:</t>
  </si>
  <si>
    <t>Example: Training/Staff Development</t>
  </si>
  <si>
    <t>Annual CPR/First Aid certification</t>
  </si>
  <si>
    <t>$100/person</t>
  </si>
  <si>
    <t>Total General Operating:</t>
  </si>
  <si>
    <t>Staff Travel:</t>
  </si>
  <si>
    <t>Purpose of Travel</t>
  </si>
  <si>
    <t>Location</t>
  </si>
  <si>
    <t>Example: Grantee Conference</t>
  </si>
  <si>
    <t>Washington, D.C.</t>
  </si>
  <si>
    <t>Airfare</t>
  </si>
  <si>
    <t>$200/flight x 2 persons</t>
  </si>
  <si>
    <t>Total Staff Travel:</t>
  </si>
  <si>
    <t>Consultants/Subcontractors:</t>
  </si>
  <si>
    <t>Consultant/Subcontractor Name</t>
  </si>
  <si>
    <t>Service Description</t>
  </si>
  <si>
    <t>Example: Trainers Inc.</t>
  </si>
  <si>
    <t>Conduct Health Education trainings at area schools 4 times per year</t>
  </si>
  <si>
    <t>$500/training</t>
  </si>
  <si>
    <t>Total Consultants/Subcontractors:</t>
  </si>
  <si>
    <t>Other:</t>
  </si>
  <si>
    <t>Example: Client Stipends</t>
  </si>
  <si>
    <t>Gift cards to encourage client participation</t>
  </si>
  <si>
    <t>$50/card x 20 cards</t>
  </si>
  <si>
    <t>Total Other:</t>
  </si>
  <si>
    <t>TOTAL OPERATING EXPENSES:</t>
  </si>
  <si>
    <r>
      <t xml:space="preserve">3) CAPITAL EXPENDITURES: </t>
    </r>
    <r>
      <rPr>
        <sz val="11"/>
        <rFont val="Arial"/>
        <family val="2"/>
      </rPr>
      <t>(If needed. A unit valued at $5,000 or more)</t>
    </r>
  </si>
  <si>
    <t>Capital Expenditure Item</t>
  </si>
  <si>
    <t>TOTAL CAPITAL EXPENDITURES:</t>
  </si>
  <si>
    <t>TOTAL DIRECT COSTS:</t>
  </si>
  <si>
    <t>4) INDIRECT COSTS</t>
  </si>
  <si>
    <t>Describe method and basis for Indirect Cost Allocation (i.e., FTE, square footage, or other)</t>
  </si>
  <si>
    <t>Amount</t>
  </si>
  <si>
    <t>Indirect Rate:</t>
  </si>
  <si>
    <t>TOTAL INDIRECT COSTS:</t>
  </si>
  <si>
    <t>TOTAL EXPENSES:</t>
  </si>
  <si>
    <t>Example: Kitchen Remodel</t>
  </si>
  <si>
    <t>Upgrade of kitchen area to expand vocational training program</t>
  </si>
  <si>
    <t xml:space="preserve">NOTE:  Many cells in this Summary Page link to UOS Cost Allocation and Budget Justification pages.  </t>
  </si>
  <si>
    <t>CID #:</t>
  </si>
  <si>
    <t>Budget modeling and preparation should begin on the Budget Justification pages as budget calculations performed there will link to and prepopulate cells on the UOS Cost Allocation and Budget Summary Pages.</t>
  </si>
  <si>
    <t>DPH Section:</t>
  </si>
  <si>
    <t>Contract Term :</t>
  </si>
  <si>
    <t>Contract term is often multi-year and the start date is the first day of the earliest term funded, end date is the last day of latest term funded.</t>
  </si>
  <si>
    <t>Check one:  [   ] Original Agreement   [   ] Amendment     [   ] Revision to Program Budgets</t>
  </si>
  <si>
    <t>Current Funding Notification Date:</t>
  </si>
  <si>
    <t>Date format must be mm/dd/yy</t>
  </si>
  <si>
    <t>Agency/Contractor Name:</t>
  </si>
  <si>
    <t>Program/Provider Name:</t>
  </si>
  <si>
    <t>SUB-TOTALS</t>
  </si>
  <si>
    <t>Appendix Number:</t>
  </si>
  <si>
    <t>A-3/B-3a</t>
  </si>
  <si>
    <t>A-4/B-4a</t>
  </si>
  <si>
    <t>A-3/B-3b</t>
  </si>
  <si>
    <t>A-4/B-4b</t>
  </si>
  <si>
    <t>Appendix Term:</t>
  </si>
  <si>
    <t>03/01/19 - 02/28/20</t>
  </si>
  <si>
    <t>07/01/19 - 06/30/20</t>
  </si>
  <si>
    <t>03/01/20 - 02/28/21</t>
  </si>
  <si>
    <t>07/01/20 - 06/30/21</t>
  </si>
  <si>
    <t>03/01/21 - 02/28/22</t>
  </si>
  <si>
    <t>07/01/21 - 06/30/22</t>
  </si>
  <si>
    <t>Date format must be mm/dd/yy.</t>
  </si>
  <si>
    <t>When representing additional NON-DPH Funding Sources in Rows 34 - 36 below, you will need to enter</t>
  </si>
  <si>
    <t xml:space="preserve"> the additional amount in the appropriate expense row as well.</t>
  </si>
  <si>
    <t xml:space="preserve">Click within the appropriate Expense cells in columns B through G and then after the existing formula hard type </t>
  </si>
  <si>
    <t>the additional funding amount as required.</t>
  </si>
  <si>
    <t>Please hide unused rows to minimize document size.</t>
  </si>
  <si>
    <t>Cost Reimbursement (CR) or Fee-For-Service (FFS)</t>
  </si>
  <si>
    <t xml:space="preserve"> (CR)</t>
  </si>
  <si>
    <t>Please be sure to select type of reimbursement method (CR vs. FFS) from drop down list.</t>
  </si>
  <si>
    <t>FFS means program invoices DPH based on number of UOS provided each mo. X cost per UOS in contract
CR means program invoices DPH based on line item amounts of final approved budget; program costs are reimbursed based upon actual costs of program details in budget.</t>
  </si>
  <si>
    <t>HHS contractors requesting FFS payment must obtain prior authorization from HHS; FFS requires annual cost reconciliation from contractor; potential repayment if actual costs are lower than projected.</t>
  </si>
  <si>
    <t>Total Expenditures MUST equal total revenue.  Values in these cells should = 0.</t>
  </si>
  <si>
    <t>FTE</t>
  </si>
  <si>
    <t>Total FTE &amp; Total Salaries</t>
  </si>
  <si>
    <t>Capital Expenditure 1</t>
  </si>
  <si>
    <t>Total FTE:</t>
  </si>
  <si>
    <t>MOU OR CONTRACT NUMBER</t>
  </si>
  <si>
    <t>Appendix B, Page1</t>
  </si>
  <si>
    <r>
      <rPr>
        <sz val="11"/>
        <color rgb="FF000000"/>
        <rFont val="Arial Narrow"/>
      </rPr>
      <t xml:space="preserve">DPH Section: </t>
    </r>
    <r>
      <rPr>
        <b/>
        <sz val="11"/>
        <color rgb="FF000000"/>
        <rFont val="Arial Narrow"/>
      </rPr>
      <t>Community Health Equity and Promotion (CHEP)</t>
    </r>
  </si>
  <si>
    <t>DATE TERM</t>
  </si>
  <si>
    <r>
      <t xml:space="preserve">Check one:  </t>
    </r>
    <r>
      <rPr>
        <b/>
        <sz val="11"/>
        <rFont val="Arial Narrow"/>
        <family val="2"/>
      </rPr>
      <t xml:space="preserve">[  ] Original Agreement     </t>
    </r>
    <r>
      <rPr>
        <sz val="11"/>
        <rFont val="Arial Narrow"/>
        <family val="2"/>
      </rPr>
      <t xml:space="preserve">  </t>
    </r>
    <r>
      <rPr>
        <b/>
        <sz val="11"/>
        <rFont val="Arial Narrow"/>
        <family val="2"/>
      </rPr>
      <t>[   ] Amendment         [   ] Revision to Program Budgets</t>
    </r>
  </si>
  <si>
    <t>CONTRACT NOTIFICATION DATE</t>
  </si>
  <si>
    <t>Agency Name:</t>
  </si>
  <si>
    <t>ENTER AGENCY NAME</t>
  </si>
  <si>
    <t>PROGRAM #1 or LEAD AGENCY NAME</t>
  </si>
  <si>
    <t>PROGRAM #2 NAME</t>
  </si>
  <si>
    <t>PROGRAM #3 NAME</t>
  </si>
  <si>
    <t>PROGRAM #4 NAME</t>
  </si>
  <si>
    <t>PROGRAM #5 NAME</t>
  </si>
  <si>
    <t>A-1 / B-1</t>
  </si>
  <si>
    <t>A-2 / B-2</t>
  </si>
  <si>
    <t>A-3 / B-3</t>
  </si>
  <si>
    <t>A-4 / B-4</t>
  </si>
  <si>
    <t>A-5 / B-5</t>
  </si>
  <si>
    <t>DATE RANGE</t>
  </si>
  <si>
    <t>DPH Funding Sources</t>
  </si>
  <si>
    <t>HHS RWPA EtHE</t>
  </si>
  <si>
    <t>Hard type funding source amount</t>
  </si>
  <si>
    <t>CHEP EHE</t>
  </si>
  <si>
    <t>HHS General Fund</t>
  </si>
  <si>
    <t>CHEP General Fund</t>
  </si>
  <si>
    <t>Non-DPH Funding Sources</t>
  </si>
  <si>
    <t>Cost Reimbursement (CR)</t>
  </si>
  <si>
    <t>CR</t>
  </si>
  <si>
    <t>NAME AND CONTACT OF PREPARER</t>
  </si>
  <si>
    <r>
      <rPr>
        <b/>
        <sz val="11"/>
        <rFont val="Arial Narrow"/>
        <family val="2"/>
      </rPr>
      <t>CHECK</t>
    </r>
    <r>
      <rPr>
        <sz val="11"/>
        <rFont val="Arial Narrow"/>
        <family val="2"/>
      </rPr>
      <t>: FUNDING USES = FUNDING SOURCES (Should always be 0)</t>
    </r>
  </si>
  <si>
    <t>Appendix B-1, Page 1</t>
  </si>
  <si>
    <t>ENTER DATE RANGE</t>
  </si>
  <si>
    <t>Prepare Budget Justification FIRST!  The totals from these columns LINK to the UOS Cost Allocation Page.</t>
  </si>
  <si>
    <t>NAME OF PROGRAM FROM DROP DOWN</t>
  </si>
  <si>
    <t>ENTER FUNDING SOURCE</t>
  </si>
  <si>
    <t>Full Contract Term is for the full term of your multi-year program, for all funding sources.  Appendix Term is Specific to Funding Source and Term indicated in the Funding Notice</t>
  </si>
  <si>
    <t>If more than 4 mode of service columns are needed, highlight Column I and J, copy, and paste/insert new columns, adjusting page/column width as needed to make it fit on one page.</t>
  </si>
  <si>
    <t xml:space="preserve">Service Modes:  </t>
  </si>
  <si>
    <t>SELECT SERVICE FROM DROP DOWN MENU</t>
  </si>
  <si>
    <t>If HHS funded, utilize pull down menu to select service mode; Cost Caps will populate in Row 47, with Rows 49 thru 53 demonstrating $ over/under cap.
If not HHS funded, type in your Service Mode, click "OK" when dialog box appears and then in Row 39, type in correct Service Type.</t>
  </si>
  <si>
    <t>Annual
 FTE</t>
  </si>
  <si>
    <t>Totals</t>
  </si>
  <si>
    <t>Category Totals From Bgt Justification details linked</t>
  </si>
  <si>
    <t xml:space="preserve">Note: Values in Columns A, B, &amp; L are linked from Budget Justification  </t>
  </si>
  <si>
    <t>Adjust $$ in service mode columns (Positions &amp; Operating Expenses) as needed to reflect service modality costs and adjust UOS rates</t>
  </si>
  <si>
    <t>This can help you to adjust UOS rates, to meet program requirements or cost caps</t>
  </si>
  <si>
    <t>Totals in Column K MUST equal total in Column L.</t>
  </si>
  <si>
    <t>HIDE UNUSED ROWS AND COLUMNS</t>
  </si>
  <si>
    <t>Total FTE &amp; Salaries</t>
  </si>
  <si>
    <t>Insert additional rows as necessary for salaries and operating expenses</t>
  </si>
  <si>
    <t>Expense</t>
  </si>
  <si>
    <t>Indirect capped at 15%</t>
  </si>
  <si>
    <t>Unit of Service Type</t>
  </si>
  <si>
    <t>Encounters</t>
  </si>
  <si>
    <t>Hours</t>
  </si>
  <si>
    <t>Number of UOS per Service Mode</t>
  </si>
  <si>
    <t xml:space="preserve">     Cost Per UOS by Service Mode</t>
  </si>
  <si>
    <t>N/A</t>
  </si>
  <si>
    <t>Number of UDC/NOC per Service Mode</t>
  </si>
  <si>
    <t>In Row 40, Column K DO NOT ADD UDC across multiple modes.  This is the TOTAL PROGRAM UDC</t>
  </si>
  <si>
    <t>Cost Caps Worksheet</t>
  </si>
  <si>
    <t>Cost Caps for HHS Service Categories appear in the boxes to the right based on your selection(s) in the drop-down menus in cells C8, E8, G8 above.  The corresponding Unit of Service Type appears in cells C47, E47, and G47.  Many cost caps are determined by the degree, license, or experience the staff hold.</t>
  </si>
  <si>
    <t>Enter Cost Caps</t>
  </si>
  <si>
    <t>From the Cost Caps tables above, enter in the blue box the cost cap amount for the level of service your agency provides:</t>
  </si>
  <si>
    <t>Your cost per UOS from row 49 above:</t>
  </si>
  <si>
    <r>
      <t xml:space="preserve">Your cost per UOS is </t>
    </r>
    <r>
      <rPr>
        <b/>
        <sz val="11"/>
        <color theme="1"/>
        <rFont val="Arial Narrow"/>
        <family val="2"/>
      </rPr>
      <t>over</t>
    </r>
    <r>
      <rPr>
        <sz val="11"/>
        <color theme="1"/>
        <rFont val="Arial Narrow"/>
        <family val="2"/>
      </rPr>
      <t xml:space="preserve"> or </t>
    </r>
    <r>
      <rPr>
        <b/>
        <sz val="11"/>
        <color theme="1"/>
        <rFont val="Arial Narrow"/>
        <family val="2"/>
      </rPr>
      <t>(under)</t>
    </r>
    <r>
      <rPr>
        <sz val="11"/>
        <color theme="1"/>
        <rFont val="Arial Narrow"/>
        <family val="2"/>
      </rPr>
      <t xml:space="preserve"> the cost cap by this amount:</t>
    </r>
  </si>
  <si>
    <r>
      <t xml:space="preserve">&lt;== If your cost exceeds the Cost Cap the cell will be </t>
    </r>
    <r>
      <rPr>
        <b/>
        <sz val="11"/>
        <color theme="1"/>
        <rFont val="Arial Narrow"/>
        <family val="2"/>
      </rPr>
      <t>RED</t>
    </r>
    <r>
      <rPr>
        <sz val="11"/>
        <color theme="1"/>
        <rFont val="Arial Narrow"/>
        <family val="2"/>
      </rPr>
      <t xml:space="preserve">.
&lt;== If your cost is at or below the Cost Cap the cell will be </t>
    </r>
    <r>
      <rPr>
        <b/>
        <sz val="11"/>
        <color theme="1"/>
        <rFont val="Arial Narrow"/>
        <family val="2"/>
      </rPr>
      <t>GREEN</t>
    </r>
    <r>
      <rPr>
        <sz val="11"/>
        <color theme="1"/>
        <rFont val="Arial Narrow"/>
        <family val="2"/>
      </rPr>
      <t xml:space="preserve">.
</t>
    </r>
  </si>
  <si>
    <t>If you have a salaried position over the cap and are unsure how to proceed please check in with your CDTA Program Manager.</t>
  </si>
  <si>
    <t>Staff Position 1</t>
  </si>
  <si>
    <t>Position 1</t>
  </si>
  <si>
    <t>Duties related to this program and UDC served</t>
  </si>
  <si>
    <t>Job Description</t>
  </si>
  <si>
    <t>Brief description of job duties and direct service role:</t>
  </si>
  <si>
    <t xml:space="preserve">Degree, license, experience </t>
  </si>
  <si>
    <t>Experience</t>
  </si>
  <si>
    <t>Degree, license (if applicable), experience :</t>
  </si>
  <si>
    <t>MD license, 15 hrs of HIV-related CME annually, and direct care of at least 20 HIV+ patients annually, 5 yrs experience.</t>
  </si>
  <si>
    <t>Annual Salary</t>
  </si>
  <si>
    <t>x Base FTE</t>
  </si>
  <si>
    <t>x Mos per Yr</t>
  </si>
  <si>
    <t>Annualized FTE if &lt; 12 mo</t>
  </si>
  <si>
    <t>x Mos per Year:</t>
  </si>
  <si>
    <t>Position 2</t>
  </si>
  <si>
    <t>Duties re program and UDC served</t>
  </si>
  <si>
    <t>Degree, license exp</t>
  </si>
  <si>
    <t>Position 3</t>
  </si>
  <si>
    <t>Duties re prog/UDC</t>
  </si>
  <si>
    <t>Position 4</t>
  </si>
  <si>
    <t>Position 5</t>
  </si>
  <si>
    <t>Position 6</t>
  </si>
  <si>
    <t>Total FTE, Base:</t>
  </si>
  <si>
    <t>Annualized:</t>
  </si>
  <si>
    <t>Estimated Social Security, Retirement, Medical, Dental, Unemployment Ins, Disability, PTO</t>
  </si>
  <si>
    <t xml:space="preserve"> Life Insurance</t>
  </si>
  <si>
    <t>&lt;== Cell and number are red if Fringe Benefit rate exceeds 30%. Please complete a Fringe Benefit Rate Increase Request Form to request approval for a rate higher than 30%.  The form may be found on the CDTA website under Procedures and Guidelines.</t>
  </si>
  <si>
    <t>TOTAL SALARIES/BENEFITS:</t>
  </si>
  <si>
    <t>(HHS funded programs must use Appropriate Cost Allocation Methodology)</t>
  </si>
  <si>
    <r>
      <t>Concise/ Specific Description</t>
    </r>
    <r>
      <rPr>
        <b/>
        <sz val="12"/>
        <color rgb="FFFF0000"/>
        <rFont val="Arial Narrow"/>
        <family val="2"/>
      </rPr>
      <t xml:space="preserve"> </t>
    </r>
  </si>
  <si>
    <t>Rate/Formula</t>
  </si>
  <si>
    <t xml:space="preserve">600 square feet for program </t>
  </si>
  <si>
    <t>$58.50 per square foot</t>
  </si>
  <si>
    <t>12.5% of Total FTE</t>
  </si>
  <si>
    <t xml:space="preserve">12.5% of $73,066 </t>
  </si>
  <si>
    <t>For assistance with creating Appropriate Cost Allocation Methodologies please contact your CDTA Program Manager.</t>
  </si>
  <si>
    <t>NOTE: You must be consistent in application of Cost Allocation Methodologies across other line items (re: % of cost allocation applied to total operating cost item)</t>
  </si>
  <si>
    <t>12.5% of FTE x 12000 total</t>
  </si>
  <si>
    <t>$600/flight x 2 persons</t>
  </si>
  <si>
    <t>Consult/Subcontrctr Name</t>
  </si>
  <si>
    <t xml:space="preserve">  </t>
  </si>
  <si>
    <t>Other Expenses</t>
  </si>
  <si>
    <t>Please list here the personnel and  ledger expenses that are included in your shared costs?</t>
  </si>
  <si>
    <t>NOTE: HHS Ryan White funded programs have a cap of 9% for Indirect Rate</t>
  </si>
  <si>
    <t>Appendix:</t>
  </si>
  <si>
    <t>B-2a</t>
  </si>
  <si>
    <t>Program:</t>
  </si>
  <si>
    <t>Funding Source:</t>
  </si>
  <si>
    <t>See Fund Notice</t>
  </si>
  <si>
    <t>Something Else Non-HHS</t>
  </si>
  <si>
    <t>Non-Medical Case Management</t>
  </si>
  <si>
    <t>Treatment Adherence</t>
  </si>
  <si>
    <t>Peer Advocacy</t>
  </si>
  <si>
    <t>Category Totals From Bgt Justification details link here in Column L</t>
  </si>
  <si>
    <t xml:space="preserve">Note: Values in Column L are linked to totals in Budget Just .  </t>
  </si>
  <si>
    <t>Hour</t>
  </si>
  <si>
    <t>Rev: 02/18</t>
  </si>
  <si>
    <t>Total Program UDC is determined by Provider/System of Care and is based on total target UDC across entire program.</t>
  </si>
  <si>
    <t>HHS Cost Caps Worksheet</t>
  </si>
  <si>
    <t>$150 per hour.
$150 per hour maximum for medical (RN) or PhD;
$120 maximum for licensed staff*
$105 maximum for Master’s level*
$85 for Bachelor’s level under supervision; and
$75 for peer under supervision.
* Rate for licensed eligible staff is negotiable between $105 to $120 per hour.</t>
  </si>
  <si>
    <t>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t>
  </si>
  <si>
    <t>$75 per hour</t>
  </si>
  <si>
    <t>Part A or GF or …</t>
  </si>
  <si>
    <t>NOTE: Some federal funding sources (such as a HRSA) have a salary cap.  Ryan White 2018 salary cap = $189,600.</t>
  </si>
  <si>
    <t>Brief duties related to this program and clients served</t>
  </si>
  <si>
    <t xml:space="preserve">Degree, license (if applicable), experience </t>
  </si>
  <si>
    <t>LCSW</t>
  </si>
  <si>
    <t>Staff Position 7:</t>
  </si>
  <si>
    <t>Staff Position 8:</t>
  </si>
  <si>
    <t>Staff Position 9:</t>
  </si>
  <si>
    <t>Staff Position 10:</t>
  </si>
  <si>
    <t>Concise/ Specific Description</t>
  </si>
  <si>
    <t>B-1b</t>
  </si>
  <si>
    <t>B-2b</t>
  </si>
  <si>
    <t>Please list here the personnel and  ledger exemses that are included in your shared costs?</t>
  </si>
  <si>
    <t>B-4</t>
  </si>
  <si>
    <t>B-3a</t>
  </si>
  <si>
    <t>B-4a</t>
  </si>
  <si>
    <t>B-3b</t>
  </si>
  <si>
    <t>B-4b</t>
  </si>
  <si>
    <t>FUNDING</t>
  </si>
  <si>
    <t>INDEX CODE</t>
  </si>
  <si>
    <t>MH STATE 2011 PSR Managed Care</t>
  </si>
  <si>
    <t>HMHMOPMGDCAR</t>
  </si>
  <si>
    <t>MH 3RD PARTY Insurance Fees</t>
  </si>
  <si>
    <t>MH 3RD PARTY</t>
  </si>
  <si>
    <t>MH Medicare</t>
  </si>
  <si>
    <t>HMHMCC730515</t>
  </si>
  <si>
    <t>MH 3RD PARTY Patient/Client Fees</t>
  </si>
  <si>
    <t>MH STATE Adult 1991 MH Realignment</t>
  </si>
  <si>
    <t>MH COUNTY Adult  - General Fund</t>
  </si>
  <si>
    <t>MH COUNTY Adult Local Match</t>
  </si>
  <si>
    <t>MH COUNTY Adult WO CODB</t>
  </si>
  <si>
    <t>MH COUNTY COMM. CARE ADM PHARMACY</t>
  </si>
  <si>
    <t>HMHMCC401RXX</t>
  </si>
  <si>
    <t>MH COUNTY SSI-DISABILITY EVAL ASSIST PRG</t>
  </si>
  <si>
    <t>HMHMDEAP-SSI</t>
  </si>
  <si>
    <t xml:space="preserve">MH ACUTE CARE </t>
  </si>
  <si>
    <t>HMHMCC731109</t>
  </si>
  <si>
    <t>MH LONG TERM CARE</t>
  </si>
  <si>
    <t>HMHMLT730416</t>
  </si>
  <si>
    <t xml:space="preserve">MH O/P MANAGED CARE </t>
  </si>
  <si>
    <t>MH CYF PROG. FAMILY MOSAIC</t>
  </si>
  <si>
    <t>HMHMCP8828CH</t>
  </si>
  <si>
    <t>MH CYF SB 163 HSA CALWIN CONTINUING PROJ</t>
  </si>
  <si>
    <t>HMHMSB163ACP</t>
  </si>
  <si>
    <t>MH STATE CYF 2011 PSR-EPSDT</t>
  </si>
  <si>
    <t>HMHMCP751594</t>
  </si>
  <si>
    <t>MH STATE CYF 1991 Realignment</t>
  </si>
  <si>
    <t>MH CYF COUNTY General Fund</t>
  </si>
  <si>
    <t>MH CYF COUNTY Local Match</t>
  </si>
  <si>
    <t>MH CYF COUNTY WO CODB</t>
  </si>
  <si>
    <t>MH FED SDMC FFP (50%) Adult</t>
  </si>
  <si>
    <t>MH FED SDMC FFP (50%) CYF</t>
  </si>
  <si>
    <t>MH GRANT BATISC, CFDA #93.104</t>
  </si>
  <si>
    <t>enter Grant Code</t>
  </si>
  <si>
    <t>MH GRANT INTEGRATED SVCS FOR MENTALLY ILL (no CFDA)</t>
  </si>
  <si>
    <t>MH GRANT MH TRIAGE PERSONNEL (no CFDA)</t>
  </si>
  <si>
    <t>MH GRANT PRIMARY &amp; BEHAVIORAL HLTH CARE, CFDA #93.243</t>
  </si>
  <si>
    <t>MH GRANT SAMSHA Adult SOC, CFDA #93.958</t>
  </si>
  <si>
    <t>MH GRANT SAMSHA SOC DUAL DIAGNOSIS, CFDA #93.958</t>
  </si>
  <si>
    <t>MH GRANT SAMSHA SOC FAMILY MOSAIC, CFDA #93.958</t>
  </si>
  <si>
    <t>MH GRANT SB MCKINNEY-PATH, CFDA #93.150</t>
  </si>
  <si>
    <t>MH GRANT SF FAMILY INTERV. REENTRY, CFDA #16.812</t>
  </si>
  <si>
    <t>MH GRANT SF YOUTH BACK ON T.R.A.C.K, CFDA #16.745</t>
  </si>
  <si>
    <t>MH GRANT URBAN TRAILS SF, CFDA #93.104</t>
  </si>
  <si>
    <t>MH HSA Conservatorship Fees</t>
  </si>
  <si>
    <t>MH MHSA (CF) Capital Facility</t>
  </si>
  <si>
    <t>enter Project Code</t>
  </si>
  <si>
    <t>MH MHSA (CSS)</t>
  </si>
  <si>
    <t>MH MHSA (INN)</t>
  </si>
  <si>
    <t>MH MHSA (IT) Information Technology</t>
  </si>
  <si>
    <t>MH MHSA (PEI)</t>
  </si>
  <si>
    <t>MH MHSA (WET)</t>
  </si>
  <si>
    <t>MH SFUSD (ERMHS/School Partnership)</t>
  </si>
  <si>
    <t>MH STATE CTF Fund (Cmmty Tx Facility)</t>
  </si>
  <si>
    <t>MH STATE Family Mosaic Capitated Medi-Cal</t>
  </si>
  <si>
    <t>MH STATE MAA</t>
  </si>
  <si>
    <t>MH STATE RWJ</t>
  </si>
  <si>
    <t>MH STATE SB 163 Children's Wrap-Around/Foster Care</t>
  </si>
  <si>
    <t>MH WO Adult Probation Dual Diagnosis</t>
  </si>
  <si>
    <t>HMHMCHDUALWO</t>
  </si>
  <si>
    <t>MH WO CFC Commission</t>
  </si>
  <si>
    <t>HMHMPROP10WO</t>
  </si>
  <si>
    <t>MH WO CFC MH First Five PTI</t>
  </si>
  <si>
    <t>HMHMCHPTINWO</t>
  </si>
  <si>
    <t>MH WO CFC MH Pre-School</t>
  </si>
  <si>
    <t>HMHMCHPFAPWO</t>
  </si>
  <si>
    <t>MH WO CFC Prop 10</t>
  </si>
  <si>
    <t>HMHMCH-CFCWO</t>
  </si>
  <si>
    <t>MH WO CFC School Readiness</t>
  </si>
  <si>
    <t>HMHMCHSRIPWO</t>
  </si>
  <si>
    <t>MH WO DCYF Adol Hlth Wrkng Grp</t>
  </si>
  <si>
    <t>HMHMCHAHWGWO</t>
  </si>
  <si>
    <t>MH WO DCYF Child Care</t>
  </si>
  <si>
    <t>HMHMCHDCYFWO</t>
  </si>
  <si>
    <t>MH WO DCYF Dimensions Clinic</t>
  </si>
  <si>
    <t>HMHMCHDMCLWO</t>
  </si>
  <si>
    <t>MH WO DCYF MH High School</t>
  </si>
  <si>
    <t>HMHMSCHOOLWO</t>
  </si>
  <si>
    <t>MH WO DCYF OCC Therapist</t>
  </si>
  <si>
    <t>HMHMCHDCOTWO</t>
  </si>
  <si>
    <t>MH WO DCYF Parent Training Initiative</t>
  </si>
  <si>
    <t>HMHMCHPTRIWO</t>
  </si>
  <si>
    <t>MH WO DCYF Prop J Collaborative</t>
  </si>
  <si>
    <t>HMHMCHPRPJWO</t>
  </si>
  <si>
    <t>MH WO DCYF Violence Prev Prog</t>
  </si>
  <si>
    <t>HMHMCHPREVWO</t>
  </si>
  <si>
    <t>MH WO DCYF SF Continuum of Care Housing</t>
  </si>
  <si>
    <t>HMHMSFSTARTW</t>
  </si>
  <si>
    <t xml:space="preserve">MH WO HSA </t>
  </si>
  <si>
    <t>HMHM941476</t>
  </si>
  <si>
    <t>MH WO HSA BH Supportive Housing</t>
  </si>
  <si>
    <t>HMHMHOUSNGWO</t>
  </si>
  <si>
    <t>MH WO HSA CALWORKS</t>
  </si>
  <si>
    <t>HMHM-CALW-BH</t>
  </si>
  <si>
    <t>MH WO HSA CH SPMP Foster Care</t>
  </si>
  <si>
    <t>HMHMCHSPMPWO</t>
  </si>
  <si>
    <t>MH WO HSA Dependancy Drug Court</t>
  </si>
  <si>
    <t>HMHMCHDDCAWO</t>
  </si>
  <si>
    <t>MH WO HSA DMSF CH DHS Childcare</t>
  </si>
  <si>
    <t>HMHMCHCDHSWO</t>
  </si>
  <si>
    <t>MH WO HSA Foster Care Migration</t>
  </si>
  <si>
    <t>HMHMCHFOSTWO</t>
  </si>
  <si>
    <t xml:space="preserve">MH WO HSA HAP PRC </t>
  </si>
  <si>
    <t>HMHMHAPPRCWO</t>
  </si>
  <si>
    <t>MH WO HSA Family Training Institute</t>
  </si>
  <si>
    <t>HMHMCHINFTWO</t>
  </si>
  <si>
    <t>MH WO HSA MH CH CWS Non-IVE Overmatch</t>
  </si>
  <si>
    <t>HMHMCHCWSNWO</t>
  </si>
  <si>
    <t>MH WO HSA MH CH TBS Shadow SVCS</t>
  </si>
  <si>
    <t>HMHMCHTBSSWO</t>
  </si>
  <si>
    <t xml:space="preserve">MH WO HSA MH EPSDT GF Matches </t>
  </si>
  <si>
    <t>HMHMCHMTEPWO</t>
  </si>
  <si>
    <t>MH WO HSA MH HSA GF Matches</t>
  </si>
  <si>
    <t>HMHMCHMTCHWO</t>
  </si>
  <si>
    <t>MH WO HSA PAES</t>
  </si>
  <si>
    <t>HMHMPAES</t>
  </si>
  <si>
    <t>MH WO HSA Parent Training Initiative</t>
  </si>
  <si>
    <t>HMHMCHPTCLWO</t>
  </si>
  <si>
    <t>MH WO HSA PTI WO</t>
  </si>
  <si>
    <t>HMHMCHPTISWO</t>
  </si>
  <si>
    <t>MH WO HSA Rep Payee Program</t>
  </si>
  <si>
    <t>HMHMREPPAYWO</t>
  </si>
  <si>
    <t>MH WO HSA Shelter Monitoring Committee Stipend</t>
  </si>
  <si>
    <t>HMHMSTPENDWO</t>
  </si>
  <si>
    <t>MH WO HSA SSI DEAP</t>
  </si>
  <si>
    <t>HMHMDEAP-WOF</t>
  </si>
  <si>
    <t>MH WO HSA TAY SF Support</t>
  </si>
  <si>
    <t>HMHMATAYSFWO</t>
  </si>
  <si>
    <t>MH WO HSA Therapeutic Foster Care Program</t>
  </si>
  <si>
    <t>HMHMCHTHFCWO</t>
  </si>
  <si>
    <t>MH WO HSA UC Roving Team</t>
  </si>
  <si>
    <t>HMHMROVINGWO</t>
  </si>
  <si>
    <t>MH WO Juvenile Probation AIMM Higher</t>
  </si>
  <si>
    <t>HMHMAIIMHIWO</t>
  </si>
  <si>
    <t>MH WO Juvenile Probation Log Cabin Ranch</t>
  </si>
  <si>
    <t>HMHMLOGCABWO</t>
  </si>
  <si>
    <t>MH WO SFUSD - MH SED Partnership</t>
  </si>
  <si>
    <t>HMHMCHSFUSDW</t>
  </si>
  <si>
    <t>MH WO Sheriff Dept. Linkage to Cmmty Svcs</t>
  </si>
  <si>
    <t>HMHMLINKSVWO</t>
  </si>
  <si>
    <t>MH WO Sheriff Dept. NOVA</t>
  </si>
  <si>
    <t>HMHMNOVAPRWO</t>
  </si>
  <si>
    <t>SA 3RD PARTY Client Fees</t>
  </si>
  <si>
    <t>SA 3RD PARTY</t>
  </si>
  <si>
    <t>SA 3RD PARTY Insurance Fees</t>
  </si>
  <si>
    <t>SA 3RD PARTY Medicare</t>
  </si>
  <si>
    <t>SA FED - DMC FFP, CFDA #93.778</t>
  </si>
  <si>
    <t>HMHSCCRES227</t>
  </si>
  <si>
    <t>SA FED - SAPT Adolescent Tx Svcs, CFDA #93.959</t>
  </si>
  <si>
    <t>SA FED - SAPT Discretionary, CFDA #93.959</t>
  </si>
  <si>
    <t>SA FED - SAPT Friday Night Live/Club Live, CFDA #93.959</t>
  </si>
  <si>
    <t>SA FED - SAPT HIV Set-Aside, CFDA #93.959</t>
  </si>
  <si>
    <t>SA FED - SAPT Perinatal Set-Aside, CFDA #93.959</t>
  </si>
  <si>
    <t>SA FED - SAPT Primary Prevention Set-Aside, CFDA #93.959</t>
  </si>
  <si>
    <t>SA STATE - DMC</t>
  </si>
  <si>
    <t>SA STATE - Non-DMC</t>
  </si>
  <si>
    <t>SA STATE - Comprehensive Drug Court</t>
  </si>
  <si>
    <t>SA STATE - Dependency Drug Court</t>
  </si>
  <si>
    <t>SA STATE - Drug Court Partnership</t>
  </si>
  <si>
    <t>SA STATE - Women/Children's Residential</t>
  </si>
  <si>
    <t>SA STATE - DMC Expanded</t>
  </si>
  <si>
    <t xml:space="preserve">SA STATE - DMC IOT Expanded </t>
  </si>
  <si>
    <t>SA COUNTY - General Fund</t>
  </si>
  <si>
    <t>SA COUNTY - General Fund (WO CODB)</t>
  </si>
  <si>
    <t>SA COUNTY - General Fund (SF HOT)</t>
  </si>
  <si>
    <t>HMHSHOMELSGF</t>
  </si>
  <si>
    <t>SA COUNTY - General Fund (CJC)</t>
  </si>
  <si>
    <t>HMHSACJCTRGF</t>
  </si>
  <si>
    <t>SA GRANT - CDCR ISMIP</t>
  </si>
  <si>
    <t>HMAD01-16</t>
  </si>
  <si>
    <t>SA GRANT - DOJ Safe Havens, CFDA #16.527</t>
  </si>
  <si>
    <t>HCSA04-16</t>
  </si>
  <si>
    <t>SA WO - APD Case Mgmt</t>
  </si>
  <si>
    <t>HMHS109CMGWO</t>
  </si>
  <si>
    <t>SA WO - APD Psych Soc Wkr</t>
  </si>
  <si>
    <t>HMHS109PSYWO</t>
  </si>
  <si>
    <t>SA WO - APD Residential</t>
  </si>
  <si>
    <t>HMHSRESIDSWO</t>
  </si>
  <si>
    <t xml:space="preserve">SA WO - APD SA Services </t>
  </si>
  <si>
    <t>HMHS109CCCWO</t>
  </si>
  <si>
    <t>SA WO - DCYF Wellness Centers</t>
  </si>
  <si>
    <t>HMHSSCHOOLWO</t>
  </si>
  <si>
    <t>SA WO - HSA Children's Program</t>
  </si>
  <si>
    <t>HMHSDIFFERWO</t>
  </si>
  <si>
    <t>SA WO - HSA FSET, CFDA #10.561</t>
  </si>
  <si>
    <t>HMHSFSETSSWO</t>
  </si>
  <si>
    <r>
      <t>SA WO - Public Library Homeless Outreach</t>
    </r>
    <r>
      <rPr>
        <sz val="11"/>
        <color indexed="8"/>
        <rFont val="Arial"/>
        <family val="2"/>
      </rPr>
      <t/>
    </r>
  </si>
  <si>
    <t>HMHSHOMELSWO</t>
  </si>
  <si>
    <t>SA GRANT Fed DOJ Second Chance, CFDA #16.202</t>
  </si>
  <si>
    <t>SA GRANT Fed SAMHSA SHOP, CFDA #93.243</t>
  </si>
  <si>
    <t>SA GRANT SECOND CHANCE PRISONER REENTRY, CFDA #16.812</t>
  </si>
  <si>
    <t>SA GRANT SF MINORITY AIDS INITIATIVE - MH, CFDA #93.243</t>
  </si>
  <si>
    <t>SA GRANT SF MINORITY AIDS INITIATIVE - PREV, CFDA #93.243</t>
  </si>
  <si>
    <t>SA GRANT SF MINORITY AIDS INITIATIVE - SA TX, CFDA #93.243</t>
  </si>
  <si>
    <t>SA GRANT SHOP, CFDA #93.243</t>
  </si>
  <si>
    <t>SA GRANT State BUPENORPHINE SMOKING CESSATION PROG</t>
  </si>
  <si>
    <t>SA GRANT State CDCR ISMIP</t>
  </si>
  <si>
    <t>SA GRANT SUPERVISED VISITATION/SAFE EXCHANGE, CFDA#16.527</t>
  </si>
  <si>
    <t>HCHPDHIVSVGF</t>
  </si>
  <si>
    <t>HHS FED RW Part A - PD13, CFDA #93.914</t>
  </si>
  <si>
    <t>HCHIVHSVCSGR</t>
  </si>
  <si>
    <t>HHS STATE - RW Part B - HCAO16, CFDA #93.917</t>
  </si>
  <si>
    <t>HHS STATE - Supplemental X08   CFDA #93.917</t>
  </si>
  <si>
    <t>HHS WO HSA HIV Health Services</t>
  </si>
  <si>
    <t>HCHIVHSVCSWO</t>
  </si>
  <si>
    <t>HPS COUNTY GF Children's Fund</t>
  </si>
  <si>
    <t>HPS COUNTY HPS GF</t>
  </si>
  <si>
    <t>HCHPDAIDPRGF</t>
  </si>
  <si>
    <t>HPS FED CDC - PD90, CFDA #93.940</t>
  </si>
  <si>
    <t>HCHIVPREVNGR</t>
  </si>
  <si>
    <t>HUH General Fund</t>
  </si>
  <si>
    <t>HCHSHHOUSGGF</t>
  </si>
  <si>
    <t>HUH General Fund - Mental Health</t>
  </si>
  <si>
    <t>HMHMHOUSINGF</t>
  </si>
  <si>
    <t>HUH General Fund - Mental Health Other</t>
  </si>
  <si>
    <t>HMHSOTHERSGF</t>
  </si>
  <si>
    <t>HUH General Fund - Project</t>
  </si>
  <si>
    <t>HCHSHOUSNACP</t>
  </si>
  <si>
    <t>HUH Grant HUD, CFDA #14.235</t>
  </si>
  <si>
    <t>HCHSHOUSINGR</t>
  </si>
  <si>
    <t>HUH Grant RWPA, CFDA #93.914</t>
  </si>
  <si>
    <t>HUH MHSA</t>
  </si>
  <si>
    <t>HMHMPROP63</t>
  </si>
  <si>
    <t xml:space="preserve">HUH WO Adult Probation AB109 Stabilization Bed </t>
  </si>
  <si>
    <t>HCHSHAB109PJ</t>
  </si>
  <si>
    <t xml:space="preserve">HUH WO Adult Probation Stabilization Bed </t>
  </si>
  <si>
    <t>HCHSHSB678PJ</t>
  </si>
  <si>
    <t>HUH WO HSA Housing CAAP, PAES, SSIP</t>
  </si>
  <si>
    <t>HCHSHCPSSIPJ</t>
  </si>
  <si>
    <t>HUH UCSF Department of Psychiatry - Subsidies GF</t>
  </si>
  <si>
    <t>HUH EDCM Adrian Hotel Stabilization Rooms</t>
  </si>
  <si>
    <t>HGH1HAD40001</t>
  </si>
  <si>
    <t xml:space="preserve">HUH Stabilization/Medical Respite </t>
  </si>
  <si>
    <t>HCHAPMEDRESP</t>
  </si>
  <si>
    <t>OTHER ADM-LENO WAIVER</t>
  </si>
  <si>
    <t xml:space="preserve">HCHLENOWVRGF </t>
  </si>
  <si>
    <t>OTHER YOUTH GUIDANCE CENTER</t>
  </si>
  <si>
    <t>HCHCHSPY--GF</t>
  </si>
  <si>
    <t>PH WO CFC Healthy Kids</t>
  </si>
  <si>
    <t>HCHCHKIDCIWO</t>
  </si>
  <si>
    <t>PH WO DCYF Children Community Response Network</t>
  </si>
  <si>
    <t>HCHCCHCCRNWO</t>
  </si>
  <si>
    <t>PH WO DCYF Healthy Kids</t>
  </si>
  <si>
    <t>HCHCHKIDCYWO</t>
  </si>
  <si>
    <t>PH WO DCYF Street Violence Prevention</t>
  </si>
  <si>
    <t>HCHPHHLTEDPJ</t>
  </si>
  <si>
    <t>PH WO DCYF Tattoo Removal</t>
  </si>
  <si>
    <t>HCHPHEDCYFPJ</t>
  </si>
  <si>
    <t>NON DPH Fund Raising</t>
  </si>
  <si>
    <t>NA</t>
  </si>
  <si>
    <t>NON DPH In-Kind</t>
  </si>
  <si>
    <t>NON DPH Provider's Fund</t>
  </si>
  <si>
    <t>NON DPH Provider's Grants</t>
  </si>
  <si>
    <t xml:space="preserve"> (FFS)</t>
  </si>
  <si>
    <t>Appendix B-2, Page 1</t>
  </si>
  <si>
    <t>Appendix B-3, Page 1</t>
  </si>
  <si>
    <t>In Row 50, Column K DO NOT ADD UDC across multiple modes.  This is the TOTAL PROGRAM UDC</t>
  </si>
  <si>
    <t>Appendix B-4, Page 1</t>
  </si>
  <si>
    <t>Appendix B-5, Page 1</t>
  </si>
  <si>
    <t>UNIT</t>
  </si>
  <si>
    <t>COST CAPS</t>
  </si>
  <si>
    <t>UOS QUALIFICATION</t>
  </si>
  <si>
    <t>COMMUNITY ENGAGEMENT AND MOBILIZATION</t>
  </si>
  <si>
    <t>Community Engagement Activities</t>
  </si>
  <si>
    <t>MAXIMUM RATE FOR UOS</t>
  </si>
  <si>
    <t>IF APPLICABLE</t>
  </si>
  <si>
    <r>
      <t>CONDOM DISTRIBUTION</t>
    </r>
    <r>
      <rPr>
        <sz val="11"/>
        <color rgb="FF000000"/>
        <rFont val="Calibri"/>
        <charset val="1"/>
      </rPr>
      <t> </t>
    </r>
  </si>
  <si>
    <t>Distributioin of Condoms to Community</t>
  </si>
  <si>
    <t>INTEGRATED HIV/HCV/STD TESTING</t>
  </si>
  <si>
    <t>Testing Services</t>
  </si>
  <si>
    <t>LINKAGE AND NAVIGATION</t>
  </si>
  <si>
    <t>UNIT DEFINITION</t>
  </si>
  <si>
    <r>
      <t>PREVENTION AND TREATMENT MEDICATION</t>
    </r>
    <r>
      <rPr>
        <sz val="11"/>
        <color rgb="FF000000"/>
        <rFont val="Calibri"/>
        <charset val="1"/>
      </rPr>
      <t> </t>
    </r>
  </si>
  <si>
    <t>Linkage to ART's, STD/HCV Treatment &amp; PrEP</t>
  </si>
  <si>
    <r>
      <t>MENTAL HEALTH SERVICES</t>
    </r>
    <r>
      <rPr>
        <sz val="11"/>
        <color rgb="FF000000"/>
        <rFont val="Calibri"/>
        <charset val="1"/>
      </rPr>
      <t> </t>
    </r>
  </si>
  <si>
    <t>Counseling, group sessions, casemamagment services</t>
  </si>
  <si>
    <r>
      <t>OVERDOSE PREVENTION</t>
    </r>
    <r>
      <rPr>
        <sz val="11"/>
        <color rgb="FF000000"/>
        <rFont val="Calibri"/>
        <charset val="1"/>
      </rPr>
      <t> </t>
    </r>
  </si>
  <si>
    <t>Overdose prevention training/education (groups), supplies, onsite ODP policies</t>
  </si>
  <si>
    <r>
      <t>SUBSTANCE USE HARM REDUCTION SERVICES FOR OPIOIDS, STIMULANTS, ALCOHOL, TOBACCO, AND CANNABIS</t>
    </r>
    <r>
      <rPr>
        <sz val="11"/>
        <color rgb="FF000000"/>
        <rFont val="Calibri"/>
        <charset val="1"/>
      </rPr>
      <t> </t>
    </r>
  </si>
  <si>
    <t>Training, outreach, supplies, client education, referrals/linkage to substance use programs, implementation of harm reduction policies, groups/counseling sessions</t>
  </si>
  <si>
    <r>
      <t>SYRINGE ACCESS AND DISPOSAL</t>
    </r>
    <r>
      <rPr>
        <sz val="11"/>
        <color rgb="FF000000"/>
        <rFont val="Calibri"/>
        <charset val="1"/>
      </rPr>
      <t> </t>
    </r>
  </si>
  <si>
    <t>Syringe Access and distribution</t>
  </si>
  <si>
    <t>CAPACITY BUILDING</t>
  </si>
  <si>
    <t>DROPDOWN MENU PROGRAM NAMES</t>
  </si>
  <si>
    <t>DROPDOWN MENU DATE RANGES</t>
  </si>
  <si>
    <t>DROPDOWN MENU FUNDING SOURCE</t>
  </si>
  <si>
    <t xml:space="preserve">CAT 1: LATINX HEALTH ACCESS POINT (HAP) </t>
  </si>
  <si>
    <t>CAT 2: TRANS WOMEN HEALTH ACCESS POINT(HAP)</t>
  </si>
  <si>
    <t>RW PART A EtHE</t>
  </si>
  <si>
    <t>CAT 3: PWUD/ID Health Access Point (HAP)</t>
  </si>
  <si>
    <t>SF GENERAL FUND</t>
  </si>
  <si>
    <t>CAT 4: GAY/MSM HEALTH ACCESS POINT (HAP)</t>
  </si>
  <si>
    <t>CDC PS18-1802</t>
  </si>
  <si>
    <t>CAT 5: ASIAN/PACIFIC ISLANDER HEALTH ACCESS POINT  (HAP)</t>
  </si>
  <si>
    <t>CAT 6: YOUNG ADULTS HEALTH ACCESS POINT  (HAP)</t>
  </si>
  <si>
    <t>CAT 7: BLACK /AFRICAN AMERICAN HEALTH ACCESS POINT HAP)</t>
  </si>
  <si>
    <t xml:space="preserve">CAPACITY BUILDING ACTIVITIES </t>
  </si>
  <si>
    <t xml:space="preserve">INTEGRATED HCV/HIV TESTING PROGRAM </t>
  </si>
  <si>
    <t>HEP C PROGRAM</t>
  </si>
  <si>
    <t>CDC ETE PS20-2010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</si>
</sst>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0\ ;\(#,##0\)"/>
    <numFmt numFmtId="167" formatCode="m/d/yy;@"/>
    <numFmt numFmtId="168" formatCode="&quot;$&quot;#,##0.00"/>
    <numFmt numFmtId="169" formatCode="&quot;$&quot;#,##0"/>
    <numFmt numFmtId="170" formatCode="_(&quot;$&quot;* #,##0_);_(&quot;$&quot;* \(#,##0\);_(&quot;$&quot;* &quot;-&quot;??_);_(@_)"/>
    <numFmt numFmtId="171" formatCode="0.0%"/>
    <numFmt numFmtId="172" formatCode="#,##0.0"/>
    <numFmt numFmtId="173" formatCode="#,##0.000"/>
    <numFmt numFmtId="174" formatCode="#,##0.0000"/>
    <numFmt numFmtId="175" formatCode="mm/dd/yy;@"/>
    <numFmt numFmtId="176" formatCode="_(&quot;$&quot;* #,##0.00_);_(&quot;$&quot;* \(#,##0.00\);_(&quot;$&quot;* &quot;-&quot;_);_(@_)"/>
  </numFmts>
  <fonts count="104">
    <font>
      <sz val="9"/>
      <name val="Geneva"/>
    </font>
    <font>
      <sz val="10"/>
      <name val="Geneva"/>
    </font>
    <font>
      <sz val="10"/>
      <name val="MS Sans Serif"/>
      <family val="2"/>
    </font>
    <font>
      <sz val="10"/>
      <name val="Arial"/>
      <family val="2"/>
    </font>
    <font>
      <sz val="11"/>
      <color indexed="8"/>
      <name val="Calibri"/>
      <family val="2"/>
    </font>
    <font>
      <sz val="10"/>
      <name val="Tms Rmn"/>
    </font>
    <font>
      <sz val="11"/>
      <color rgb="FF7030A0"/>
      <name val="Arial"/>
      <family val="2"/>
    </font>
    <font>
      <b/>
      <sz val="11"/>
      <color rgb="FF7030A0"/>
      <name val="Arial"/>
      <family val="2"/>
    </font>
    <font>
      <strike/>
      <sz val="11"/>
      <color rgb="FF7030A0"/>
      <name val="Arial"/>
      <family val="2"/>
    </font>
    <font>
      <b/>
      <sz val="11"/>
      <name val="Arial"/>
      <family val="2"/>
    </font>
    <font>
      <sz val="11"/>
      <name val="Arial"/>
      <family val="2"/>
    </font>
    <font>
      <b/>
      <strike/>
      <sz val="11"/>
      <color rgb="FF7030A0"/>
      <name val="Arial"/>
      <family val="2"/>
    </font>
    <font>
      <i/>
      <sz val="11"/>
      <name val="Arial"/>
      <family val="2"/>
    </font>
    <font>
      <sz val="11"/>
      <color rgb="FF0000FF"/>
      <name val="Arial"/>
      <family val="2"/>
    </font>
    <font>
      <sz val="11"/>
      <color indexed="8"/>
      <name val="Arial"/>
      <family val="2"/>
    </font>
    <font>
      <b/>
      <sz val="11"/>
      <color indexed="8"/>
      <name val="Arial"/>
      <family val="2"/>
    </font>
    <font>
      <sz val="11"/>
      <color rgb="FF0070C0"/>
      <name val="Arial"/>
      <family val="2"/>
    </font>
    <font>
      <b/>
      <sz val="11"/>
      <color rgb="FF0070C0"/>
      <name val="Arial"/>
      <family val="2"/>
    </font>
    <font>
      <b/>
      <i/>
      <sz val="11"/>
      <color indexed="8"/>
      <name val="Arial"/>
      <family val="2"/>
    </font>
    <font>
      <strike/>
      <sz val="11"/>
      <color rgb="FF0000FF"/>
      <name val="Arial"/>
      <family val="2"/>
    </font>
    <font>
      <b/>
      <u/>
      <sz val="11"/>
      <name val="Arial"/>
      <family val="2"/>
    </font>
    <font>
      <i/>
      <sz val="10"/>
      <name val="Arial"/>
      <family val="2"/>
    </font>
    <font>
      <b/>
      <i/>
      <sz val="11"/>
      <name val="Arial"/>
      <family val="2"/>
    </font>
    <font>
      <b/>
      <sz val="12"/>
      <name val="Arial"/>
      <family val="2"/>
    </font>
    <font>
      <sz val="11"/>
      <color rgb="FF3333FF"/>
      <name val="Arial"/>
      <family val="2"/>
    </font>
    <font>
      <sz val="9"/>
      <name val="Arial"/>
      <family val="2"/>
    </font>
    <font>
      <strike/>
      <sz val="11"/>
      <name val="Arial"/>
      <family val="2"/>
    </font>
    <font>
      <i/>
      <strike/>
      <sz val="11"/>
      <name val="Arial"/>
      <family val="2"/>
    </font>
    <font>
      <b/>
      <sz val="10"/>
      <color indexed="8"/>
      <name val="Arial"/>
      <family val="2"/>
    </font>
    <font>
      <b/>
      <sz val="11"/>
      <color rgb="FFFF0000"/>
      <name val="Arial"/>
      <family val="2"/>
    </font>
    <font>
      <b/>
      <strike/>
      <sz val="11"/>
      <name val="Arial"/>
      <family val="2"/>
    </font>
    <font>
      <sz val="11"/>
      <color theme="4" tint="-0.249977111117893"/>
      <name val="Arial"/>
      <family val="2"/>
    </font>
    <font>
      <sz val="12"/>
      <name val="Tw Cen MT"/>
      <family val="2"/>
    </font>
    <font>
      <b/>
      <sz val="12"/>
      <name val="Tw Cen MT"/>
      <family val="2"/>
    </font>
    <font>
      <sz val="10"/>
      <name val="Tw Cen MT"/>
      <family val="2"/>
    </font>
    <font>
      <b/>
      <u/>
      <sz val="12"/>
      <name val="Tw Cen MT"/>
      <family val="2"/>
    </font>
    <font>
      <sz val="9"/>
      <name val="Geneva"/>
    </font>
    <font>
      <b/>
      <sz val="10"/>
      <name val="Arial"/>
      <family val="2"/>
    </font>
    <font>
      <sz val="20"/>
      <name val="Wingdings 2"/>
      <family val="1"/>
      <charset val="2"/>
    </font>
    <font>
      <b/>
      <sz val="10"/>
      <name val="Tw Cen MT"/>
      <family val="2"/>
    </font>
    <font>
      <u/>
      <sz val="12"/>
      <name val="Tw Cen MT"/>
      <family val="2"/>
    </font>
    <font>
      <b/>
      <sz val="11"/>
      <name val="Tw Cen MT"/>
      <family val="2"/>
    </font>
    <font>
      <sz val="11"/>
      <name val="Tw Cen MT"/>
      <family val="2"/>
    </font>
    <font>
      <b/>
      <u/>
      <sz val="11"/>
      <name val="Tw Cen MT"/>
      <family val="2"/>
    </font>
    <font>
      <sz val="12"/>
      <name val="Wingdings 2"/>
      <family val="1"/>
      <charset val="2"/>
    </font>
    <font>
      <strike/>
      <sz val="11"/>
      <color rgb="FF000000"/>
      <name val="Arial"/>
      <family val="2"/>
    </font>
    <font>
      <strike/>
      <sz val="11"/>
      <color rgb="FFFF0000"/>
      <name val="Arial"/>
      <family val="2"/>
    </font>
    <font>
      <sz val="11"/>
      <color theme="1"/>
      <name val="Calibri"/>
      <family val="2"/>
      <scheme val="minor"/>
    </font>
    <font>
      <sz val="8"/>
      <name val="Arial"/>
      <family val="2"/>
    </font>
    <font>
      <b/>
      <sz val="10"/>
      <color indexed="8"/>
      <name val="Arial Narrow"/>
      <family val="2"/>
    </font>
    <font>
      <sz val="10"/>
      <name val="Arial Narrow"/>
      <family val="2"/>
    </font>
    <font>
      <b/>
      <sz val="10"/>
      <name val="Arial Narrow"/>
      <family val="2"/>
    </font>
    <font>
      <sz val="10"/>
      <name val="Arial"/>
      <family val="2"/>
    </font>
    <font>
      <b/>
      <sz val="9"/>
      <name val="Arial Narrow"/>
      <family val="2"/>
    </font>
    <font>
      <sz val="9"/>
      <name val="Arial Narrow"/>
      <family val="2"/>
    </font>
    <font>
      <sz val="11"/>
      <color indexed="8"/>
      <name val="Arial Narrow"/>
      <family val="2"/>
    </font>
    <font>
      <b/>
      <sz val="11"/>
      <color indexed="8"/>
      <name val="Arial Narrow"/>
      <family val="2"/>
    </font>
    <font>
      <b/>
      <sz val="11"/>
      <name val="Arial Narrow"/>
      <family val="2"/>
    </font>
    <font>
      <sz val="11"/>
      <name val="Arial Narrow"/>
      <family val="2"/>
    </font>
    <font>
      <sz val="11"/>
      <color rgb="FF7030A0"/>
      <name val="Arial Narrow"/>
      <family val="2"/>
    </font>
    <font>
      <sz val="11"/>
      <color rgb="FF0070C0"/>
      <name val="Arial Narrow"/>
      <family val="2"/>
    </font>
    <font>
      <b/>
      <sz val="11"/>
      <color rgb="FF0070C0"/>
      <name val="Arial Narrow"/>
      <family val="2"/>
    </font>
    <font>
      <b/>
      <i/>
      <sz val="11"/>
      <color indexed="8"/>
      <name val="Arial Narrow"/>
      <family val="2"/>
    </font>
    <font>
      <strike/>
      <sz val="11"/>
      <name val="Arial Narrow"/>
      <family val="2"/>
    </font>
    <font>
      <sz val="11"/>
      <color rgb="FF0000FF"/>
      <name val="Arial Narrow"/>
      <family val="2"/>
    </font>
    <font>
      <b/>
      <u/>
      <sz val="11"/>
      <name val="Arial Narrow"/>
      <family val="2"/>
    </font>
    <font>
      <sz val="11"/>
      <color rgb="FF3333FF"/>
      <name val="Arial Narrow"/>
      <family val="2"/>
    </font>
    <font>
      <sz val="11"/>
      <color theme="6" tint="-0.499984740745262"/>
      <name val="Arial Narrow"/>
      <family val="2"/>
    </font>
    <font>
      <b/>
      <sz val="12"/>
      <name val="Arial Narrow"/>
      <family val="2"/>
    </font>
    <font>
      <b/>
      <sz val="12"/>
      <color rgb="FF7030A0"/>
      <name val="Arial Narrow"/>
      <family val="2"/>
    </font>
    <font>
      <sz val="12"/>
      <color rgb="FF0070C0"/>
      <name val="Arial Narrow"/>
      <family val="2"/>
    </font>
    <font>
      <strike/>
      <sz val="12"/>
      <color rgb="FF0070C0"/>
      <name val="Arial Narrow"/>
      <family val="2"/>
    </font>
    <font>
      <b/>
      <sz val="12"/>
      <color rgb="FF0070C0"/>
      <name val="Arial Narrow"/>
      <family val="2"/>
    </font>
    <font>
      <sz val="11"/>
      <color theme="1"/>
      <name val="Arial Narrow"/>
      <family val="2"/>
    </font>
    <font>
      <b/>
      <sz val="11"/>
      <color theme="1"/>
      <name val="Arial Narrow"/>
      <family val="2"/>
    </font>
    <font>
      <b/>
      <sz val="11"/>
      <color rgb="FF000000"/>
      <name val="Arial Narrow"/>
      <family val="2"/>
    </font>
    <font>
      <sz val="11"/>
      <color rgb="FF000000"/>
      <name val="Arial Narrow"/>
      <family val="2"/>
    </font>
    <font>
      <b/>
      <sz val="12"/>
      <color rgb="FFFF0000"/>
      <name val="Arial Narrow"/>
      <family val="2"/>
    </font>
    <font>
      <b/>
      <sz val="14"/>
      <color rgb="FF0070C0"/>
      <name val="Arial Narrow"/>
      <family val="2"/>
    </font>
    <font>
      <b/>
      <sz val="18"/>
      <name val="Tw Cen MT"/>
      <family val="2"/>
    </font>
    <font>
      <b/>
      <sz val="14"/>
      <color rgb="FF7030A0"/>
      <name val="Arial Narrow"/>
      <family val="2"/>
    </font>
    <font>
      <b/>
      <sz val="11"/>
      <color rgb="FF7030A0"/>
      <name val="Arial Narrow"/>
      <family val="2"/>
    </font>
    <font>
      <sz val="10"/>
      <color rgb="FF7030A0"/>
      <name val="Arial Narrow"/>
      <family val="2"/>
    </font>
    <font>
      <i/>
      <sz val="11"/>
      <color rgb="FF7030A0"/>
      <name val="Arial Narrow"/>
      <family val="2"/>
    </font>
    <font>
      <sz val="8"/>
      <name val="Arial Narrow"/>
      <family val="2"/>
    </font>
    <font>
      <sz val="12"/>
      <name val="Arial Narrow"/>
      <family val="2"/>
    </font>
    <font>
      <b/>
      <sz val="16"/>
      <color rgb="FF7030A0"/>
      <name val="Arial Narrow"/>
      <family val="2"/>
    </font>
    <font>
      <sz val="11"/>
      <color rgb="FFFFFF00"/>
      <name val="Arial Narrow"/>
      <family val="2"/>
    </font>
    <font>
      <b/>
      <sz val="11"/>
      <color rgb="FFFFFF00"/>
      <name val="Arial Narrow"/>
      <family val="2"/>
    </font>
    <font>
      <i/>
      <sz val="11"/>
      <color rgb="FFFF0000"/>
      <name val="Arial Narrow"/>
      <family val="2"/>
    </font>
    <font>
      <sz val="10.5"/>
      <color indexed="8"/>
      <name val="Arial Narrow"/>
      <family val="2"/>
    </font>
    <font>
      <b/>
      <sz val="18"/>
      <color rgb="FFFFFF00"/>
      <name val="Arial Narrow"/>
      <family val="2"/>
    </font>
    <font>
      <sz val="9"/>
      <color indexed="81"/>
      <name val="Tahoma"/>
      <family val="2"/>
    </font>
    <font>
      <b/>
      <sz val="9"/>
      <color indexed="81"/>
      <name val="Tahoma"/>
      <family val="2"/>
    </font>
    <font>
      <b/>
      <sz val="11"/>
      <color rgb="FFC00000"/>
      <name val="Arial Narrow"/>
      <family val="2"/>
    </font>
    <font>
      <sz val="11"/>
      <color rgb="FFC00000"/>
      <name val="Arial Narrow"/>
      <family val="2"/>
    </font>
    <font>
      <b/>
      <sz val="12"/>
      <color rgb="FFC00000"/>
      <name val="Arial Narrow"/>
      <family val="2"/>
    </font>
    <font>
      <b/>
      <sz val="18"/>
      <color rgb="FFC00000"/>
      <name val="Arial Narrow"/>
      <family val="2"/>
    </font>
    <font>
      <strike/>
      <sz val="11"/>
      <color rgb="FF0070C0"/>
      <name val="Arial Narrow"/>
      <family val="2"/>
    </font>
    <font>
      <strike/>
      <sz val="11"/>
      <color rgb="FF7030A0"/>
      <name val="Arial Narrow"/>
      <family val="2"/>
    </font>
    <font>
      <sz val="11"/>
      <color rgb="FF000000"/>
      <name val="Calibri"/>
      <charset val="1"/>
    </font>
    <font>
      <b/>
      <sz val="11"/>
      <color rgb="FF000000"/>
      <name val="Calibri"/>
      <charset val="1"/>
    </font>
    <font>
      <sz val="11"/>
      <color rgb="FF000000"/>
      <name val="Arial Narrow"/>
    </font>
    <font>
      <b/>
      <sz val="11"/>
      <color rgb="FF000000"/>
      <name val="Arial Narrow"/>
    </font>
  </fonts>
  <fills count="1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499984740745262"/>
        <bgColor indexed="64"/>
      </patternFill>
    </fill>
    <fill>
      <patternFill patternType="gray125">
        <bgColor rgb="FFD9D9D9"/>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1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thin">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rgb="FF000000"/>
      </bottom>
      <diagonal/>
    </border>
    <border>
      <left/>
      <right/>
      <top style="medium">
        <color rgb="FF000000"/>
      </top>
      <bottom style="double">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top style="thin">
        <color indexed="64"/>
      </top>
      <bottom style="thin">
        <color theme="3"/>
      </bottom>
      <diagonal/>
    </border>
    <border>
      <left/>
      <right/>
      <top style="thin">
        <color theme="3"/>
      </top>
      <bottom/>
      <diagonal/>
    </border>
    <border>
      <left style="thin">
        <color theme="3"/>
      </left>
      <right style="thin">
        <color theme="3"/>
      </right>
      <top style="thin">
        <color theme="3"/>
      </top>
      <bottom style="thin">
        <color theme="3"/>
      </bottom>
      <diagonal/>
    </border>
    <border>
      <left/>
      <right style="thin">
        <color theme="3"/>
      </right>
      <top/>
      <bottom/>
      <diagonal/>
    </border>
    <border>
      <left style="thin">
        <color theme="3"/>
      </left>
      <right/>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double">
        <color indexed="64"/>
      </left>
      <right style="thin">
        <color indexed="64"/>
      </right>
      <top/>
      <bottom style="medium">
        <color indexed="64"/>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theme="4" tint="-0.24994659260841701"/>
      </left>
      <right style="medium">
        <color theme="4" tint="-0.24994659260841701"/>
      </right>
      <top style="medium">
        <color theme="4" tint="-0.24994659260841701"/>
      </top>
      <bottom style="thin">
        <color indexed="64"/>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thin">
        <color indexed="64"/>
      </top>
      <bottom/>
      <diagonal/>
    </border>
    <border>
      <left/>
      <right style="thin">
        <color indexed="64"/>
      </right>
      <top style="thin">
        <color indexed="64"/>
      </top>
      <bottom/>
      <diagonal/>
    </border>
    <border>
      <left style="hair">
        <color theme="3" tint="0.39994506668294322"/>
      </left>
      <right style="hair">
        <color theme="3" tint="0.39994506668294322"/>
      </right>
      <top style="thin">
        <color theme="3" tint="0.39997558519241921"/>
      </top>
      <bottom style="hair">
        <color theme="3" tint="0.39994506668294322"/>
      </bottom>
      <diagonal/>
    </border>
    <border>
      <left style="hair">
        <color theme="3" tint="0.39994506668294322"/>
      </left>
      <right style="hair">
        <color theme="3" tint="0.39994506668294322"/>
      </right>
      <top style="hair">
        <color theme="3" tint="0.39994506668294322"/>
      </top>
      <bottom style="hair">
        <color theme="3" tint="0.39994506668294322"/>
      </bottom>
      <diagonal/>
    </border>
  </borders>
  <cellStyleXfs count="18">
    <xf numFmtId="0" fontId="0" fillId="0" borderId="0"/>
    <xf numFmtId="4" fontId="1" fillId="0" borderId="0" applyFont="0" applyFill="0" applyBorder="0" applyAlignment="0" applyProtection="0"/>
    <xf numFmtId="37" fontId="5" fillId="0" borderId="0" applyFont="0" applyFill="0" applyBorder="0" applyAlignment="0" applyProtection="0"/>
    <xf numFmtId="43" fontId="4" fillId="0" borderId="0" applyFont="0" applyFill="0" applyBorder="0" applyAlignment="0" applyProtection="0"/>
    <xf numFmtId="8" fontId="1" fillId="0" borderId="0" applyFont="0" applyFill="0" applyBorder="0" applyAlignment="0" applyProtection="0"/>
    <xf numFmtId="5" fontId="1" fillId="0" borderId="0" applyFont="0" applyFill="0" applyBorder="0" applyAlignment="0" applyProtection="0"/>
    <xf numFmtId="0" fontId="3" fillId="0" borderId="0"/>
    <xf numFmtId="0" fontId="3" fillId="0" borderId="0"/>
    <xf numFmtId="0" fontId="1" fillId="0" borderId="0"/>
    <xf numFmtId="0" fontId="2" fillId="0" borderId="0"/>
    <xf numFmtId="9" fontId="1" fillId="0" borderId="0" applyFont="0" applyFill="0" applyBorder="0" applyAlignment="0" applyProtection="0"/>
    <xf numFmtId="43" fontId="3" fillId="0" borderId="0" applyFont="0" applyFill="0" applyBorder="0" applyAlignment="0" applyProtection="0"/>
    <xf numFmtId="0" fontId="1" fillId="0" borderId="0"/>
    <xf numFmtId="44" fontId="3" fillId="0" borderId="0" applyFont="0" applyFill="0" applyBorder="0" applyAlignment="0" applyProtection="0"/>
    <xf numFmtId="0" fontId="36" fillId="0" borderId="0"/>
    <xf numFmtId="0" fontId="47" fillId="0" borderId="0"/>
    <xf numFmtId="0" fontId="52" fillId="0" borderId="0">
      <alignment vertical="top"/>
    </xf>
    <xf numFmtId="0" fontId="4" fillId="0" borderId="0" applyNumberFormat="0" applyFill="0" applyBorder="0" applyProtection="0"/>
  </cellStyleXfs>
  <cellXfs count="1531">
    <xf numFmtId="0" fontId="0" fillId="0" borderId="0" xfId="0"/>
    <xf numFmtId="0" fontId="3" fillId="0" borderId="0" xfId="0" applyFont="1" applyFill="1" applyBorder="1"/>
    <xf numFmtId="0" fontId="6" fillId="0" borderId="0" xfId="6" applyFont="1" applyFill="1" applyBorder="1"/>
    <xf numFmtId="49" fontId="6" fillId="0" borderId="0" xfId="0" applyNumberFormat="1" applyFont="1" applyFill="1" applyBorder="1"/>
    <xf numFmtId="0" fontId="7" fillId="0" borderId="0" xfId="6" applyFont="1" applyFill="1" applyBorder="1"/>
    <xf numFmtId="0" fontId="8" fillId="0" borderId="0" xfId="6" applyFont="1" applyFill="1" applyBorder="1"/>
    <xf numFmtId="0" fontId="10" fillId="0" borderId="0" xfId="6" applyFont="1" applyFill="1"/>
    <xf numFmtId="0" fontId="10" fillId="0" borderId="4" xfId="6" applyFont="1" applyFill="1" applyBorder="1" applyAlignment="1">
      <alignment horizontal="left"/>
    </xf>
    <xf numFmtId="0" fontId="9" fillId="2" borderId="0" xfId="6" applyFont="1" applyFill="1" applyBorder="1" applyAlignment="1">
      <alignment horizontal="left"/>
    </xf>
    <xf numFmtId="0" fontId="9" fillId="2" borderId="42" xfId="6" applyFont="1" applyFill="1" applyBorder="1" applyAlignment="1">
      <alignment horizontal="left"/>
    </xf>
    <xf numFmtId="49" fontId="13" fillId="0" borderId="0" xfId="0" applyNumberFormat="1" applyFont="1" applyFill="1" applyBorder="1"/>
    <xf numFmtId="0" fontId="9" fillId="0" borderId="0" xfId="6" applyFont="1" applyFill="1"/>
    <xf numFmtId="0" fontId="9" fillId="2" borderId="43" xfId="6" applyFont="1" applyFill="1" applyBorder="1" applyAlignment="1">
      <alignment horizontal="left"/>
    </xf>
    <xf numFmtId="0" fontId="9" fillId="2" borderId="40" xfId="6" applyFont="1" applyFill="1" applyBorder="1" applyAlignment="1">
      <alignment horizontal="left"/>
    </xf>
    <xf numFmtId="0" fontId="9" fillId="2" borderId="44" xfId="6" applyFont="1" applyFill="1" applyBorder="1" applyAlignment="1">
      <alignment horizontal="left"/>
    </xf>
    <xf numFmtId="6" fontId="10" fillId="0" borderId="45" xfId="4" applyNumberFormat="1" applyFont="1" applyFill="1" applyBorder="1" applyAlignment="1">
      <alignment horizontal="left"/>
    </xf>
    <xf numFmtId="0" fontId="9" fillId="0" borderId="0" xfId="6" applyFont="1" applyFill="1" applyBorder="1"/>
    <xf numFmtId="0" fontId="10" fillId="0" borderId="0" xfId="0" applyFont="1" applyFill="1" applyBorder="1"/>
    <xf numFmtId="0" fontId="10" fillId="0" borderId="0" xfId="6" applyFont="1" applyFill="1" applyBorder="1"/>
    <xf numFmtId="0" fontId="10" fillId="0" borderId="0" xfId="6" applyFont="1" applyFill="1" applyBorder="1" applyAlignment="1">
      <alignment wrapText="1"/>
    </xf>
    <xf numFmtId="0" fontId="10" fillId="0" borderId="0" xfId="6" applyFont="1" applyFill="1" applyAlignment="1">
      <alignment wrapText="1"/>
    </xf>
    <xf numFmtId="0" fontId="14" fillId="0" borderId="0" xfId="9" applyFont="1" applyAlignment="1">
      <alignment horizontal="right"/>
    </xf>
    <xf numFmtId="0" fontId="14" fillId="0" borderId="0" xfId="9" applyFont="1"/>
    <xf numFmtId="0" fontId="14" fillId="0" borderId="0" xfId="9" applyFont="1" applyAlignment="1">
      <alignment horizontal="center"/>
    </xf>
    <xf numFmtId="0" fontId="15" fillId="0" borderId="0" xfId="9" applyFont="1"/>
    <xf numFmtId="0" fontId="15" fillId="0" borderId="0" xfId="9" applyFont="1" applyAlignment="1">
      <alignment horizontal="center"/>
    </xf>
    <xf numFmtId="0" fontId="14" fillId="0" borderId="0" xfId="8" applyFont="1" applyBorder="1" applyAlignment="1">
      <alignment horizontal="center"/>
    </xf>
    <xf numFmtId="0" fontId="14" fillId="0" borderId="9" xfId="9" applyFont="1" applyBorder="1" applyAlignment="1">
      <alignment horizontal="center" wrapText="1"/>
    </xf>
    <xf numFmtId="0" fontId="15" fillId="0" borderId="15" xfId="9" applyFont="1" applyBorder="1"/>
    <xf numFmtId="0" fontId="15" fillId="0" borderId="16" xfId="9" applyFont="1" applyBorder="1" applyAlignment="1">
      <alignment horizontal="right"/>
    </xf>
    <xf numFmtId="0" fontId="14" fillId="0" borderId="0" xfId="9" applyFont="1" applyFill="1"/>
    <xf numFmtId="0" fontId="15" fillId="0" borderId="17" xfId="9" applyFont="1" applyBorder="1" applyAlignment="1">
      <alignment horizontal="center"/>
    </xf>
    <xf numFmtId="0" fontId="15" fillId="0" borderId="36" xfId="9" applyFont="1" applyBorder="1" applyAlignment="1">
      <alignment horizontal="center"/>
    </xf>
    <xf numFmtId="0" fontId="15" fillId="0" borderId="0" xfId="9" applyFont="1" applyFill="1" applyAlignment="1">
      <alignment horizontal="center" wrapText="1"/>
    </xf>
    <xf numFmtId="9" fontId="14" fillId="0" borderId="17" xfId="9" applyNumberFormat="1" applyFont="1" applyBorder="1" applyAlignment="1">
      <alignment horizontal="center"/>
    </xf>
    <xf numFmtId="9" fontId="14" fillId="0" borderId="17" xfId="10" applyFont="1" applyBorder="1" applyAlignment="1">
      <alignment horizontal="center"/>
    </xf>
    <xf numFmtId="9" fontId="16" fillId="0" borderId="0" xfId="9" applyNumberFormat="1" applyFont="1" applyFill="1"/>
    <xf numFmtId="9" fontId="14" fillId="0" borderId="0" xfId="9" applyNumberFormat="1" applyFont="1" applyFill="1"/>
    <xf numFmtId="0" fontId="15" fillId="0" borderId="0" xfId="9" applyFont="1" applyFill="1"/>
    <xf numFmtId="0" fontId="14" fillId="0" borderId="21" xfId="9" applyFont="1" applyBorder="1"/>
    <xf numFmtId="2" fontId="15" fillId="0" borderId="16" xfId="9" applyNumberFormat="1" applyFont="1" applyBorder="1" applyAlignment="1">
      <alignment horizontal="center"/>
    </xf>
    <xf numFmtId="9" fontId="15" fillId="0" borderId="23" xfId="9" applyNumberFormat="1" applyFont="1" applyBorder="1" applyAlignment="1">
      <alignment horizontal="center"/>
    </xf>
    <xf numFmtId="0" fontId="14" fillId="0" borderId="0" xfId="9" applyFont="1" applyBorder="1"/>
    <xf numFmtId="0" fontId="14" fillId="0" borderId="24" xfId="9" applyFont="1" applyBorder="1"/>
    <xf numFmtId="0" fontId="15" fillId="0" borderId="25" xfId="9" applyFont="1" applyBorder="1"/>
    <xf numFmtId="0" fontId="15" fillId="0" borderId="20" xfId="9" applyFont="1" applyBorder="1" applyAlignment="1">
      <alignment horizontal="center"/>
    </xf>
    <xf numFmtId="0" fontId="15" fillId="0" borderId="15" xfId="9" applyFont="1" applyBorder="1" applyAlignment="1">
      <alignment horizontal="center"/>
    </xf>
    <xf numFmtId="0" fontId="14" fillId="0" borderId="25" xfId="9" applyFont="1" applyBorder="1"/>
    <xf numFmtId="0" fontId="14" fillId="0" borderId="25" xfId="9" quotePrefix="1" applyFont="1" applyBorder="1"/>
    <xf numFmtId="0" fontId="14" fillId="0" borderId="27" xfId="9" applyFont="1" applyBorder="1"/>
    <xf numFmtId="0" fontId="15" fillId="0" borderId="0" xfId="9" applyFont="1" applyBorder="1"/>
    <xf numFmtId="42" fontId="15" fillId="0" borderId="0" xfId="9" applyNumberFormat="1" applyFont="1" applyFill="1" applyBorder="1"/>
    <xf numFmtId="9" fontId="15" fillId="0" borderId="0" xfId="9" applyNumberFormat="1" applyFont="1" applyFill="1" applyBorder="1" applyAlignment="1">
      <alignment horizontal="center"/>
    </xf>
    <xf numFmtId="9" fontId="15" fillId="0" borderId="0" xfId="9" applyNumberFormat="1" applyFont="1" applyBorder="1" applyAlignment="1">
      <alignment horizontal="center"/>
    </xf>
    <xf numFmtId="2" fontId="15" fillId="0" borderId="0" xfId="9" applyNumberFormat="1" applyFont="1" applyBorder="1" applyAlignment="1">
      <alignment horizontal="center"/>
    </xf>
    <xf numFmtId="42" fontId="15" fillId="0" borderId="0" xfId="9" applyNumberFormat="1" applyFont="1" applyBorder="1"/>
    <xf numFmtId="0" fontId="14" fillId="0" borderId="39" xfId="9" applyFont="1" applyBorder="1"/>
    <xf numFmtId="42" fontId="14" fillId="0" borderId="39" xfId="9" applyNumberFormat="1" applyFont="1" applyFill="1" applyBorder="1"/>
    <xf numFmtId="9" fontId="14" fillId="0" borderId="39" xfId="9" applyNumberFormat="1" applyFont="1" applyFill="1" applyBorder="1" applyAlignment="1">
      <alignment horizontal="center"/>
    </xf>
    <xf numFmtId="9" fontId="14" fillId="0" borderId="39" xfId="9" applyNumberFormat="1" applyFont="1" applyBorder="1" applyAlignment="1">
      <alignment horizontal="center"/>
    </xf>
    <xf numFmtId="37" fontId="14" fillId="0" borderId="39" xfId="9" applyNumberFormat="1" applyFont="1" applyBorder="1"/>
    <xf numFmtId="42" fontId="14" fillId="0" borderId="39" xfId="9" applyNumberFormat="1" applyFont="1" applyBorder="1"/>
    <xf numFmtId="0" fontId="15" fillId="0" borderId="30" xfId="9" applyFont="1" applyBorder="1"/>
    <xf numFmtId="0" fontId="14" fillId="0" borderId="31" xfId="9" applyFont="1" applyBorder="1"/>
    <xf numFmtId="0" fontId="15" fillId="0" borderId="21" xfId="9" applyFont="1" applyBorder="1" applyAlignment="1">
      <alignment horizontal="left"/>
    </xf>
    <xf numFmtId="0" fontId="15" fillId="0" borderId="1" xfId="9" applyFont="1" applyBorder="1"/>
    <xf numFmtId="0" fontId="15" fillId="0" borderId="37" xfId="9" applyFont="1" applyBorder="1"/>
    <xf numFmtId="42" fontId="14" fillId="0" borderId="32" xfId="9" applyNumberFormat="1" applyFont="1" applyBorder="1"/>
    <xf numFmtId="9" fontId="14" fillId="0" borderId="33" xfId="9" applyNumberFormat="1" applyFont="1" applyBorder="1" applyAlignment="1">
      <alignment horizontal="center"/>
    </xf>
    <xf numFmtId="8" fontId="14" fillId="0" borderId="0" xfId="9" applyNumberFormat="1" applyFont="1" applyBorder="1"/>
    <xf numFmtId="164" fontId="14" fillId="0" borderId="0" xfId="9" applyNumberFormat="1" applyFont="1"/>
    <xf numFmtId="6" fontId="14" fillId="0" borderId="0" xfId="4" applyNumberFormat="1" applyFont="1"/>
    <xf numFmtId="0" fontId="18" fillId="0" borderId="0" xfId="9" applyFont="1"/>
    <xf numFmtId="37" fontId="14" fillId="0" borderId="0" xfId="9" applyNumberFormat="1" applyFont="1"/>
    <xf numFmtId="0" fontId="9" fillId="0" borderId="5" xfId="6" applyFont="1" applyFill="1" applyBorder="1" applyAlignment="1">
      <alignment horizontal="left"/>
    </xf>
    <xf numFmtId="0" fontId="10" fillId="0" borderId="0" xfId="6" applyFont="1" applyFill="1" applyBorder="1" applyAlignment="1">
      <alignment horizontal="left"/>
    </xf>
    <xf numFmtId="0" fontId="9" fillId="0" borderId="53" xfId="6" applyFont="1" applyFill="1" applyBorder="1" applyAlignment="1">
      <alignment horizontal="right"/>
    </xf>
    <xf numFmtId="0" fontId="9" fillId="0" borderId="54" xfId="6" applyFont="1" applyFill="1" applyBorder="1" applyAlignment="1">
      <alignment horizontal="right"/>
    </xf>
    <xf numFmtId="0" fontId="10" fillId="0" borderId="7" xfId="0" applyFont="1" applyFill="1" applyBorder="1" applyAlignment="1">
      <alignment horizontal="left"/>
    </xf>
    <xf numFmtId="49" fontId="19" fillId="0" borderId="0" xfId="0" applyNumberFormat="1" applyFont="1" applyFill="1" applyBorder="1"/>
    <xf numFmtId="0" fontId="10" fillId="0" borderId="0" xfId="0" applyFont="1" applyFill="1"/>
    <xf numFmtId="0" fontId="10" fillId="0" borderId="0" xfId="0" applyFont="1" applyFill="1" applyAlignment="1">
      <alignment horizontal="center"/>
    </xf>
    <xf numFmtId="0" fontId="9" fillId="0" borderId="0" xfId="0" applyFont="1" applyFill="1" applyBorder="1" applyAlignment="1"/>
    <xf numFmtId="0" fontId="10" fillId="0" borderId="0" xfId="0" applyFont="1" applyFill="1" applyBorder="1" applyAlignment="1"/>
    <xf numFmtId="0" fontId="12" fillId="0" borderId="5" xfId="0" applyFont="1" applyFill="1" applyBorder="1" applyAlignment="1">
      <alignment horizontal="right"/>
    </xf>
    <xf numFmtId="0" fontId="12" fillId="0" borderId="8" xfId="0" applyFont="1" applyFill="1" applyBorder="1" applyAlignment="1">
      <alignment horizontal="right"/>
    </xf>
    <xf numFmtId="0" fontId="12" fillId="0" borderId="10" xfId="0" applyFont="1" applyFill="1" applyBorder="1" applyAlignment="1">
      <alignment horizontal="center"/>
    </xf>
    <xf numFmtId="0" fontId="12" fillId="0" borderId="0" xfId="0" applyFont="1" applyFill="1" applyBorder="1" applyAlignment="1"/>
    <xf numFmtId="0" fontId="12" fillId="0" borderId="0" xfId="0" applyFont="1" applyFill="1" applyBorder="1"/>
    <xf numFmtId="0" fontId="12" fillId="0" borderId="11" xfId="0" applyFont="1" applyFill="1" applyBorder="1" applyAlignment="1"/>
    <xf numFmtId="0" fontId="12" fillId="0" borderId="15" xfId="6" applyFont="1" applyFill="1" applyBorder="1" applyAlignment="1">
      <alignment horizontal="center" wrapText="1"/>
    </xf>
    <xf numFmtId="0" fontId="22" fillId="0" borderId="58" xfId="6" applyFont="1" applyFill="1" applyBorder="1" applyAlignment="1">
      <alignment horizontal="center" wrapText="1"/>
    </xf>
    <xf numFmtId="3" fontId="12" fillId="0" borderId="0" xfId="0" applyNumberFormat="1" applyFont="1" applyFill="1" applyBorder="1" applyAlignment="1"/>
    <xf numFmtId="0" fontId="10" fillId="0" borderId="5" xfId="0" applyFont="1" applyFill="1" applyBorder="1" applyAlignment="1">
      <alignment horizontal="right"/>
    </xf>
    <xf numFmtId="0" fontId="10" fillId="0" borderId="8" xfId="0" applyFont="1" applyFill="1" applyBorder="1" applyAlignment="1">
      <alignment horizontal="right"/>
    </xf>
    <xf numFmtId="0" fontId="10" fillId="0" borderId="10" xfId="0" applyFont="1" applyFill="1" applyBorder="1" applyAlignment="1">
      <alignment horizontal="center"/>
    </xf>
    <xf numFmtId="0" fontId="10" fillId="0" borderId="11" xfId="0" applyFont="1" applyFill="1" applyBorder="1" applyAlignment="1"/>
    <xf numFmtId="0" fontId="10" fillId="0" borderId="15" xfId="6" applyFont="1" applyFill="1" applyBorder="1" applyAlignment="1">
      <alignment horizontal="center" wrapText="1"/>
    </xf>
    <xf numFmtId="0" fontId="9" fillId="0" borderId="58" xfId="6" applyFont="1" applyFill="1" applyBorder="1" applyAlignment="1">
      <alignment horizontal="center" wrapText="1"/>
    </xf>
    <xf numFmtId="3" fontId="10" fillId="0" borderId="0" xfId="0" applyNumberFormat="1" applyFont="1" applyFill="1" applyBorder="1" applyAlignment="1"/>
    <xf numFmtId="0" fontId="9" fillId="0" borderId="0" xfId="0" applyFont="1" applyFill="1" applyBorder="1"/>
    <xf numFmtId="0" fontId="9" fillId="0" borderId="0" xfId="0" applyFont="1" applyFill="1" applyBorder="1" applyAlignment="1">
      <alignment horizontal="right"/>
    </xf>
    <xf numFmtId="0" fontId="10" fillId="0" borderId="0" xfId="0" applyFont="1" applyFill="1" applyBorder="1" applyAlignment="1">
      <alignment horizontal="right"/>
    </xf>
    <xf numFmtId="0" fontId="10" fillId="0" borderId="1" xfId="0" applyFont="1" applyFill="1" applyBorder="1"/>
    <xf numFmtId="0" fontId="10" fillId="0" borderId="2" xfId="0" applyFont="1" applyFill="1" applyBorder="1"/>
    <xf numFmtId="0" fontId="9" fillId="0" borderId="2" xfId="0" applyFont="1" applyFill="1" applyBorder="1" applyAlignment="1">
      <alignment horizontal="right"/>
    </xf>
    <xf numFmtId="0" fontId="9" fillId="0" borderId="0" xfId="0" applyFont="1" applyFill="1" applyAlignment="1">
      <alignment horizontal="right"/>
    </xf>
    <xf numFmtId="0" fontId="12" fillId="0" borderId="0" xfId="0" applyFont="1" applyFill="1"/>
    <xf numFmtId="0" fontId="10" fillId="0" borderId="4" xfId="0" applyFont="1" applyFill="1" applyBorder="1"/>
    <xf numFmtId="0" fontId="10" fillId="0" borderId="0" xfId="0" applyFont="1" applyFill="1" applyAlignment="1">
      <alignment horizontal="right"/>
    </xf>
    <xf numFmtId="0" fontId="9" fillId="0" borderId="1" xfId="0" applyFont="1" applyFill="1" applyBorder="1" applyAlignment="1">
      <alignment horizontal="right"/>
    </xf>
    <xf numFmtId="8" fontId="9" fillId="0" borderId="0" xfId="4" applyFont="1" applyFill="1" applyBorder="1"/>
    <xf numFmtId="0" fontId="10" fillId="0" borderId="18" xfId="0" applyFont="1" applyFill="1" applyBorder="1"/>
    <xf numFmtId="8" fontId="10" fillId="0" borderId="4" xfId="4" applyFont="1" applyFill="1" applyBorder="1"/>
    <xf numFmtId="0" fontId="10" fillId="0" borderId="35" xfId="0" applyFont="1" applyFill="1" applyBorder="1"/>
    <xf numFmtId="5" fontId="10" fillId="0" borderId="0" xfId="6" applyNumberFormat="1" applyFont="1" applyFill="1"/>
    <xf numFmtId="0" fontId="10" fillId="0" borderId="0" xfId="6" applyFont="1" applyFill="1" applyAlignment="1">
      <alignment vertical="top"/>
    </xf>
    <xf numFmtId="0" fontId="9" fillId="0" borderId="49" xfId="0" applyFont="1" applyFill="1" applyBorder="1" applyAlignment="1">
      <alignment horizontal="right"/>
    </xf>
    <xf numFmtId="0" fontId="23" fillId="0" borderId="1" xfId="0" applyFont="1" applyFill="1" applyBorder="1" applyAlignment="1">
      <alignment horizontal="right"/>
    </xf>
    <xf numFmtId="0" fontId="14" fillId="0" borderId="18" xfId="9" applyFont="1" applyBorder="1" applyAlignment="1">
      <alignment horizontal="right"/>
    </xf>
    <xf numFmtId="9" fontId="15" fillId="0" borderId="19" xfId="9" applyNumberFormat="1" applyFont="1" applyBorder="1" applyAlignment="1">
      <alignment horizontal="center"/>
    </xf>
    <xf numFmtId="9" fontId="15" fillId="0" borderId="19" xfId="10" applyFont="1" applyBorder="1" applyAlignment="1">
      <alignment horizontal="center"/>
    </xf>
    <xf numFmtId="0" fontId="15" fillId="0" borderId="18" xfId="9" applyFont="1" applyBorder="1" applyAlignment="1">
      <alignment horizontal="right"/>
    </xf>
    <xf numFmtId="0" fontId="16" fillId="0" borderId="0" xfId="9" applyFont="1" applyFill="1"/>
    <xf numFmtId="0" fontId="15" fillId="0" borderId="62" xfId="9" applyFont="1" applyBorder="1" applyAlignment="1">
      <alignment horizontal="right"/>
    </xf>
    <xf numFmtId="0" fontId="15" fillId="0" borderId="63" xfId="9" applyFont="1" applyBorder="1" applyAlignment="1">
      <alignment horizontal="right"/>
    </xf>
    <xf numFmtId="9" fontId="15" fillId="0" borderId="64" xfId="9" applyNumberFormat="1" applyFont="1" applyBorder="1" applyAlignment="1">
      <alignment horizontal="center"/>
    </xf>
    <xf numFmtId="0" fontId="14" fillId="0" borderId="60" xfId="9" applyFont="1" applyBorder="1" applyAlignment="1">
      <alignment horizontal="right"/>
    </xf>
    <xf numFmtId="9" fontId="14" fillId="0" borderId="23" xfId="10" applyFont="1" applyBorder="1" applyAlignment="1">
      <alignment horizontal="center"/>
    </xf>
    <xf numFmtId="0" fontId="14" fillId="0" borderId="61" xfId="9" applyFont="1" applyBorder="1" applyAlignment="1">
      <alignment horizontal="right"/>
    </xf>
    <xf numFmtId="9" fontId="14" fillId="0" borderId="61" xfId="9" applyNumberFormat="1" applyFont="1" applyBorder="1" applyAlignment="1">
      <alignment horizontal="center"/>
    </xf>
    <xf numFmtId="9" fontId="14" fillId="0" borderId="23" xfId="9" applyNumberFormat="1" applyFont="1" applyBorder="1" applyAlignment="1">
      <alignment horizontal="center"/>
    </xf>
    <xf numFmtId="0" fontId="9" fillId="0" borderId="1" xfId="6" applyFont="1" applyFill="1" applyBorder="1" applyAlignment="1">
      <alignment horizontal="right"/>
    </xf>
    <xf numFmtId="0" fontId="10" fillId="0" borderId="52" xfId="6" applyFont="1" applyFill="1" applyBorder="1" applyAlignment="1">
      <alignment horizontal="left"/>
    </xf>
    <xf numFmtId="0" fontId="10" fillId="0" borderId="0" xfId="6" applyFont="1" applyFill="1" applyAlignment="1"/>
    <xf numFmtId="49" fontId="8" fillId="0" borderId="0" xfId="0" applyNumberFormat="1" applyFont="1" applyFill="1" applyBorder="1" applyAlignment="1"/>
    <xf numFmtId="0" fontId="10" fillId="0" borderId="8" xfId="6" applyFont="1" applyFill="1" applyBorder="1" applyAlignment="1">
      <alignment horizontal="right"/>
    </xf>
    <xf numFmtId="0" fontId="10" fillId="0" borderId="5" xfId="6" applyFont="1" applyFill="1" applyBorder="1" applyAlignment="1">
      <alignment horizontal="right"/>
    </xf>
    <xf numFmtId="0" fontId="9" fillId="2" borderId="11" xfId="6" applyFont="1" applyFill="1" applyBorder="1" applyAlignment="1">
      <alignment horizontal="left"/>
    </xf>
    <xf numFmtId="0" fontId="9" fillId="0" borderId="9" xfId="6" applyFont="1" applyFill="1" applyBorder="1" applyAlignment="1">
      <alignment horizontal="center"/>
    </xf>
    <xf numFmtId="0" fontId="3" fillId="3" borderId="0" xfId="0" applyFont="1" applyFill="1"/>
    <xf numFmtId="0" fontId="7" fillId="0" borderId="0" xfId="6" applyFont="1" applyFill="1" applyBorder="1" applyAlignment="1">
      <alignment wrapText="1"/>
    </xf>
    <xf numFmtId="0" fontId="9" fillId="0" borderId="0" xfId="6" applyFont="1" applyFill="1" applyAlignment="1">
      <alignment wrapText="1"/>
    </xf>
    <xf numFmtId="0" fontId="14" fillId="0" borderId="0" xfId="9" applyFont="1" applyBorder="1" applyAlignment="1">
      <alignment horizontal="left"/>
    </xf>
    <xf numFmtId="0" fontId="10" fillId="0" borderId="4" xfId="6" applyFont="1" applyFill="1" applyBorder="1" applyAlignment="1">
      <alignment wrapText="1"/>
    </xf>
    <xf numFmtId="0" fontId="10" fillId="0" borderId="4" xfId="0" applyFont="1" applyFill="1" applyBorder="1" applyAlignment="1"/>
    <xf numFmtId="42" fontId="9" fillId="0" borderId="45" xfId="1" applyNumberFormat="1" applyFont="1" applyFill="1" applyBorder="1" applyAlignment="1"/>
    <xf numFmtId="43" fontId="9" fillId="0" borderId="47" xfId="1" applyNumberFormat="1" applyFont="1" applyFill="1" applyBorder="1" applyAlignment="1">
      <alignment horizontal="left"/>
    </xf>
    <xf numFmtId="43" fontId="9" fillId="0" borderId="13" xfId="1" applyNumberFormat="1" applyFont="1" applyFill="1" applyBorder="1" applyAlignment="1">
      <alignment horizontal="left"/>
    </xf>
    <xf numFmtId="43" fontId="9" fillId="0" borderId="48" xfId="1" applyNumberFormat="1" applyFont="1" applyFill="1" applyBorder="1" applyAlignment="1">
      <alignment horizontal="left"/>
    </xf>
    <xf numFmtId="43" fontId="10" fillId="0" borderId="6" xfId="0" applyNumberFormat="1" applyFont="1" applyBorder="1" applyAlignment="1">
      <alignment horizontal="left"/>
    </xf>
    <xf numFmtId="43" fontId="10" fillId="0" borderId="7" xfId="0" applyNumberFormat="1" applyFont="1" applyBorder="1" applyAlignment="1">
      <alignment horizontal="left"/>
    </xf>
    <xf numFmtId="43" fontId="10" fillId="0" borderId="45" xfId="4" applyNumberFormat="1" applyFont="1" applyFill="1" applyBorder="1" applyAlignment="1">
      <alignment horizontal="left"/>
    </xf>
    <xf numFmtId="43" fontId="9" fillId="0" borderId="15" xfId="1" applyNumberFormat="1" applyFont="1" applyFill="1" applyBorder="1" applyAlignment="1">
      <alignment horizontal="left"/>
    </xf>
    <xf numFmtId="43" fontId="9" fillId="0" borderId="14" xfId="1" applyNumberFormat="1" applyFont="1" applyFill="1" applyBorder="1" applyAlignment="1">
      <alignment horizontal="left"/>
    </xf>
    <xf numFmtId="0" fontId="10" fillId="0" borderId="52" xfId="6" applyFont="1" applyFill="1" applyBorder="1" applyAlignment="1">
      <alignment horizontal="right"/>
    </xf>
    <xf numFmtId="0" fontId="10" fillId="0" borderId="6" xfId="6" applyFont="1" applyFill="1" applyBorder="1" applyAlignment="1">
      <alignment horizontal="left"/>
    </xf>
    <xf numFmtId="43" fontId="9" fillId="0" borderId="51" xfId="1" applyNumberFormat="1" applyFont="1" applyFill="1" applyBorder="1" applyAlignment="1">
      <alignment horizontal="left"/>
    </xf>
    <xf numFmtId="43" fontId="9" fillId="0" borderId="38" xfId="1" applyNumberFormat="1" applyFont="1" applyFill="1" applyBorder="1" applyAlignment="1">
      <alignment horizontal="left"/>
    </xf>
    <xf numFmtId="43" fontId="9" fillId="0" borderId="56" xfId="1" applyNumberFormat="1" applyFont="1" applyFill="1" applyBorder="1" applyAlignment="1">
      <alignment horizontal="left"/>
    </xf>
    <xf numFmtId="43" fontId="9" fillId="0" borderId="69" xfId="1" applyNumberFormat="1" applyFont="1" applyFill="1" applyBorder="1" applyAlignment="1">
      <alignment horizontal="left"/>
    </xf>
    <xf numFmtId="43" fontId="9" fillId="0" borderId="9" xfId="1" applyNumberFormat="1" applyFont="1" applyFill="1" applyBorder="1" applyAlignment="1">
      <alignment horizontal="left"/>
    </xf>
    <xf numFmtId="8" fontId="14" fillId="4" borderId="15" xfId="9" applyNumberFormat="1" applyFont="1" applyFill="1" applyBorder="1" applyAlignment="1">
      <alignment horizontal="center"/>
    </xf>
    <xf numFmtId="41" fontId="14" fillId="0" borderId="71" xfId="1" applyNumberFormat="1" applyFont="1" applyBorder="1" applyAlignment="1"/>
    <xf numFmtId="8" fontId="14" fillId="4" borderId="71" xfId="9" applyNumberFormat="1" applyFont="1" applyFill="1" applyBorder="1" applyAlignment="1">
      <alignment horizontal="center"/>
    </xf>
    <xf numFmtId="41" fontId="14" fillId="0" borderId="71" xfId="9" applyNumberFormat="1" applyFont="1" applyBorder="1" applyAlignment="1">
      <alignment horizontal="center"/>
    </xf>
    <xf numFmtId="3" fontId="14" fillId="0" borderId="61" xfId="9" applyNumberFormat="1" applyFont="1" applyBorder="1" applyAlignment="1">
      <alignment horizontal="center"/>
    </xf>
    <xf numFmtId="8" fontId="14" fillId="4" borderId="61" xfId="9" applyNumberFormat="1" applyFont="1" applyFill="1" applyBorder="1" applyAlignment="1">
      <alignment horizontal="center"/>
    </xf>
    <xf numFmtId="0" fontId="14" fillId="0" borderId="61" xfId="9" applyFont="1" applyBorder="1" applyAlignment="1">
      <alignment horizontal="center"/>
    </xf>
    <xf numFmtId="0" fontId="15" fillId="0" borderId="43" xfId="9" applyFont="1" applyBorder="1"/>
    <xf numFmtId="0" fontId="14" fillId="0" borderId="40" xfId="9" applyFont="1" applyBorder="1"/>
    <xf numFmtId="37" fontId="14" fillId="0" borderId="40" xfId="9" applyNumberFormat="1" applyFont="1" applyBorder="1"/>
    <xf numFmtId="6" fontId="15" fillId="0" borderId="72" xfId="4" applyNumberFormat="1" applyFont="1" applyBorder="1"/>
    <xf numFmtId="41" fontId="14" fillId="0" borderId="74" xfId="1" applyNumberFormat="1" applyFont="1" applyBorder="1" applyAlignment="1">
      <alignment horizontal="center"/>
    </xf>
    <xf numFmtId="8" fontId="14" fillId="4" borderId="58" xfId="9" applyNumberFormat="1" applyFont="1" applyFill="1" applyBorder="1" applyAlignment="1">
      <alignment horizontal="center"/>
    </xf>
    <xf numFmtId="8" fontId="14" fillId="0" borderId="76" xfId="9" applyNumberFormat="1" applyFont="1" applyFill="1" applyBorder="1" applyAlignment="1">
      <alignment horizontal="center"/>
    </xf>
    <xf numFmtId="0" fontId="15" fillId="0" borderId="10" xfId="9" applyFont="1" applyBorder="1"/>
    <xf numFmtId="8" fontId="14" fillId="0" borderId="11" xfId="9" applyNumberFormat="1" applyFont="1" applyBorder="1"/>
    <xf numFmtId="0" fontId="15" fillId="0" borderId="54" xfId="9" applyFont="1" applyBorder="1" applyAlignment="1">
      <alignment horizontal="left"/>
    </xf>
    <xf numFmtId="2" fontId="14" fillId="0" borderId="39" xfId="9" applyNumberFormat="1" applyFont="1" applyBorder="1"/>
    <xf numFmtId="0" fontId="17" fillId="0" borderId="70" xfId="9" applyFont="1" applyBorder="1" applyAlignment="1">
      <alignment horizontal="right"/>
    </xf>
    <xf numFmtId="0" fontId="9" fillId="0" borderId="0" xfId="7" applyFont="1" applyFill="1" applyBorder="1" applyAlignment="1"/>
    <xf numFmtId="0" fontId="10" fillId="0" borderId="0" xfId="7" applyFont="1" applyFill="1" applyBorder="1" applyAlignment="1"/>
    <xf numFmtId="0" fontId="10" fillId="0" borderId="0" xfId="7" applyFont="1" applyFill="1" applyBorder="1" applyAlignment="1">
      <alignment wrapText="1"/>
    </xf>
    <xf numFmtId="0" fontId="10" fillId="0" borderId="0" xfId="0" applyFont="1" applyFill="1" applyBorder="1" applyAlignment="1">
      <alignment wrapText="1"/>
    </xf>
    <xf numFmtId="0" fontId="10" fillId="0" borderId="0" xfId="2" applyNumberFormat="1" applyFont="1" applyFill="1" applyBorder="1" applyAlignment="1"/>
    <xf numFmtId="0" fontId="10" fillId="0" borderId="0" xfId="2" applyNumberFormat="1" applyFont="1" applyFill="1" applyBorder="1" applyAlignment="1">
      <alignment wrapText="1"/>
    </xf>
    <xf numFmtId="0" fontId="10" fillId="0" borderId="0" xfId="11" applyNumberFormat="1" applyFont="1" applyFill="1" applyBorder="1" applyAlignment="1"/>
    <xf numFmtId="0" fontId="10" fillId="0" borderId="0" xfId="7" applyFont="1" applyFill="1" applyBorder="1"/>
    <xf numFmtId="43" fontId="10" fillId="0" borderId="0" xfId="3" applyFont="1" applyFill="1" applyBorder="1"/>
    <xf numFmtId="43" fontId="9" fillId="0" borderId="57" xfId="1" applyNumberFormat="1" applyFont="1" applyFill="1" applyBorder="1" applyAlignment="1">
      <alignment horizontal="left"/>
    </xf>
    <xf numFmtId="43" fontId="9" fillId="0" borderId="11" xfId="1" applyNumberFormat="1" applyFont="1" applyFill="1" applyBorder="1" applyAlignment="1">
      <alignment horizontal="left"/>
    </xf>
    <xf numFmtId="41" fontId="14" fillId="0" borderId="66" xfId="9" applyNumberFormat="1" applyFont="1" applyBorder="1"/>
    <xf numFmtId="41" fontId="14" fillId="0" borderId="59" xfId="9" applyNumberFormat="1" applyFont="1" applyBorder="1"/>
    <xf numFmtId="41" fontId="15" fillId="0" borderId="55" xfId="9" applyNumberFormat="1" applyFont="1" applyBorder="1"/>
    <xf numFmtId="41" fontId="15" fillId="0" borderId="65" xfId="9" applyNumberFormat="1" applyFont="1" applyBorder="1"/>
    <xf numFmtId="41" fontId="14" fillId="0" borderId="26" xfId="9" applyNumberFormat="1" applyFont="1" applyBorder="1"/>
    <xf numFmtId="41" fontId="14" fillId="0" borderId="28" xfId="9" applyNumberFormat="1" applyFont="1" applyBorder="1"/>
    <xf numFmtId="41" fontId="15" fillId="0" borderId="22" xfId="9" applyNumberFormat="1" applyFont="1" applyBorder="1"/>
    <xf numFmtId="41" fontId="14" fillId="0" borderId="4" xfId="9" applyNumberFormat="1" applyFont="1" applyBorder="1"/>
    <xf numFmtId="41" fontId="14" fillId="0" borderId="0" xfId="9" applyNumberFormat="1" applyFont="1" applyBorder="1"/>
    <xf numFmtId="41" fontId="14" fillId="0" borderId="29" xfId="9" applyNumberFormat="1" applyFont="1" applyBorder="1"/>
    <xf numFmtId="43" fontId="14" fillId="0" borderId="17" xfId="1" applyNumberFormat="1" applyFont="1" applyBorder="1" applyAlignment="1">
      <alignment horizontal="center"/>
    </xf>
    <xf numFmtId="43" fontId="14" fillId="0" borderId="23" xfId="9" applyNumberFormat="1" applyFont="1" applyBorder="1" applyAlignment="1">
      <alignment horizontal="center"/>
    </xf>
    <xf numFmtId="43" fontId="15" fillId="0" borderId="19" xfId="9" applyNumberFormat="1" applyFont="1" applyBorder="1" applyAlignment="1">
      <alignment horizontal="center"/>
    </xf>
    <xf numFmtId="41" fontId="15" fillId="0" borderId="63" xfId="9" applyNumberFormat="1" applyFont="1" applyBorder="1"/>
    <xf numFmtId="43" fontId="14" fillId="0" borderId="15" xfId="9" applyNumberFormat="1" applyFont="1" applyBorder="1" applyAlignment="1">
      <alignment horizontal="center"/>
    </xf>
    <xf numFmtId="42" fontId="9" fillId="0" borderId="14" xfId="4" applyNumberFormat="1" applyFont="1" applyFill="1" applyBorder="1" applyAlignment="1">
      <alignment horizontal="center"/>
    </xf>
    <xf numFmtId="0" fontId="10" fillId="0" borderId="45" xfId="6" applyFont="1" applyFill="1" applyBorder="1" applyAlignment="1">
      <alignment horizontal="right"/>
    </xf>
    <xf numFmtId="0" fontId="10" fillId="0" borderId="68" xfId="6" applyFont="1" applyFill="1" applyBorder="1" applyAlignment="1">
      <alignment horizontal="right"/>
    </xf>
    <xf numFmtId="42" fontId="9" fillId="0" borderId="0" xfId="4" applyNumberFormat="1" applyFont="1" applyFill="1" applyBorder="1" applyAlignment="1">
      <alignment horizontal="right"/>
    </xf>
    <xf numFmtId="9" fontId="9" fillId="0" borderId="0" xfId="10" applyFont="1" applyFill="1" applyBorder="1"/>
    <xf numFmtId="0" fontId="9" fillId="0" borderId="4"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wrapText="1"/>
    </xf>
    <xf numFmtId="0" fontId="9" fillId="0" borderId="0" xfId="0" applyFont="1" applyFill="1" applyAlignment="1">
      <alignment horizontal="left"/>
    </xf>
    <xf numFmtId="0" fontId="12" fillId="0" borderId="15" xfId="0" applyFont="1" applyFill="1" applyBorder="1" applyAlignment="1">
      <alignment horizontal="center"/>
    </xf>
    <xf numFmtId="0" fontId="9" fillId="0" borderId="4" xfId="0" applyFont="1" applyFill="1" applyBorder="1" applyAlignment="1">
      <alignment horizontal="right"/>
    </xf>
    <xf numFmtId="0" fontId="10" fillId="0" borderId="15"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xf numFmtId="0" fontId="9" fillId="0" borderId="6" xfId="0" applyFont="1" applyFill="1" applyBorder="1" applyProtection="1">
      <protection locked="0"/>
    </xf>
    <xf numFmtId="0" fontId="10" fillId="0" borderId="0" xfId="0" applyNumberFormat="1" applyFont="1" applyFill="1" applyBorder="1" applyAlignment="1">
      <alignment horizontal="right"/>
    </xf>
    <xf numFmtId="166" fontId="10" fillId="0" borderId="4" xfId="0" applyNumberFormat="1" applyFont="1" applyFill="1" applyBorder="1" applyAlignment="1">
      <alignment horizontal="right"/>
    </xf>
    <xf numFmtId="166" fontId="10" fillId="0" borderId="9" xfId="0" applyNumberFormat="1" applyFont="1" applyFill="1" applyBorder="1" applyAlignment="1"/>
    <xf numFmtId="0" fontId="10" fillId="0" borderId="4" xfId="0" applyFont="1" applyFill="1" applyBorder="1" applyProtection="1">
      <protection locked="0"/>
    </xf>
    <xf numFmtId="166" fontId="10" fillId="0" borderId="9" xfId="0" applyNumberFormat="1" applyFont="1" applyFill="1" applyBorder="1" applyAlignment="1">
      <alignment horizontal="center"/>
    </xf>
    <xf numFmtId="0" fontId="10" fillId="0" borderId="46" xfId="6" applyFont="1" applyFill="1" applyBorder="1" applyAlignment="1">
      <alignment horizontal="right" wrapText="1"/>
    </xf>
    <xf numFmtId="0" fontId="10" fillId="0" borderId="52" xfId="0" applyFont="1" applyFill="1" applyBorder="1" applyAlignment="1">
      <alignment horizontal="right"/>
    </xf>
    <xf numFmtId="0" fontId="10" fillId="0" borderId="5" xfId="6" applyFont="1" applyFill="1" applyBorder="1" applyAlignment="1">
      <alignment horizontal="right" vertical="center"/>
    </xf>
    <xf numFmtId="0" fontId="9" fillId="0" borderId="0" xfId="0" applyFont="1" applyFill="1" applyBorder="1" applyProtection="1">
      <protection locked="0"/>
    </xf>
    <xf numFmtId="49" fontId="10" fillId="0" borderId="0" xfId="0" applyNumberFormat="1" applyFont="1" applyFill="1" applyBorder="1" applyAlignment="1">
      <alignment horizontal="right"/>
    </xf>
    <xf numFmtId="166" fontId="10" fillId="0" borderId="0" xfId="0" applyNumberFormat="1" applyFont="1" applyFill="1" applyBorder="1" applyAlignment="1">
      <alignment horizontal="center"/>
    </xf>
    <xf numFmtId="0" fontId="10" fillId="0" borderId="0" xfId="0" applyFont="1" applyFill="1" applyBorder="1" applyProtection="1">
      <protection locked="0"/>
    </xf>
    <xf numFmtId="166" fontId="10" fillId="0" borderId="0" xfId="0" applyNumberFormat="1" applyFont="1" applyFill="1" applyBorder="1" applyAlignment="1">
      <alignment horizontal="right"/>
    </xf>
    <xf numFmtId="166" fontId="10" fillId="0" borderId="0" xfId="0" applyNumberFormat="1" applyFont="1" applyFill="1" applyBorder="1" applyAlignment="1"/>
    <xf numFmtId="14" fontId="10" fillId="0" borderId="0" xfId="0" applyNumberFormat="1" applyFont="1" applyFill="1" applyBorder="1" applyAlignment="1">
      <alignment horizontal="center"/>
    </xf>
    <xf numFmtId="165" fontId="10" fillId="0" borderId="0" xfId="11" applyNumberFormat="1" applyFont="1" applyFill="1"/>
    <xf numFmtId="0" fontId="9" fillId="0" borderId="0" xfId="9" applyFont="1" applyFill="1" applyBorder="1" applyAlignment="1">
      <alignment horizontal="right"/>
    </xf>
    <xf numFmtId="0" fontId="9" fillId="0" borderId="4" xfId="9" applyNumberFormat="1" applyFont="1" applyFill="1" applyBorder="1" applyAlignment="1">
      <alignment horizontal="left"/>
    </xf>
    <xf numFmtId="49" fontId="10" fillId="0" borderId="4" xfId="0" applyNumberFormat="1" applyFont="1" applyFill="1" applyBorder="1" applyAlignment="1">
      <alignment horizontal="right"/>
    </xf>
    <xf numFmtId="166" fontId="10" fillId="0" borderId="4" xfId="0" applyNumberFormat="1" applyFont="1" applyFill="1" applyBorder="1" applyAlignment="1">
      <alignment horizontal="center"/>
    </xf>
    <xf numFmtId="166" fontId="10" fillId="0" borderId="4" xfId="0" applyNumberFormat="1" applyFont="1" applyFill="1" applyBorder="1" applyAlignment="1"/>
    <xf numFmtId="167" fontId="10" fillId="0" borderId="4" xfId="0" applyNumberFormat="1" applyFont="1" applyFill="1" applyBorder="1" applyAlignment="1">
      <alignment horizontal="center"/>
    </xf>
    <xf numFmtId="43" fontId="10" fillId="0" borderId="13" xfId="11" applyFont="1" applyFill="1" applyBorder="1" applyAlignment="1">
      <alignment horizontal="center"/>
    </xf>
    <xf numFmtId="3" fontId="10" fillId="0" borderId="13" xfId="11" applyNumberFormat="1" applyFont="1" applyFill="1" applyBorder="1" applyAlignment="1">
      <alignment horizontal="center"/>
    </xf>
    <xf numFmtId="43" fontId="12" fillId="0" borderId="13" xfId="11" applyFont="1" applyFill="1" applyBorder="1" applyAlignment="1">
      <alignment horizontal="center"/>
    </xf>
    <xf numFmtId="3" fontId="12" fillId="0" borderId="13" xfId="11" applyNumberFormat="1" applyFont="1" applyFill="1" applyBorder="1" applyAlignment="1">
      <alignment horizontal="center"/>
    </xf>
    <xf numFmtId="4" fontId="12" fillId="0" borderId="13" xfId="11" applyNumberFormat="1" applyFont="1" applyFill="1" applyBorder="1" applyAlignment="1">
      <alignment horizontal="center"/>
    </xf>
    <xf numFmtId="169" fontId="22" fillId="0" borderId="14" xfId="4" applyNumberFormat="1" applyFont="1" applyFill="1" applyBorder="1" applyAlignment="1">
      <alignment horizontal="center"/>
    </xf>
    <xf numFmtId="43" fontId="9" fillId="0" borderId="0" xfId="11" applyFont="1" applyFill="1" applyBorder="1"/>
    <xf numFmtId="165" fontId="9" fillId="0" borderId="0" xfId="11" applyNumberFormat="1" applyFont="1" applyFill="1" applyBorder="1"/>
    <xf numFmtId="0" fontId="24" fillId="0" borderId="0" xfId="0" applyFont="1" applyFill="1" applyBorder="1"/>
    <xf numFmtId="165" fontId="10" fillId="0" borderId="0" xfId="11" applyNumberFormat="1" applyFont="1" applyFill="1" applyBorder="1"/>
    <xf numFmtId="165" fontId="9" fillId="0" borderId="3" xfId="11" applyNumberFormat="1" applyFont="1" applyFill="1" applyBorder="1"/>
    <xf numFmtId="165" fontId="10" fillId="0" borderId="0" xfId="11" applyNumberFormat="1" applyFont="1" applyFill="1" applyBorder="1" applyAlignment="1">
      <alignment horizontal="left"/>
    </xf>
    <xf numFmtId="165" fontId="12" fillId="0" borderId="0" xfId="11" applyNumberFormat="1" applyFont="1" applyFill="1" applyBorder="1" applyAlignment="1">
      <alignment horizontal="center"/>
    </xf>
    <xf numFmtId="165" fontId="9" fillId="0" borderId="0" xfId="11" applyNumberFormat="1" applyFont="1" applyFill="1" applyAlignment="1">
      <alignment horizontal="center"/>
    </xf>
    <xf numFmtId="165" fontId="10" fillId="0" borderId="15" xfId="11" applyNumberFormat="1" applyFont="1" applyFill="1" applyBorder="1" applyAlignment="1">
      <alignment horizontal="center"/>
    </xf>
    <xf numFmtId="165" fontId="12" fillId="0" borderId="15" xfId="11" applyNumberFormat="1" applyFont="1" applyFill="1" applyBorder="1" applyAlignment="1">
      <alignment horizontal="center"/>
    </xf>
    <xf numFmtId="43" fontId="12" fillId="0" borderId="15" xfId="11" applyNumberFormat="1" applyFont="1" applyFill="1" applyBorder="1" applyAlignment="1">
      <alignment horizontal="center"/>
    </xf>
    <xf numFmtId="165" fontId="9" fillId="0" borderId="4" xfId="11" applyNumberFormat="1" applyFont="1" applyFill="1" applyBorder="1"/>
    <xf numFmtId="165" fontId="9" fillId="0" borderId="0" xfId="11" applyNumberFormat="1" applyFont="1" applyFill="1" applyBorder="1" applyAlignment="1">
      <alignment horizontal="center"/>
    </xf>
    <xf numFmtId="165" fontId="10" fillId="0" borderId="15" xfId="11" applyNumberFormat="1" applyFont="1" applyFill="1" applyBorder="1" applyAlignment="1">
      <alignment horizontal="center" wrapText="1"/>
    </xf>
    <xf numFmtId="165" fontId="12" fillId="0" borderId="15" xfId="11" applyNumberFormat="1" applyFont="1" applyFill="1" applyBorder="1" applyAlignment="1">
      <alignment horizontal="center" wrapText="1"/>
    </xf>
    <xf numFmtId="165" fontId="10" fillId="0" borderId="15" xfId="11" applyNumberFormat="1" applyFont="1" applyFill="1" applyBorder="1"/>
    <xf numFmtId="165" fontId="10" fillId="0" borderId="46" xfId="11" applyNumberFormat="1" applyFont="1" applyFill="1" applyBorder="1"/>
    <xf numFmtId="8" fontId="10" fillId="0" borderId="0" xfId="4" applyFont="1" applyFill="1" applyBorder="1"/>
    <xf numFmtId="9" fontId="9" fillId="0" borderId="0" xfId="10" applyFont="1" applyFill="1"/>
    <xf numFmtId="165" fontId="23" fillId="0" borderId="3" xfId="11" applyNumberFormat="1" applyFont="1" applyFill="1" applyBorder="1"/>
    <xf numFmtId="0" fontId="9" fillId="0" borderId="0" xfId="9" applyFont="1" applyFill="1" applyBorder="1" applyAlignment="1">
      <alignment horizontal="left"/>
    </xf>
    <xf numFmtId="0" fontId="10" fillId="0" borderId="0" xfId="0" applyNumberFormat="1" applyFont="1" applyFill="1" applyAlignment="1">
      <alignment wrapText="1"/>
    </xf>
    <xf numFmtId="168" fontId="10" fillId="0" borderId="0" xfId="0" applyNumberFormat="1" applyFont="1" applyFill="1" applyBorder="1" applyAlignment="1"/>
    <xf numFmtId="43" fontId="10" fillId="0" borderId="0" xfId="11" applyFont="1" applyFill="1" applyBorder="1" applyAlignment="1">
      <alignment horizontal="center"/>
    </xf>
    <xf numFmtId="3" fontId="10" fillId="0" borderId="0" xfId="11" applyNumberFormat="1" applyFont="1" applyFill="1" applyBorder="1" applyAlignment="1">
      <alignment horizontal="center"/>
    </xf>
    <xf numFmtId="169" fontId="9" fillId="0" borderId="0" xfId="4" applyNumberFormat="1" applyFont="1" applyFill="1" applyBorder="1" applyAlignment="1">
      <alignment horizontal="center"/>
    </xf>
    <xf numFmtId="42" fontId="9" fillId="0" borderId="0" xfId="11" applyNumberFormat="1" applyFont="1" applyFill="1" applyBorder="1"/>
    <xf numFmtId="170" fontId="14" fillId="0" borderId="0" xfId="9" applyNumberFormat="1" applyFont="1"/>
    <xf numFmtId="170" fontId="15" fillId="0" borderId="0" xfId="9" applyNumberFormat="1" applyFont="1"/>
    <xf numFmtId="170" fontId="6" fillId="0" borderId="0" xfId="9" applyNumberFormat="1" applyFont="1"/>
    <xf numFmtId="170" fontId="15" fillId="0" borderId="0" xfId="9" applyNumberFormat="1" applyFont="1" applyAlignment="1">
      <alignment horizontal="center" wrapText="1"/>
    </xf>
    <xf numFmtId="170" fontId="15" fillId="0" borderId="0" xfId="9" applyNumberFormat="1" applyFont="1" applyBorder="1"/>
    <xf numFmtId="9" fontId="14" fillId="0" borderId="0" xfId="9" applyNumberFormat="1" applyFont="1" applyAlignment="1">
      <alignment horizontal="center"/>
    </xf>
    <xf numFmtId="9" fontId="14" fillId="0" borderId="27" xfId="10" applyFont="1" applyBorder="1" applyAlignment="1">
      <alignment horizontal="center"/>
    </xf>
    <xf numFmtId="168" fontId="25" fillId="0" borderId="0" xfId="0" applyNumberFormat="1" applyFont="1" applyFill="1" applyBorder="1" applyAlignment="1"/>
    <xf numFmtId="42" fontId="10" fillId="0" borderId="67" xfId="1" applyNumberFormat="1" applyFont="1" applyFill="1" applyBorder="1" applyAlignment="1"/>
    <xf numFmtId="42" fontId="10" fillId="0" borderId="41" xfId="1" applyNumberFormat="1" applyFont="1" applyFill="1" applyBorder="1" applyAlignment="1" applyProtection="1">
      <protection locked="0"/>
    </xf>
    <xf numFmtId="42" fontId="9" fillId="0" borderId="68" xfId="1" applyNumberFormat="1" applyFont="1" applyFill="1" applyBorder="1" applyAlignment="1"/>
    <xf numFmtId="42" fontId="10" fillId="0" borderId="77" xfId="1" applyNumberFormat="1" applyFont="1" applyFill="1" applyBorder="1" applyAlignment="1" applyProtection="1">
      <protection locked="0"/>
    </xf>
    <xf numFmtId="42" fontId="9" fillId="0" borderId="38" xfId="1" applyNumberFormat="1" applyFont="1" applyFill="1" applyBorder="1" applyAlignment="1"/>
    <xf numFmtId="42" fontId="9" fillId="0" borderId="49" xfId="1" applyNumberFormat="1" applyFont="1" applyFill="1" applyBorder="1" applyAlignment="1"/>
    <xf numFmtId="43" fontId="10" fillId="0" borderId="15" xfId="1" applyNumberFormat="1" applyFont="1" applyFill="1" applyBorder="1" applyAlignment="1">
      <alignment horizontal="left"/>
    </xf>
    <xf numFmtId="43" fontId="10" fillId="0" borderId="4" xfId="1" applyNumberFormat="1" applyFont="1" applyFill="1" applyBorder="1" applyAlignment="1">
      <alignment horizontal="left"/>
    </xf>
    <xf numFmtId="43" fontId="10" fillId="0" borderId="57" xfId="1" applyNumberFormat="1" applyFont="1" applyFill="1" applyBorder="1" applyAlignment="1">
      <alignment horizontal="left"/>
    </xf>
    <xf numFmtId="43" fontId="10" fillId="0" borderId="0" xfId="1" applyNumberFormat="1" applyFont="1" applyFill="1" applyBorder="1" applyAlignment="1">
      <alignment horizontal="left"/>
    </xf>
    <xf numFmtId="171" fontId="14" fillId="0" borderId="61" xfId="9" applyNumberFormat="1" applyFont="1" applyBorder="1" applyAlignment="1">
      <alignment horizontal="center"/>
    </xf>
    <xf numFmtId="0" fontId="10" fillId="0" borderId="46" xfId="6" applyFont="1" applyFill="1" applyBorder="1" applyAlignment="1">
      <alignment horizontal="center"/>
    </xf>
    <xf numFmtId="3" fontId="9" fillId="0" borderId="46" xfId="1" applyNumberFormat="1" applyFont="1" applyFill="1" applyBorder="1" applyAlignment="1"/>
    <xf numFmtId="171" fontId="10" fillId="0" borderId="78" xfId="10" applyNumberFormat="1" applyFont="1" applyFill="1" applyBorder="1" applyAlignment="1" applyProtection="1">
      <alignment horizontal="center"/>
    </xf>
    <xf numFmtId="49" fontId="10" fillId="0" borderId="47" xfId="6" applyNumberFormat="1" applyFont="1" applyFill="1" applyBorder="1" applyAlignment="1" applyProtection="1">
      <alignment horizontal="center"/>
      <protection locked="0"/>
    </xf>
    <xf numFmtId="49" fontId="9" fillId="0" borderId="41" xfId="6" applyNumberFormat="1" applyFont="1" applyFill="1" applyBorder="1" applyAlignment="1" applyProtection="1">
      <alignment horizontal="center"/>
      <protection locked="0"/>
    </xf>
    <xf numFmtId="49" fontId="6" fillId="0" borderId="41" xfId="6" applyNumberFormat="1" applyFont="1" applyFill="1" applyBorder="1" applyAlignment="1" applyProtection="1">
      <alignment horizontal="center"/>
      <protection locked="0"/>
    </xf>
    <xf numFmtId="0" fontId="10" fillId="3" borderId="6" xfId="0" applyNumberFormat="1" applyFont="1" applyFill="1" applyBorder="1" applyAlignment="1">
      <alignment horizontal="right"/>
    </xf>
    <xf numFmtId="166" fontId="26" fillId="0" borderId="6" xfId="0" applyNumberFormat="1" applyFont="1" applyFill="1" applyBorder="1" applyAlignment="1">
      <alignment horizontal="right"/>
    </xf>
    <xf numFmtId="0" fontId="10" fillId="3" borderId="8" xfId="6" applyFont="1" applyFill="1" applyBorder="1" applyAlignment="1">
      <alignment horizontal="left"/>
    </xf>
    <xf numFmtId="0" fontId="10" fillId="3" borderId="0" xfId="6" applyFont="1" applyFill="1" applyBorder="1" applyAlignment="1">
      <alignment horizontal="right"/>
    </xf>
    <xf numFmtId="166" fontId="26" fillId="0" borderId="4" xfId="0" applyNumberFormat="1" applyFont="1" applyFill="1" applyBorder="1" applyAlignment="1">
      <alignment horizontal="right"/>
    </xf>
    <xf numFmtId="166" fontId="26" fillId="0" borderId="9" xfId="0" applyNumberFormat="1" applyFont="1" applyFill="1" applyBorder="1" applyAlignment="1">
      <alignment horizontal="center"/>
    </xf>
    <xf numFmtId="0" fontId="9" fillId="2" borderId="41" xfId="6" applyFont="1" applyFill="1" applyBorder="1" applyAlignment="1">
      <alignment horizontal="left"/>
    </xf>
    <xf numFmtId="0" fontId="10" fillId="3" borderId="52" xfId="0" applyFont="1" applyFill="1" applyBorder="1" applyAlignment="1">
      <alignment horizontal="right" wrapText="1"/>
    </xf>
    <xf numFmtId="0" fontId="10" fillId="3" borderId="50" xfId="0" applyFont="1" applyFill="1" applyBorder="1" applyAlignment="1">
      <alignment horizontal="left" wrapText="1"/>
    </xf>
    <xf numFmtId="0" fontId="9" fillId="3" borderId="50" xfId="0" applyFont="1" applyFill="1" applyBorder="1" applyAlignment="1">
      <alignment horizontal="right"/>
    </xf>
    <xf numFmtId="0" fontId="11" fillId="3" borderId="39" xfId="0" applyFont="1" applyFill="1" applyBorder="1" applyAlignment="1">
      <alignment horizontal="right"/>
    </xf>
    <xf numFmtId="0" fontId="10" fillId="3" borderId="39" xfId="0" applyFont="1" applyFill="1" applyBorder="1" applyAlignment="1">
      <alignment horizontal="center" wrapText="1"/>
    </xf>
    <xf numFmtId="0" fontId="10" fillId="3" borderId="50" xfId="0" applyFont="1" applyFill="1" applyBorder="1" applyAlignment="1">
      <alignment horizontal="center" wrapText="1"/>
    </xf>
    <xf numFmtId="0" fontId="9" fillId="3" borderId="34" xfId="0" applyFont="1" applyFill="1" applyBorder="1" applyAlignment="1">
      <alignment horizontal="right"/>
    </xf>
    <xf numFmtId="0" fontId="26" fillId="3" borderId="53" xfId="0" applyFont="1" applyFill="1" applyBorder="1" applyAlignment="1">
      <alignment horizontal="right"/>
    </xf>
    <xf numFmtId="0" fontId="9" fillId="2" borderId="0" xfId="6" applyFont="1" applyFill="1" applyBorder="1" applyAlignment="1">
      <alignment horizontal="right"/>
    </xf>
    <xf numFmtId="0" fontId="10" fillId="0" borderId="0" xfId="0" applyFont="1" applyFill="1" applyBorder="1" applyAlignment="1" applyProtection="1">
      <alignment wrapText="1"/>
      <protection locked="0"/>
    </xf>
    <xf numFmtId="37" fontId="10" fillId="0" borderId="0" xfId="0" applyNumberFormat="1" applyFont="1" applyFill="1" applyBorder="1" applyProtection="1"/>
    <xf numFmtId="10" fontId="9" fillId="0" borderId="0" xfId="10" applyNumberFormat="1" applyFont="1" applyFill="1" applyBorder="1"/>
    <xf numFmtId="171" fontId="14" fillId="0" borderId="27" xfId="10" applyNumberFormat="1" applyFont="1" applyBorder="1" applyAlignment="1">
      <alignment horizontal="center"/>
    </xf>
    <xf numFmtId="42" fontId="9" fillId="0" borderId="41" xfId="1" applyNumberFormat="1" applyFont="1" applyFill="1" applyBorder="1" applyAlignment="1"/>
    <xf numFmtId="42" fontId="10" fillId="0" borderId="47" xfId="1" applyNumberFormat="1" applyFont="1" applyFill="1" applyBorder="1" applyAlignment="1" applyProtection="1">
      <protection locked="0"/>
    </xf>
    <xf numFmtId="42" fontId="9" fillId="0" borderId="35" xfId="1" applyNumberFormat="1" applyFont="1" applyFill="1" applyBorder="1" applyAlignment="1"/>
    <xf numFmtId="0" fontId="10" fillId="3" borderId="50" xfId="6" applyFont="1" applyFill="1" applyBorder="1" applyAlignment="1">
      <alignment horizontal="right"/>
    </xf>
    <xf numFmtId="171" fontId="10" fillId="3" borderId="68" xfId="10" applyNumberFormat="1" applyFont="1" applyFill="1" applyBorder="1" applyAlignment="1">
      <alignment horizontal="center"/>
    </xf>
    <xf numFmtId="172" fontId="10" fillId="0" borderId="13" xfId="11" applyNumberFormat="1" applyFont="1" applyFill="1" applyBorder="1" applyAlignment="1">
      <alignment horizontal="center"/>
    </xf>
    <xf numFmtId="0" fontId="14" fillId="0" borderId="60" xfId="9" applyNumberFormat="1" applyFont="1" applyBorder="1" applyAlignment="1">
      <alignment horizontal="right"/>
    </xf>
    <xf numFmtId="0" fontId="28" fillId="0" borderId="17" xfId="9" applyFont="1" applyBorder="1" applyAlignment="1">
      <alignment horizontal="center" wrapText="1"/>
    </xf>
    <xf numFmtId="4" fontId="10" fillId="0" borderId="0" xfId="0" applyNumberFormat="1" applyFont="1" applyFill="1"/>
    <xf numFmtId="173" fontId="10" fillId="0" borderId="13" xfId="11" applyNumberFormat="1" applyFont="1" applyFill="1" applyBorder="1" applyAlignment="1">
      <alignment horizontal="center"/>
    </xf>
    <xf numFmtId="174" fontId="10" fillId="0" borderId="13" xfId="11" applyNumberFormat="1" applyFont="1" applyFill="1" applyBorder="1" applyAlignment="1">
      <alignment horizontal="center"/>
    </xf>
    <xf numFmtId="0" fontId="10" fillId="0" borderId="8" xfId="0" applyFont="1" applyFill="1" applyBorder="1" applyAlignment="1">
      <alignment horizontal="right" wrapText="1"/>
    </xf>
    <xf numFmtId="0" fontId="26" fillId="0" borderId="0" xfId="0" applyFont="1" applyFill="1"/>
    <xf numFmtId="0" fontId="30" fillId="0" borderId="0" xfId="0" applyFont="1" applyFill="1" applyBorder="1" applyAlignment="1">
      <alignment horizontal="right"/>
    </xf>
    <xf numFmtId="43" fontId="30" fillId="0" borderId="0" xfId="11" applyFont="1" applyFill="1" applyBorder="1"/>
    <xf numFmtId="10" fontId="10" fillId="0" borderId="0" xfId="10" applyNumberFormat="1" applyFont="1" applyFill="1" applyBorder="1"/>
    <xf numFmtId="0" fontId="31" fillId="0" borderId="0" xfId="0" applyFont="1" applyFill="1" applyBorder="1"/>
    <xf numFmtId="0" fontId="32" fillId="0" borderId="0" xfId="0" applyFont="1" applyAlignment="1">
      <alignment vertical="center" wrapText="1"/>
    </xf>
    <xf numFmtId="0" fontId="33" fillId="0" borderId="0" xfId="0" applyFont="1" applyAlignment="1">
      <alignment vertical="center" wrapText="1"/>
    </xf>
    <xf numFmtId="49" fontId="32" fillId="0" borderId="0" xfId="0" applyNumberFormat="1" applyFont="1" applyAlignment="1">
      <alignment wrapText="1"/>
    </xf>
    <xf numFmtId="49" fontId="32" fillId="0" borderId="0" xfId="0" applyNumberFormat="1" applyFont="1"/>
    <xf numFmtId="0" fontId="33" fillId="0" borderId="0" xfId="0" applyFont="1" applyBorder="1" applyAlignment="1">
      <alignment vertical="center"/>
    </xf>
    <xf numFmtId="0" fontId="32" fillId="0" borderId="0" xfId="0" applyFont="1" applyAlignment="1">
      <alignment wrapText="1"/>
    </xf>
    <xf numFmtId="0" fontId="33" fillId="0" borderId="39" xfId="0" applyFont="1" applyBorder="1" applyAlignment="1">
      <alignment vertical="center" wrapText="1"/>
    </xf>
    <xf numFmtId="0" fontId="33" fillId="0" borderId="70" xfId="0" applyFont="1" applyBorder="1" applyAlignment="1">
      <alignment horizontal="center" vertical="center" wrapText="1"/>
    </xf>
    <xf numFmtId="0" fontId="33" fillId="0" borderId="39" xfId="0" applyFont="1" applyBorder="1" applyAlignment="1">
      <alignment horizontal="center" vertical="center" wrapText="1"/>
    </xf>
    <xf numFmtId="0" fontId="32" fillId="0" borderId="79" xfId="0" applyFont="1" applyBorder="1" applyAlignment="1">
      <alignment horizontal="center" vertical="center"/>
    </xf>
    <xf numFmtId="0" fontId="32" fillId="0" borderId="80" xfId="0" applyFont="1" applyBorder="1" applyAlignment="1">
      <alignment horizontal="center" vertical="center" wrapText="1"/>
    </xf>
    <xf numFmtId="0" fontId="33" fillId="0" borderId="39" xfId="0" applyFont="1" applyBorder="1" applyAlignment="1">
      <alignment horizontal="center" vertical="center"/>
    </xf>
    <xf numFmtId="0" fontId="32" fillId="0" borderId="0" xfId="0" applyFont="1" applyAlignment="1"/>
    <xf numFmtId="0" fontId="32" fillId="0" borderId="0" xfId="0" applyFont="1" applyAlignment="1">
      <alignment vertical="center"/>
    </xf>
    <xf numFmtId="0" fontId="32" fillId="0" borderId="39" xfId="0" applyFont="1" applyBorder="1" applyAlignment="1">
      <alignment vertical="center"/>
    </xf>
    <xf numFmtId="0" fontId="35" fillId="0" borderId="0" xfId="0" applyFont="1" applyAlignment="1">
      <alignment vertical="center" wrapText="1"/>
    </xf>
    <xf numFmtId="0" fontId="33" fillId="0" borderId="39" xfId="0" applyFont="1" applyBorder="1" applyAlignment="1">
      <alignment vertical="center"/>
    </xf>
    <xf numFmtId="0" fontId="32" fillId="0" borderId="81" xfId="0" applyFont="1" applyBorder="1" applyAlignment="1">
      <alignment vertical="center"/>
    </xf>
    <xf numFmtId="0" fontId="33" fillId="0" borderId="0" xfId="0" applyFont="1" applyAlignment="1">
      <alignment horizontal="center" vertical="center" wrapText="1"/>
    </xf>
    <xf numFmtId="0" fontId="32" fillId="0" borderId="0" xfId="0" applyFont="1" applyBorder="1" applyAlignment="1">
      <alignment vertical="center"/>
    </xf>
    <xf numFmtId="0" fontId="32" fillId="0" borderId="0" xfId="0" applyFont="1" applyBorder="1" applyAlignment="1"/>
    <xf numFmtId="0" fontId="33" fillId="0" borderId="0" xfId="0" applyFont="1" applyBorder="1" applyAlignment="1">
      <alignment horizontal="center" vertical="center" wrapText="1"/>
    </xf>
    <xf numFmtId="0" fontId="32" fillId="0" borderId="6" xfId="0" applyFont="1" applyBorder="1" applyAlignment="1">
      <alignment horizontal="center" vertical="center"/>
    </xf>
    <xf numFmtId="0" fontId="33" fillId="0" borderId="7" xfId="0" applyFont="1" applyBorder="1" applyAlignment="1">
      <alignment horizontal="center" vertical="center" wrapText="1"/>
    </xf>
    <xf numFmtId="0" fontId="33" fillId="0" borderId="85"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52" xfId="0" applyFont="1" applyBorder="1" applyAlignment="1">
      <alignment horizontal="center" vertical="center" wrapText="1"/>
    </xf>
    <xf numFmtId="0" fontId="38" fillId="0" borderId="0" xfId="0" applyFont="1" applyBorder="1" applyAlignment="1">
      <alignment horizontal="center" vertical="center"/>
    </xf>
    <xf numFmtId="0" fontId="39" fillId="0" borderId="70" xfId="0" applyFont="1" applyBorder="1" applyAlignment="1">
      <alignment horizontal="center" vertical="center" wrapText="1"/>
    </xf>
    <xf numFmtId="0" fontId="39" fillId="0" borderId="39" xfId="0" applyFont="1" applyBorder="1" applyAlignment="1">
      <alignment horizontal="center" vertical="center"/>
    </xf>
    <xf numFmtId="0" fontId="33" fillId="0" borderId="81" xfId="0" applyFont="1" applyBorder="1" applyAlignment="1">
      <alignment vertical="center"/>
    </xf>
    <xf numFmtId="0" fontId="32" fillId="0" borderId="81" xfId="0" applyFont="1" applyBorder="1" applyAlignment="1"/>
    <xf numFmtId="0" fontId="33" fillId="6" borderId="0" xfId="0" applyFont="1" applyFill="1" applyBorder="1" applyAlignment="1">
      <alignment vertical="center"/>
    </xf>
    <xf numFmtId="0" fontId="32" fillId="0" borderId="0" xfId="0" applyFont="1" applyBorder="1" applyAlignment="1">
      <alignment wrapText="1"/>
    </xf>
    <xf numFmtId="0" fontId="32" fillId="0" borderId="40" xfId="0" applyFont="1" applyBorder="1" applyAlignment="1">
      <alignment vertical="center"/>
    </xf>
    <xf numFmtId="0" fontId="33" fillId="5" borderId="0" xfId="0" applyFont="1" applyFill="1" applyBorder="1" applyAlignment="1">
      <alignment vertical="center"/>
    </xf>
    <xf numFmtId="0" fontId="33" fillId="0" borderId="0" xfId="0" applyFont="1" applyBorder="1" applyAlignment="1">
      <alignment horizontal="right" vertical="center"/>
    </xf>
    <xf numFmtId="0" fontId="32" fillId="0" borderId="0" xfId="0" applyFont="1" applyBorder="1" applyAlignment="1">
      <alignment vertical="top"/>
    </xf>
    <xf numFmtId="0" fontId="32" fillId="0" borderId="39" xfId="0" applyFont="1" applyBorder="1" applyAlignment="1">
      <alignment horizontal="right" vertical="top"/>
    </xf>
    <xf numFmtId="0" fontId="32" fillId="0" borderId="39" xfId="0" applyFont="1" applyBorder="1" applyAlignment="1"/>
    <xf numFmtId="0" fontId="34" fillId="0" borderId="0" xfId="0" applyFont="1" applyBorder="1" applyAlignment="1">
      <alignment vertical="center"/>
    </xf>
    <xf numFmtId="0" fontId="32" fillId="0" borderId="2" xfId="0" applyFont="1" applyBorder="1" applyAlignment="1"/>
    <xf numFmtId="0" fontId="32" fillId="0" borderId="2" xfId="0" applyFont="1" applyBorder="1" applyAlignment="1">
      <alignment wrapText="1"/>
    </xf>
    <xf numFmtId="49" fontId="32" fillId="0" borderId="0" xfId="0" applyNumberFormat="1" applyFont="1" applyAlignment="1">
      <alignment horizontal="center" wrapText="1"/>
    </xf>
    <xf numFmtId="49" fontId="33" fillId="0" borderId="0" xfId="0" applyNumberFormat="1" applyFont="1" applyAlignment="1">
      <alignment horizontal="center" vertical="top" wrapText="1"/>
    </xf>
    <xf numFmtId="49" fontId="33" fillId="0" borderId="0" xfId="0" applyNumberFormat="1" applyFont="1" applyAlignment="1">
      <alignment horizontal="center" vertical="top"/>
    </xf>
    <xf numFmtId="49" fontId="33" fillId="0" borderId="0" xfId="0" applyNumberFormat="1" applyFont="1" applyBorder="1" applyAlignment="1">
      <alignment horizontal="center" vertical="top"/>
    </xf>
    <xf numFmtId="49" fontId="32" fillId="0" borderId="0" xfId="0" applyNumberFormat="1" applyFont="1" applyBorder="1" applyAlignment="1">
      <alignment horizontal="center" vertical="center"/>
    </xf>
    <xf numFmtId="49" fontId="32" fillId="0" borderId="0" xfId="0" applyNumberFormat="1" applyFont="1" applyAlignment="1">
      <alignment horizontal="center"/>
    </xf>
    <xf numFmtId="49" fontId="32" fillId="0" borderId="0" xfId="0" applyNumberFormat="1" applyFont="1" applyAlignment="1">
      <alignment horizontal="center" vertical="center"/>
    </xf>
    <xf numFmtId="49" fontId="32" fillId="0" borderId="81" xfId="0" applyNumberFormat="1" applyFont="1" applyBorder="1" applyAlignment="1">
      <alignment horizontal="center" vertical="center"/>
    </xf>
    <xf numFmtId="49" fontId="32" fillId="0" borderId="0" xfId="0" applyNumberFormat="1" applyFont="1" applyBorder="1" applyAlignment="1">
      <alignment horizontal="center" wrapText="1"/>
    </xf>
    <xf numFmtId="49" fontId="33" fillId="5" borderId="0" xfId="0" applyNumberFormat="1" applyFont="1" applyFill="1" applyBorder="1" applyAlignment="1">
      <alignment horizontal="left" vertical="center"/>
    </xf>
    <xf numFmtId="49" fontId="34" fillId="0" borderId="0" xfId="0" applyNumberFormat="1" applyFont="1" applyBorder="1" applyAlignment="1">
      <alignment horizontal="left" vertical="center"/>
    </xf>
    <xf numFmtId="0" fontId="33" fillId="0" borderId="0" xfId="0" applyFont="1" applyBorder="1" applyAlignment="1">
      <alignment horizontal="left" vertical="center"/>
    </xf>
    <xf numFmtId="0" fontId="33" fillId="0" borderId="0" xfId="0" applyFont="1" applyBorder="1" applyAlignment="1">
      <alignment horizontal="left" wrapText="1"/>
    </xf>
    <xf numFmtId="49" fontId="34" fillId="0" borderId="0" xfId="0" applyNumberFormat="1" applyFont="1" applyAlignment="1">
      <alignment horizontal="center" wrapText="1"/>
    </xf>
    <xf numFmtId="0" fontId="34" fillId="0" borderId="0" xfId="0" applyFont="1" applyBorder="1" applyAlignment="1">
      <alignment wrapText="1"/>
    </xf>
    <xf numFmtId="0" fontId="34" fillId="0" borderId="0" xfId="0" applyFont="1" applyAlignment="1">
      <alignment wrapText="1"/>
    </xf>
    <xf numFmtId="49" fontId="39" fillId="5" borderId="0" xfId="0" applyNumberFormat="1" applyFont="1" applyFill="1" applyBorder="1" applyAlignment="1">
      <alignment horizontal="left" vertical="center"/>
    </xf>
    <xf numFmtId="0" fontId="39" fillId="5" borderId="0" xfId="0" applyFont="1" applyFill="1" applyBorder="1" applyAlignment="1">
      <alignment vertical="center"/>
    </xf>
    <xf numFmtId="49" fontId="42" fillId="0" borderId="0" xfId="0" applyNumberFormat="1" applyFont="1" applyAlignment="1">
      <alignment horizontal="center" wrapText="1"/>
    </xf>
    <xf numFmtId="0" fontId="41" fillId="0" borderId="0" xfId="0" applyFont="1" applyBorder="1" applyAlignment="1">
      <alignment horizontal="left" vertical="center"/>
    </xf>
    <xf numFmtId="0" fontId="41" fillId="0" borderId="0" xfId="0" applyFont="1" applyBorder="1" applyAlignment="1">
      <alignment vertical="center"/>
    </xf>
    <xf numFmtId="0" fontId="42" fillId="0" borderId="0" xfId="0" applyFont="1" applyBorder="1" applyAlignment="1">
      <alignment wrapText="1"/>
    </xf>
    <xf numFmtId="0" fontId="41" fillId="0" borderId="0" xfId="0" applyFont="1" applyBorder="1" applyAlignment="1">
      <alignment horizontal="left" wrapText="1"/>
    </xf>
    <xf numFmtId="49" fontId="41" fillId="0" borderId="0" xfId="0" applyNumberFormat="1" applyFont="1" applyAlignment="1">
      <alignment horizontal="center" vertical="top" wrapText="1"/>
    </xf>
    <xf numFmtId="0" fontId="41" fillId="0" borderId="39" xfId="0" applyFont="1" applyBorder="1" applyAlignment="1">
      <alignment vertical="center" wrapText="1"/>
    </xf>
    <xf numFmtId="0" fontId="41" fillId="0" borderId="39" xfId="0" applyFont="1" applyBorder="1" applyAlignment="1">
      <alignment horizontal="center" vertical="center"/>
    </xf>
    <xf numFmtId="0" fontId="43" fillId="0" borderId="0" xfId="0" applyFont="1" applyAlignment="1">
      <alignment vertical="center" wrapText="1"/>
    </xf>
    <xf numFmtId="0" fontId="41" fillId="0" borderId="70" xfId="0" applyFont="1" applyBorder="1" applyAlignment="1">
      <alignment horizontal="center" vertical="center" wrapText="1"/>
    </xf>
    <xf numFmtId="0" fontId="42" fillId="0" borderId="6" xfId="0" applyFont="1" applyBorder="1" applyAlignment="1">
      <alignment horizontal="center" vertical="center"/>
    </xf>
    <xf numFmtId="0" fontId="41" fillId="0" borderId="0" xfId="0" applyFont="1" applyAlignment="1">
      <alignment vertical="center" wrapText="1"/>
    </xf>
    <xf numFmtId="0" fontId="41" fillId="0" borderId="7"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85" xfId="0" applyFont="1" applyBorder="1" applyAlignment="1">
      <alignment horizontal="center" vertical="center" wrapText="1"/>
    </xf>
    <xf numFmtId="0" fontId="41" fillId="0" borderId="52" xfId="0" applyFont="1" applyBorder="1" applyAlignment="1">
      <alignment horizontal="center" vertical="center" wrapText="1"/>
    </xf>
    <xf numFmtId="0" fontId="42" fillId="0" borderId="79" xfId="0" applyFont="1" applyBorder="1" applyAlignment="1">
      <alignment horizontal="center" vertical="center"/>
    </xf>
    <xf numFmtId="0" fontId="42" fillId="0" borderId="80" xfId="0" applyFont="1" applyBorder="1" applyAlignment="1">
      <alignment horizontal="center" vertical="center" wrapText="1"/>
    </xf>
    <xf numFmtId="0" fontId="41" fillId="0" borderId="39" xfId="0" applyFont="1" applyBorder="1" applyAlignment="1">
      <alignment horizontal="center" vertical="center" wrapText="1"/>
    </xf>
    <xf numFmtId="0" fontId="42" fillId="0" borderId="0" xfId="0" applyFont="1" applyAlignment="1">
      <alignment wrapText="1"/>
    </xf>
    <xf numFmtId="49" fontId="41" fillId="0" borderId="0" xfId="0" applyNumberFormat="1" applyFont="1" applyAlignment="1">
      <alignment horizontal="center" vertical="top"/>
    </xf>
    <xf numFmtId="0" fontId="41" fillId="0" borderId="0" xfId="0" applyFont="1" applyAlignment="1">
      <alignment horizontal="center" vertical="center" wrapText="1"/>
    </xf>
    <xf numFmtId="0" fontId="42" fillId="0" borderId="0" xfId="0" applyFont="1" applyBorder="1" applyAlignment="1">
      <alignment vertical="center"/>
    </xf>
    <xf numFmtId="0" fontId="42" fillId="0" borderId="0" xfId="0" applyFont="1" applyBorder="1" applyAlignment="1"/>
    <xf numFmtId="0" fontId="42" fillId="0" borderId="0" xfId="0" applyFont="1" applyAlignment="1"/>
    <xf numFmtId="0" fontId="42" fillId="0" borderId="39" xfId="0" applyFont="1" applyBorder="1" applyAlignment="1"/>
    <xf numFmtId="0" fontId="42" fillId="0" borderId="2" xfId="0" applyFont="1" applyBorder="1" applyAlignment="1"/>
    <xf numFmtId="0" fontId="42" fillId="0" borderId="2" xfId="0" applyFont="1" applyBorder="1" applyAlignment="1">
      <alignment wrapText="1"/>
    </xf>
    <xf numFmtId="0" fontId="41" fillId="0" borderId="0" xfId="0" applyFont="1" applyBorder="1" applyAlignment="1">
      <alignment horizontal="center" vertical="center" wrapText="1"/>
    </xf>
    <xf numFmtId="49" fontId="41" fillId="0" borderId="0" xfId="0" applyNumberFormat="1" applyFont="1" applyBorder="1" applyAlignment="1">
      <alignment horizontal="center" vertical="top"/>
    </xf>
    <xf numFmtId="49" fontId="42" fillId="0" borderId="0" xfId="0" applyNumberFormat="1" applyFont="1" applyBorder="1" applyAlignment="1">
      <alignment horizontal="center" vertical="center"/>
    </xf>
    <xf numFmtId="49" fontId="42" fillId="0" borderId="0" xfId="0" applyNumberFormat="1" applyFont="1" applyAlignment="1">
      <alignment horizontal="center"/>
    </xf>
    <xf numFmtId="49" fontId="42" fillId="0" borderId="0" xfId="0" applyNumberFormat="1" applyFont="1" applyAlignment="1">
      <alignment horizontal="center" vertical="center"/>
    </xf>
    <xf numFmtId="0" fontId="42" fillId="0" borderId="39" xfId="0" applyFont="1" applyBorder="1" applyAlignment="1">
      <alignment vertical="center"/>
    </xf>
    <xf numFmtId="0" fontId="42" fillId="0" borderId="0" xfId="0" applyFont="1" applyAlignment="1">
      <alignment vertical="center"/>
    </xf>
    <xf numFmtId="49" fontId="42" fillId="0" borderId="81" xfId="0" applyNumberFormat="1" applyFont="1" applyBorder="1" applyAlignment="1">
      <alignment horizontal="center" vertical="center"/>
    </xf>
    <xf numFmtId="0" fontId="41" fillId="0" borderId="81" xfId="0" applyFont="1" applyBorder="1" applyAlignment="1">
      <alignment vertical="center"/>
    </xf>
    <xf numFmtId="0" fontId="42" fillId="0" borderId="81" xfId="0" applyFont="1" applyBorder="1" applyAlignment="1">
      <alignment vertical="center"/>
    </xf>
    <xf numFmtId="0" fontId="42" fillId="0" borderId="81" xfId="0" applyFont="1" applyBorder="1" applyAlignment="1"/>
    <xf numFmtId="0" fontId="41" fillId="6" borderId="0" xfId="0" applyFont="1" applyFill="1" applyBorder="1" applyAlignment="1">
      <alignment vertical="center"/>
    </xf>
    <xf numFmtId="0" fontId="41" fillId="0" borderId="0" xfId="0" applyFont="1" applyBorder="1" applyAlignment="1">
      <alignment horizontal="right" vertical="center"/>
    </xf>
    <xf numFmtId="0" fontId="42" fillId="0" borderId="0" xfId="0" applyFont="1" applyBorder="1" applyAlignment="1">
      <alignment vertical="top"/>
    </xf>
    <xf numFmtId="0" fontId="42" fillId="0" borderId="40" xfId="0" applyFont="1" applyBorder="1" applyAlignment="1">
      <alignment vertical="center"/>
    </xf>
    <xf numFmtId="49" fontId="42" fillId="0" borderId="0" xfId="0" applyNumberFormat="1" applyFont="1" applyBorder="1" applyAlignment="1">
      <alignment horizontal="center" wrapText="1"/>
    </xf>
    <xf numFmtId="0" fontId="42" fillId="0" borderId="0" xfId="0" applyFont="1" applyAlignment="1">
      <alignment horizontal="left" vertical="center" wrapText="1" indent="17"/>
    </xf>
    <xf numFmtId="0" fontId="41" fillId="0" borderId="0" xfId="0" applyFont="1" applyAlignment="1">
      <alignment horizontal="left" vertical="center" wrapText="1" indent="17"/>
    </xf>
    <xf numFmtId="0" fontId="44" fillId="0" borderId="0" xfId="0" applyFont="1" applyBorder="1" applyAlignment="1">
      <alignment horizontal="center" vertical="center"/>
    </xf>
    <xf numFmtId="0" fontId="41" fillId="0" borderId="4" xfId="0" applyFont="1" applyBorder="1" applyAlignment="1">
      <alignment horizontal="center" vertical="center" wrapText="1"/>
    </xf>
    <xf numFmtId="0" fontId="42" fillId="0" borderId="4" xfId="0" applyFont="1" applyBorder="1" applyAlignment="1"/>
    <xf numFmtId="0" fontId="26" fillId="0" borderId="0" xfId="0" applyFont="1" applyFill="1" applyBorder="1"/>
    <xf numFmtId="0" fontId="45" fillId="0" borderId="0" xfId="0" applyFont="1" applyBorder="1" applyAlignment="1">
      <alignment vertical="center"/>
    </xf>
    <xf numFmtId="0" fontId="46" fillId="0" borderId="0" xfId="0" applyFont="1" applyBorder="1" applyAlignment="1">
      <alignment vertical="center"/>
    </xf>
    <xf numFmtId="49" fontId="3" fillId="0" borderId="0" xfId="0" applyNumberFormat="1" applyFont="1" applyAlignment="1">
      <alignment horizontal="left" vertical="top" wrapText="1"/>
    </xf>
    <xf numFmtId="49" fontId="48" fillId="0" borderId="0" xfId="0" applyNumberFormat="1" applyFont="1" applyAlignment="1">
      <alignment horizontal="left" vertical="top"/>
    </xf>
    <xf numFmtId="49" fontId="48" fillId="0" borderId="0" xfId="0" applyNumberFormat="1" applyFont="1" applyAlignment="1">
      <alignment horizontal="left" vertical="top" wrapText="1"/>
    </xf>
    <xf numFmtId="49" fontId="37" fillId="7" borderId="89" xfId="0" applyNumberFormat="1" applyFont="1" applyFill="1" applyBorder="1" applyAlignment="1">
      <alignment horizontal="left" vertical="top" wrapText="1"/>
    </xf>
    <xf numFmtId="49" fontId="37" fillId="7" borderId="89" xfId="0" applyNumberFormat="1" applyFont="1" applyFill="1" applyBorder="1" applyAlignment="1">
      <alignment horizontal="center" vertical="top" wrapText="1"/>
    </xf>
    <xf numFmtId="0" fontId="49" fillId="0" borderId="17" xfId="9" applyFont="1" applyBorder="1" applyAlignment="1">
      <alignment horizontal="center" wrapText="1"/>
    </xf>
    <xf numFmtId="49" fontId="50" fillId="0" borderId="41" xfId="6" applyNumberFormat="1" applyFont="1" applyFill="1" applyBorder="1" applyAlignment="1" applyProtection="1">
      <alignment horizontal="center"/>
      <protection locked="0"/>
    </xf>
    <xf numFmtId="0" fontId="10" fillId="10" borderId="0" xfId="7" applyFont="1" applyFill="1" applyBorder="1" applyAlignment="1"/>
    <xf numFmtId="170" fontId="55" fillId="0" borderId="0" xfId="9" applyNumberFormat="1" applyFont="1"/>
    <xf numFmtId="0" fontId="55" fillId="0" borderId="0" xfId="9" applyFont="1"/>
    <xf numFmtId="0" fontId="56" fillId="0" borderId="0" xfId="9" applyFont="1" applyBorder="1" applyAlignment="1">
      <alignment horizontal="left"/>
    </xf>
    <xf numFmtId="0" fontId="58" fillId="0" borderId="0" xfId="0" applyFont="1" applyFill="1" applyBorder="1" applyProtection="1">
      <protection locked="0"/>
    </xf>
    <xf numFmtId="166" fontId="58" fillId="0" borderId="0" xfId="0" applyNumberFormat="1" applyFont="1" applyFill="1" applyBorder="1" applyAlignment="1">
      <alignment horizontal="right"/>
    </xf>
    <xf numFmtId="0" fontId="56" fillId="0" borderId="4" xfId="9" applyFont="1" applyBorder="1" applyAlignment="1">
      <alignment horizontal="left"/>
    </xf>
    <xf numFmtId="0" fontId="58" fillId="0" borderId="0" xfId="0" applyFont="1" applyFill="1" applyBorder="1" applyAlignment="1">
      <alignment horizontal="right"/>
    </xf>
    <xf numFmtId="0" fontId="56" fillId="0" borderId="0" xfId="9" applyFont="1"/>
    <xf numFmtId="0" fontId="55" fillId="0" borderId="0" xfId="9" applyFont="1" applyBorder="1"/>
    <xf numFmtId="0" fontId="56" fillId="0" borderId="15" xfId="9" applyFont="1" applyBorder="1"/>
    <xf numFmtId="0" fontId="56" fillId="0" borderId="36" xfId="9" applyFont="1" applyBorder="1" applyAlignment="1">
      <alignment horizontal="center"/>
    </xf>
    <xf numFmtId="0" fontId="56" fillId="0" borderId="17" xfId="9" applyFont="1" applyBorder="1" applyAlignment="1">
      <alignment horizontal="center"/>
    </xf>
    <xf numFmtId="0" fontId="56" fillId="0" borderId="29" xfId="9" applyFont="1" applyBorder="1" applyAlignment="1">
      <alignment horizontal="center" wrapText="1"/>
    </xf>
    <xf numFmtId="0" fontId="56" fillId="0" borderId="0" xfId="9" applyFont="1" applyFill="1" applyAlignment="1">
      <alignment horizontal="center" wrapText="1"/>
    </xf>
    <xf numFmtId="0" fontId="55" fillId="0" borderId="18" xfId="9" applyFont="1" applyBorder="1" applyAlignment="1">
      <alignment horizontal="right"/>
    </xf>
    <xf numFmtId="2" fontId="55" fillId="0" borderId="17" xfId="1" applyNumberFormat="1" applyFont="1" applyBorder="1" applyAlignment="1">
      <alignment horizontal="center"/>
    </xf>
    <xf numFmtId="9" fontId="55" fillId="0" borderId="17" xfId="10" applyFont="1" applyBorder="1" applyAlignment="1">
      <alignment horizontal="center"/>
    </xf>
    <xf numFmtId="0" fontId="55" fillId="0" borderId="60" xfId="9" applyNumberFormat="1" applyFont="1" applyBorder="1" applyAlignment="1">
      <alignment horizontal="right"/>
    </xf>
    <xf numFmtId="2" fontId="55" fillId="0" borderId="23" xfId="9" applyNumberFormat="1" applyFont="1" applyBorder="1" applyAlignment="1">
      <alignment horizontal="center"/>
    </xf>
    <xf numFmtId="41" fontId="55" fillId="0" borderId="22" xfId="9" applyNumberFormat="1" applyFont="1" applyBorder="1"/>
    <xf numFmtId="9" fontId="55" fillId="0" borderId="23" xfId="10" applyFont="1" applyBorder="1" applyAlignment="1">
      <alignment horizontal="center"/>
    </xf>
    <xf numFmtId="2" fontId="56" fillId="0" borderId="19" xfId="9" applyNumberFormat="1" applyFont="1" applyBorder="1" applyAlignment="1">
      <alignment horizontal="center"/>
    </xf>
    <xf numFmtId="41" fontId="56" fillId="0" borderId="55" xfId="9" applyNumberFormat="1" applyFont="1" applyBorder="1"/>
    <xf numFmtId="9" fontId="56" fillId="0" borderId="19" xfId="9" applyNumberFormat="1" applyFont="1" applyBorder="1" applyAlignment="1">
      <alignment horizontal="center"/>
    </xf>
    <xf numFmtId="170" fontId="56" fillId="0" borderId="0" xfId="9" applyNumberFormat="1" applyFont="1"/>
    <xf numFmtId="0" fontId="56" fillId="0" borderId="0" xfId="9" applyFont="1" applyFill="1"/>
    <xf numFmtId="0" fontId="55" fillId="0" borderId="21" xfId="9" applyFont="1" applyBorder="1"/>
    <xf numFmtId="0" fontId="55" fillId="0" borderId="24" xfId="9" applyFont="1" applyBorder="1"/>
    <xf numFmtId="0" fontId="56" fillId="0" borderId="20" xfId="9" applyFont="1" applyBorder="1" applyAlignment="1">
      <alignment horizontal="center"/>
    </xf>
    <xf numFmtId="0" fontId="56" fillId="0" borderId="15" xfId="9" applyFont="1" applyBorder="1" applyAlignment="1">
      <alignment horizontal="center" wrapText="1"/>
    </xf>
    <xf numFmtId="0" fontId="58" fillId="0" borderId="25" xfId="9" applyFont="1" applyBorder="1"/>
    <xf numFmtId="41" fontId="55" fillId="0" borderId="4" xfId="9" applyNumberFormat="1" applyFont="1" applyBorder="1"/>
    <xf numFmtId="9" fontId="55" fillId="0" borderId="17" xfId="9" applyNumberFormat="1" applyFont="1" applyBorder="1" applyAlignment="1">
      <alignment horizontal="center"/>
    </xf>
    <xf numFmtId="0" fontId="58" fillId="0" borderId="25" xfId="9" quotePrefix="1" applyFont="1" applyBorder="1"/>
    <xf numFmtId="41" fontId="55" fillId="0" borderId="104" xfId="9" applyNumberFormat="1" applyFont="1" applyBorder="1"/>
    <xf numFmtId="9" fontId="55" fillId="0" borderId="105" xfId="9" applyNumberFormat="1" applyFont="1" applyBorder="1" applyAlignment="1">
      <alignment horizontal="center"/>
    </xf>
    <xf numFmtId="41" fontId="55" fillId="0" borderId="78" xfId="9" applyNumberFormat="1" applyFont="1" applyBorder="1"/>
    <xf numFmtId="0" fontId="55" fillId="0" borderId="39" xfId="9" applyFont="1" applyBorder="1"/>
    <xf numFmtId="42" fontId="55" fillId="0" borderId="39" xfId="9" applyNumberFormat="1" applyFont="1" applyFill="1" applyBorder="1"/>
    <xf numFmtId="9" fontId="55" fillId="0" borderId="39" xfId="9" applyNumberFormat="1" applyFont="1" applyFill="1" applyBorder="1" applyAlignment="1">
      <alignment horizontal="center"/>
    </xf>
    <xf numFmtId="9" fontId="55" fillId="0" borderId="39" xfId="9" applyNumberFormat="1" applyFont="1" applyBorder="1" applyAlignment="1">
      <alignment horizontal="center"/>
    </xf>
    <xf numFmtId="37" fontId="55" fillId="0" borderId="39" xfId="9" applyNumberFormat="1" applyFont="1" applyBorder="1"/>
    <xf numFmtId="41" fontId="55" fillId="0" borderId="26" xfId="9" applyNumberFormat="1" applyFont="1" applyBorder="1"/>
    <xf numFmtId="0" fontId="56" fillId="0" borderId="48" xfId="9" applyFont="1" applyBorder="1" applyAlignment="1">
      <alignment horizontal="left"/>
    </xf>
    <xf numFmtId="171" fontId="55" fillId="0" borderId="103" xfId="10" applyNumberFormat="1" applyFont="1" applyBorder="1" applyAlignment="1">
      <alignment horizontal="center"/>
    </xf>
    <xf numFmtId="171" fontId="55" fillId="0" borderId="0" xfId="9" applyNumberFormat="1" applyFont="1" applyAlignment="1">
      <alignment horizontal="center"/>
    </xf>
    <xf numFmtId="0" fontId="56" fillId="0" borderId="10" xfId="9" applyFont="1" applyBorder="1"/>
    <xf numFmtId="8" fontId="55" fillId="0" borderId="0" xfId="9" applyNumberFormat="1" applyFont="1" applyBorder="1"/>
    <xf numFmtId="8" fontId="55" fillId="0" borderId="11" xfId="9" applyNumberFormat="1" applyFont="1" applyBorder="1"/>
    <xf numFmtId="164" fontId="55" fillId="0" borderId="0" xfId="9" applyNumberFormat="1" applyFont="1"/>
    <xf numFmtId="0" fontId="56" fillId="0" borderId="95" xfId="9" applyFont="1" applyBorder="1"/>
    <xf numFmtId="0" fontId="56" fillId="0" borderId="96" xfId="9" applyFont="1" applyBorder="1"/>
    <xf numFmtId="0" fontId="62" fillId="0" borderId="96" xfId="9" applyFont="1" applyBorder="1"/>
    <xf numFmtId="170" fontId="55" fillId="0" borderId="96" xfId="9" applyNumberFormat="1" applyFont="1" applyBorder="1"/>
    <xf numFmtId="0" fontId="55" fillId="0" borderId="96" xfId="9" applyFont="1" applyBorder="1"/>
    <xf numFmtId="0" fontId="55" fillId="0" borderId="97" xfId="9" applyFont="1" applyBorder="1"/>
    <xf numFmtId="49" fontId="55" fillId="0" borderId="98" xfId="9" applyNumberFormat="1" applyFont="1" applyBorder="1" applyAlignment="1">
      <alignment vertical="top" wrapText="1"/>
    </xf>
    <xf numFmtId="49" fontId="55" fillId="0" borderId="0" xfId="9" applyNumberFormat="1" applyFont="1" applyBorder="1"/>
    <xf numFmtId="49" fontId="55" fillId="0" borderId="99" xfId="9" applyNumberFormat="1" applyFont="1" applyBorder="1"/>
    <xf numFmtId="49" fontId="55" fillId="0" borderId="0" xfId="9" applyNumberFormat="1" applyFont="1"/>
    <xf numFmtId="0" fontId="55" fillId="0" borderId="98" xfId="9" applyFont="1" applyBorder="1"/>
    <xf numFmtId="0" fontId="55" fillId="0" borderId="90" xfId="9" applyFont="1" applyBorder="1"/>
    <xf numFmtId="170" fontId="55" fillId="0" borderId="0" xfId="9" applyNumberFormat="1" applyFont="1" applyBorder="1"/>
    <xf numFmtId="0" fontId="55" fillId="0" borderId="99" xfId="9" applyFont="1" applyBorder="1"/>
    <xf numFmtId="176" fontId="55" fillId="8" borderId="92" xfId="9" applyNumberFormat="1" applyFont="1" applyFill="1" applyBorder="1"/>
    <xf numFmtId="176" fontId="55" fillId="0" borderId="93" xfId="9" applyNumberFormat="1" applyFont="1" applyBorder="1"/>
    <xf numFmtId="176" fontId="55" fillId="0" borderId="0" xfId="9" applyNumberFormat="1" applyFont="1" applyBorder="1"/>
    <xf numFmtId="176" fontId="55" fillId="0" borderId="91" xfId="9" applyNumberFormat="1" applyFont="1" applyBorder="1"/>
    <xf numFmtId="176" fontId="55" fillId="9" borderId="92" xfId="9" applyNumberFormat="1" applyFont="1" applyFill="1" applyBorder="1"/>
    <xf numFmtId="176" fontId="55" fillId="0" borderId="92" xfId="9" applyNumberFormat="1" applyFont="1" applyFill="1" applyBorder="1"/>
    <xf numFmtId="0" fontId="55" fillId="0" borderId="100" xfId="9" applyFont="1" applyBorder="1"/>
    <xf numFmtId="0" fontId="55" fillId="0" borderId="101" xfId="9" applyFont="1" applyBorder="1"/>
    <xf numFmtId="0" fontId="55" fillId="0" borderId="101" xfId="9" applyFont="1" applyBorder="1" applyAlignment="1"/>
    <xf numFmtId="170" fontId="55" fillId="0" borderId="101" xfId="9" applyNumberFormat="1" applyFont="1" applyBorder="1"/>
    <xf numFmtId="0" fontId="55" fillId="0" borderId="102" xfId="9" applyFont="1" applyBorder="1"/>
    <xf numFmtId="0" fontId="58" fillId="0" borderId="0" xfId="6" applyFont="1" applyFill="1"/>
    <xf numFmtId="0" fontId="58" fillId="0" borderId="0" xfId="6" applyFont="1" applyFill="1" applyBorder="1" applyAlignment="1">
      <alignment wrapText="1"/>
    </xf>
    <xf numFmtId="0" fontId="58" fillId="0" borderId="4" xfId="6" applyFont="1" applyFill="1" applyBorder="1" applyAlignment="1">
      <alignment horizontal="left"/>
    </xf>
    <xf numFmtId="0" fontId="58" fillId="0" borderId="4" xfId="0" applyFont="1" applyFill="1" applyBorder="1" applyAlignment="1">
      <alignment horizontal="left"/>
    </xf>
    <xf numFmtId="0" fontId="58" fillId="0" borderId="0" xfId="0" applyFont="1" applyFill="1" applyBorder="1" applyAlignment="1"/>
    <xf numFmtId="0" fontId="58" fillId="0" borderId="0" xfId="6" applyFont="1" applyFill="1" applyBorder="1" applyAlignment="1">
      <alignment horizontal="right"/>
    </xf>
    <xf numFmtId="166" fontId="58" fillId="0" borderId="4" xfId="0" applyNumberFormat="1" applyFont="1" applyFill="1" applyBorder="1" applyAlignment="1"/>
    <xf numFmtId="0" fontId="58" fillId="0" borderId="0" xfId="6" applyFont="1" applyFill="1" applyBorder="1" applyAlignment="1">
      <alignment horizontal="left"/>
    </xf>
    <xf numFmtId="0" fontId="58" fillId="0" borderId="39" xfId="6" applyFont="1" applyFill="1" applyBorder="1" applyAlignment="1">
      <alignment horizontal="left"/>
    </xf>
    <xf numFmtId="0" fontId="58" fillId="0" borderId="39" xfId="6" applyFont="1" applyFill="1" applyBorder="1" applyAlignment="1">
      <alignment wrapText="1"/>
    </xf>
    <xf numFmtId="49" fontId="50" fillId="0" borderId="47" xfId="6" applyNumberFormat="1" applyFont="1" applyFill="1" applyBorder="1" applyAlignment="1" applyProtection="1">
      <alignment horizontal="center" wrapText="1"/>
      <protection locked="0"/>
    </xf>
    <xf numFmtId="49" fontId="57" fillId="0" borderId="41" xfId="6" applyNumberFormat="1" applyFont="1" applyFill="1" applyBorder="1" applyAlignment="1" applyProtection="1">
      <alignment horizontal="center"/>
      <protection locked="0"/>
    </xf>
    <xf numFmtId="42" fontId="58" fillId="0" borderId="67" xfId="1" applyNumberFormat="1" applyFont="1" applyFill="1" applyBorder="1" applyAlignment="1"/>
    <xf numFmtId="49" fontId="64" fillId="0" borderId="0" xfId="0" applyNumberFormat="1" applyFont="1" applyFill="1" applyBorder="1"/>
    <xf numFmtId="42" fontId="57" fillId="0" borderId="41" xfId="1" applyNumberFormat="1" applyFont="1" applyFill="1" applyBorder="1" applyAlignment="1"/>
    <xf numFmtId="171" fontId="58" fillId="0" borderId="68" xfId="10" applyNumberFormat="1" applyFont="1" applyFill="1" applyBorder="1" applyAlignment="1">
      <alignment horizontal="center"/>
    </xf>
    <xf numFmtId="42" fontId="58" fillId="0" borderId="47" xfId="1" applyNumberFormat="1" applyFont="1" applyFill="1" applyBorder="1" applyAlignment="1" applyProtection="1">
      <protection locked="0"/>
    </xf>
    <xf numFmtId="42" fontId="58" fillId="0" borderId="41" xfId="1" applyNumberFormat="1" applyFont="1" applyFill="1" applyBorder="1" applyAlignment="1" applyProtection="1">
      <protection locked="0"/>
    </xf>
    <xf numFmtId="42" fontId="58" fillId="0" borderId="85" xfId="1" applyNumberFormat="1" applyFont="1" applyFill="1" applyBorder="1" applyAlignment="1" applyProtection="1">
      <protection locked="0"/>
    </xf>
    <xf numFmtId="42" fontId="57" fillId="0" borderId="68" xfId="1" applyNumberFormat="1" applyFont="1" applyFill="1" applyBorder="1" applyAlignment="1"/>
    <xf numFmtId="42" fontId="57" fillId="0" borderId="34" xfId="1" applyNumberFormat="1" applyFont="1" applyFill="1" applyBorder="1" applyAlignment="1"/>
    <xf numFmtId="0" fontId="57" fillId="0" borderId="0" xfId="6" applyFont="1" applyFill="1"/>
    <xf numFmtId="42" fontId="58" fillId="0" borderId="7" xfId="1" applyNumberFormat="1" applyFont="1" applyFill="1" applyBorder="1" applyAlignment="1" applyProtection="1">
      <protection locked="0"/>
    </xf>
    <xf numFmtId="42" fontId="58" fillId="0" borderId="45" xfId="1" applyNumberFormat="1" applyFont="1" applyFill="1" applyBorder="1" applyAlignment="1" applyProtection="1">
      <protection locked="0"/>
    </xf>
    <xf numFmtId="42" fontId="57" fillId="0" borderId="69" xfId="1" applyNumberFormat="1" applyFont="1" applyFill="1" applyBorder="1" applyAlignment="1"/>
    <xf numFmtId="42" fontId="57" fillId="0" borderId="49" xfId="1" applyNumberFormat="1" applyFont="1" applyFill="1" applyBorder="1" applyAlignment="1"/>
    <xf numFmtId="42" fontId="57" fillId="0" borderId="37" xfId="1" applyNumberFormat="1" applyFont="1" applyFill="1" applyBorder="1" applyAlignment="1"/>
    <xf numFmtId="0" fontId="57" fillId="0" borderId="0" xfId="6" applyFont="1" applyFill="1" applyBorder="1"/>
    <xf numFmtId="43" fontId="58" fillId="0" borderId="6" xfId="0" applyNumberFormat="1" applyFont="1" applyBorder="1" applyAlignment="1">
      <alignment horizontal="left"/>
    </xf>
    <xf numFmtId="43" fontId="58" fillId="0" borderId="7" xfId="0" applyNumberFormat="1" applyFont="1" applyBorder="1" applyAlignment="1">
      <alignment horizontal="left"/>
    </xf>
    <xf numFmtId="43" fontId="57" fillId="0" borderId="15" xfId="1" applyNumberFormat="1" applyFont="1" applyFill="1" applyBorder="1" applyAlignment="1">
      <alignment horizontal="left"/>
    </xf>
    <xf numFmtId="43" fontId="57" fillId="0" borderId="9" xfId="1" applyNumberFormat="1" applyFont="1" applyFill="1" applyBorder="1" applyAlignment="1">
      <alignment horizontal="left"/>
    </xf>
    <xf numFmtId="43" fontId="57" fillId="0" borderId="57" xfId="1" applyNumberFormat="1" applyFont="1" applyFill="1" applyBorder="1" applyAlignment="1">
      <alignment horizontal="left"/>
    </xf>
    <xf numFmtId="43" fontId="57" fillId="0" borderId="11" xfId="1" applyNumberFormat="1" applyFont="1" applyFill="1" applyBorder="1" applyAlignment="1">
      <alignment horizontal="left"/>
    </xf>
    <xf numFmtId="0" fontId="58" fillId="0" borderId="46" xfId="6" applyFont="1" applyFill="1" applyBorder="1" applyAlignment="1">
      <alignment horizontal="center"/>
    </xf>
    <xf numFmtId="3" fontId="57" fillId="0" borderId="46" xfId="1" applyNumberFormat="1" applyFont="1" applyFill="1" applyBorder="1" applyAlignment="1"/>
    <xf numFmtId="0" fontId="57" fillId="0" borderId="0" xfId="6" applyFont="1" applyFill="1" applyAlignment="1">
      <alignment wrapText="1"/>
    </xf>
    <xf numFmtId="170" fontId="57" fillId="0" borderId="58" xfId="6" applyNumberFormat="1" applyFont="1" applyFill="1" applyBorder="1" applyAlignment="1">
      <alignment horizontal="center" wrapText="1"/>
    </xf>
    <xf numFmtId="2" fontId="58" fillId="0" borderId="13" xfId="11" applyNumberFormat="1" applyFont="1" applyFill="1" applyBorder="1" applyAlignment="1">
      <alignment horizontal="center"/>
    </xf>
    <xf numFmtId="3" fontId="58" fillId="0" borderId="13" xfId="11" applyNumberFormat="1" applyFont="1" applyFill="1" applyBorder="1" applyAlignment="1">
      <alignment horizontal="center"/>
    </xf>
    <xf numFmtId="4" fontId="58" fillId="0" borderId="13" xfId="11" applyNumberFormat="1" applyFont="1" applyFill="1" applyBorder="1" applyAlignment="1">
      <alignment horizontal="center"/>
    </xf>
    <xf numFmtId="170" fontId="57" fillId="0" borderId="14" xfId="4" applyNumberFormat="1" applyFont="1" applyFill="1" applyBorder="1" applyAlignment="1">
      <alignment horizontal="center"/>
    </xf>
    <xf numFmtId="0" fontId="58" fillId="0" borderId="0" xfId="0" applyFont="1" applyFill="1"/>
    <xf numFmtId="170" fontId="58" fillId="0" borderId="0" xfId="11" applyNumberFormat="1" applyFont="1" applyFill="1"/>
    <xf numFmtId="0" fontId="58" fillId="0" borderId="0" xfId="0" applyFont="1" applyFill="1" applyBorder="1"/>
    <xf numFmtId="0" fontId="58" fillId="0" borderId="0" xfId="0" applyNumberFormat="1" applyFont="1" applyFill="1" applyBorder="1"/>
    <xf numFmtId="0" fontId="57" fillId="0" borderId="0" xfId="9" applyFont="1" applyFill="1" applyBorder="1" applyAlignment="1">
      <alignment horizontal="right"/>
    </xf>
    <xf numFmtId="0" fontId="58" fillId="0" borderId="4" xfId="0" applyNumberFormat="1" applyFont="1" applyFill="1" applyBorder="1" applyAlignment="1">
      <alignment horizontal="right"/>
    </xf>
    <xf numFmtId="166" fontId="58" fillId="0" borderId="4" xfId="0" applyNumberFormat="1" applyFont="1" applyFill="1" applyBorder="1" applyAlignment="1">
      <alignment horizontal="center"/>
    </xf>
    <xf numFmtId="0" fontId="57" fillId="0" borderId="0" xfId="0" applyFont="1" applyFill="1" applyBorder="1" applyAlignment="1"/>
    <xf numFmtId="0" fontId="58" fillId="0" borderId="0" xfId="0" applyNumberFormat="1" applyFont="1" applyFill="1" applyBorder="1" applyAlignment="1"/>
    <xf numFmtId="170" fontId="58" fillId="0" borderId="0" xfId="0" applyNumberFormat="1" applyFont="1" applyFill="1" applyBorder="1" applyAlignment="1"/>
    <xf numFmtId="3" fontId="58" fillId="0" borderId="0" xfId="0" applyNumberFormat="1" applyFont="1" applyFill="1" applyBorder="1" applyAlignment="1"/>
    <xf numFmtId="168" fontId="58" fillId="0" borderId="0" xfId="0" applyNumberFormat="1" applyFont="1" applyFill="1" applyBorder="1" applyAlignment="1"/>
    <xf numFmtId="168" fontId="54" fillId="0" borderId="0" xfId="0" applyNumberFormat="1" applyFont="1" applyFill="1" applyBorder="1" applyAlignment="1"/>
    <xf numFmtId="0" fontId="58" fillId="0" borderId="0" xfId="11" applyNumberFormat="1" applyFont="1" applyFill="1" applyBorder="1" applyAlignment="1">
      <alignment horizontal="center"/>
    </xf>
    <xf numFmtId="3" fontId="58" fillId="0" borderId="0" xfId="11" applyNumberFormat="1" applyFont="1" applyFill="1" applyBorder="1" applyAlignment="1">
      <alignment horizontal="center"/>
    </xf>
    <xf numFmtId="170" fontId="57" fillId="0" borderId="0" xfId="4" applyNumberFormat="1" applyFont="1" applyFill="1" applyBorder="1" applyAlignment="1">
      <alignment horizontal="center"/>
    </xf>
    <xf numFmtId="0" fontId="57" fillId="0" borderId="0" xfId="0" applyFont="1" applyFill="1" applyAlignment="1">
      <alignment horizontal="right"/>
    </xf>
    <xf numFmtId="0" fontId="57" fillId="0" borderId="0" xfId="0" applyFont="1" applyFill="1" applyBorder="1" applyAlignment="1">
      <alignment horizontal="right"/>
    </xf>
    <xf numFmtId="2" fontId="57" fillId="0" borderId="0" xfId="11" applyNumberFormat="1" applyFont="1" applyFill="1" applyBorder="1" applyAlignment="1">
      <alignment horizontal="center"/>
    </xf>
    <xf numFmtId="4" fontId="57" fillId="0" borderId="0" xfId="0" applyNumberFormat="1" applyFont="1" applyFill="1" applyAlignment="1">
      <alignment horizontal="center"/>
    </xf>
    <xf numFmtId="0" fontId="58" fillId="0" borderId="0" xfId="0" applyNumberFormat="1" applyFont="1" applyFill="1"/>
    <xf numFmtId="170" fontId="58" fillId="0" borderId="0" xfId="0" applyNumberFormat="1" applyFont="1" applyFill="1"/>
    <xf numFmtId="0" fontId="57" fillId="0" borderId="0" xfId="0" applyFont="1" applyFill="1" applyBorder="1"/>
    <xf numFmtId="43" fontId="57" fillId="0" borderId="0" xfId="11" applyFont="1" applyFill="1" applyBorder="1"/>
    <xf numFmtId="170" fontId="57" fillId="0" borderId="0" xfId="11" applyNumberFormat="1" applyFont="1" applyFill="1" applyBorder="1"/>
    <xf numFmtId="0" fontId="66" fillId="0" borderId="0" xfId="0" applyFont="1" applyFill="1" applyBorder="1"/>
    <xf numFmtId="170" fontId="58" fillId="0" borderId="0" xfId="0" applyNumberFormat="1" applyFont="1" applyFill="1" applyBorder="1"/>
    <xf numFmtId="10" fontId="67" fillId="0" borderId="0" xfId="10" applyNumberFormat="1" applyFont="1" applyFill="1" applyBorder="1"/>
    <xf numFmtId="42" fontId="57" fillId="0" borderId="0" xfId="4" applyNumberFormat="1" applyFont="1" applyFill="1" applyBorder="1" applyAlignment="1">
      <alignment horizontal="right"/>
    </xf>
    <xf numFmtId="0" fontId="58" fillId="0" borderId="0" xfId="11" applyNumberFormat="1" applyFont="1" applyFill="1" applyBorder="1"/>
    <xf numFmtId="165" fontId="58" fillId="0" borderId="0" xfId="11" applyNumberFormat="1" applyFont="1" applyFill="1" applyBorder="1"/>
    <xf numFmtId="0" fontId="58" fillId="0" borderId="1" xfId="0" applyNumberFormat="1" applyFont="1" applyFill="1" applyBorder="1"/>
    <xf numFmtId="0" fontId="58" fillId="0" borderId="2" xfId="0" applyFont="1" applyFill="1" applyBorder="1"/>
    <xf numFmtId="0" fontId="57" fillId="0" borderId="2" xfId="0" applyFont="1" applyFill="1" applyBorder="1" applyAlignment="1">
      <alignment horizontal="right"/>
    </xf>
    <xf numFmtId="170" fontId="57" fillId="0" borderId="3" xfId="11" applyNumberFormat="1" applyFont="1" applyFill="1" applyBorder="1"/>
    <xf numFmtId="170" fontId="58" fillId="0" borderId="0" xfId="11" applyNumberFormat="1" applyFont="1" applyFill="1" applyBorder="1" applyAlignment="1">
      <alignment horizontal="left"/>
    </xf>
    <xf numFmtId="0" fontId="58" fillId="0" borderId="0" xfId="0" applyNumberFormat="1" applyFont="1" applyFill="1" applyAlignment="1">
      <alignment wrapText="1"/>
    </xf>
    <xf numFmtId="0" fontId="57" fillId="0" borderId="4" xfId="0" applyFont="1" applyFill="1" applyBorder="1" applyAlignment="1">
      <alignment horizontal="left"/>
    </xf>
    <xf numFmtId="0" fontId="58" fillId="0" borderId="0" xfId="0" applyFont="1" applyFill="1" applyBorder="1" applyAlignment="1">
      <alignment horizontal="center"/>
    </xf>
    <xf numFmtId="0" fontId="58" fillId="0" borderId="0" xfId="0" applyNumberFormat="1" applyFont="1" applyFill="1" applyBorder="1" applyAlignment="1">
      <alignment horizontal="center" wrapText="1"/>
    </xf>
    <xf numFmtId="0" fontId="58" fillId="0" borderId="0" xfId="0" applyFont="1" applyFill="1" applyBorder="1" applyAlignment="1">
      <alignment horizontal="center" wrapText="1"/>
    </xf>
    <xf numFmtId="170" fontId="58" fillId="0" borderId="0" xfId="11" applyNumberFormat="1" applyFont="1" applyFill="1" applyBorder="1" applyAlignment="1">
      <alignment horizontal="center"/>
    </xf>
    <xf numFmtId="0" fontId="57" fillId="0" borderId="0" xfId="0" applyFont="1" applyFill="1" applyAlignment="1">
      <alignment horizontal="left"/>
    </xf>
    <xf numFmtId="0" fontId="57" fillId="0" borderId="0" xfId="0" applyFont="1" applyFill="1" applyAlignment="1">
      <alignment horizontal="center"/>
    </xf>
    <xf numFmtId="170" fontId="57" fillId="0" borderId="0" xfId="11" applyNumberFormat="1" applyFont="1" applyFill="1" applyAlignment="1">
      <alignment horizontal="center"/>
    </xf>
    <xf numFmtId="0" fontId="58" fillId="0" borderId="15" xfId="0" applyFont="1" applyFill="1" applyBorder="1" applyAlignment="1">
      <alignment horizontal="center"/>
    </xf>
    <xf numFmtId="170" fontId="58" fillId="0" borderId="15" xfId="11" applyNumberFormat="1" applyFont="1" applyFill="1" applyBorder="1" applyAlignment="1">
      <alignment horizontal="center"/>
    </xf>
    <xf numFmtId="0" fontId="58" fillId="0" borderId="0" xfId="0" applyFont="1" applyFill="1" applyAlignment="1">
      <alignment wrapText="1"/>
    </xf>
    <xf numFmtId="0" fontId="57" fillId="0" borderId="4" xfId="0" applyFont="1" applyFill="1" applyBorder="1" applyAlignment="1">
      <alignment horizontal="right"/>
    </xf>
    <xf numFmtId="170" fontId="57" fillId="0" borderId="4" xfId="11" applyNumberFormat="1" applyFont="1" applyFill="1" applyBorder="1"/>
    <xf numFmtId="0" fontId="58" fillId="0" borderId="4" xfId="0" applyFont="1" applyFill="1" applyBorder="1"/>
    <xf numFmtId="0" fontId="58" fillId="0" borderId="0" xfId="0" applyFont="1" applyFill="1" applyAlignment="1">
      <alignment horizontal="right"/>
    </xf>
    <xf numFmtId="170" fontId="58" fillId="0" borderId="0" xfId="11" applyNumberFormat="1" applyFont="1" applyFill="1" applyBorder="1"/>
    <xf numFmtId="0" fontId="57" fillId="0" borderId="0" xfId="0" applyFont="1" applyFill="1" applyBorder="1" applyAlignment="1">
      <alignment horizontal="center"/>
    </xf>
    <xf numFmtId="170" fontId="57" fillId="0" borderId="0" xfId="11" applyNumberFormat="1" applyFont="1" applyFill="1" applyBorder="1" applyAlignment="1">
      <alignment horizontal="center"/>
    </xf>
    <xf numFmtId="0" fontId="58" fillId="0" borderId="15" xfId="0" applyFont="1" applyFill="1" applyBorder="1" applyAlignment="1">
      <alignment horizontal="center" wrapText="1"/>
    </xf>
    <xf numFmtId="170" fontId="58" fillId="0" borderId="15" xfId="11" applyNumberFormat="1" applyFont="1" applyFill="1" applyBorder="1" applyAlignment="1">
      <alignment horizontal="center" wrapText="1"/>
    </xf>
    <xf numFmtId="0" fontId="57" fillId="0" borderId="0" xfId="0" applyFont="1" applyFill="1" applyBorder="1" applyAlignment="1">
      <alignment horizontal="left"/>
    </xf>
    <xf numFmtId="165" fontId="58" fillId="0" borderId="0" xfId="11" applyNumberFormat="1" applyFont="1" applyFill="1" applyBorder="1" applyAlignment="1">
      <alignment horizontal="center"/>
    </xf>
    <xf numFmtId="0" fontId="58" fillId="0" borderId="1" xfId="0" applyFont="1" applyFill="1" applyBorder="1"/>
    <xf numFmtId="0" fontId="57" fillId="0" borderId="1" xfId="0" applyFont="1" applyFill="1" applyBorder="1" applyAlignment="1">
      <alignment horizontal="right"/>
    </xf>
    <xf numFmtId="8" fontId="57" fillId="0" borderId="0" xfId="4" applyFont="1" applyFill="1" applyBorder="1"/>
    <xf numFmtId="0" fontId="57" fillId="0" borderId="0" xfId="0" applyFont="1" applyFill="1"/>
    <xf numFmtId="170" fontId="58" fillId="0" borderId="15" xfId="11" applyNumberFormat="1" applyFont="1" applyFill="1" applyBorder="1"/>
    <xf numFmtId="0" fontId="58" fillId="0" borderId="18" xfId="0" applyFont="1" applyFill="1" applyBorder="1"/>
    <xf numFmtId="8" fontId="58" fillId="0" borderId="4" xfId="4" applyFont="1" applyFill="1" applyBorder="1"/>
    <xf numFmtId="0" fontId="58" fillId="0" borderId="4" xfId="0" applyNumberFormat="1" applyFont="1" applyFill="1" applyBorder="1"/>
    <xf numFmtId="0" fontId="58" fillId="0" borderId="35" xfId="0" applyFont="1" applyFill="1" applyBorder="1"/>
    <xf numFmtId="170" fontId="58" fillId="0" borderId="46" xfId="11" applyNumberFormat="1" applyFont="1" applyFill="1" applyBorder="1"/>
    <xf numFmtId="8" fontId="58" fillId="0" borderId="0" xfId="4" applyFont="1" applyFill="1" applyBorder="1"/>
    <xf numFmtId="5" fontId="58" fillId="0" borderId="0" xfId="6" applyNumberFormat="1" applyFont="1" applyFill="1"/>
    <xf numFmtId="0" fontId="58" fillId="0" borderId="0" xfId="6" applyFont="1" applyFill="1" applyAlignment="1">
      <alignment vertical="top"/>
    </xf>
    <xf numFmtId="0" fontId="57" fillId="0" borderId="49" xfId="0" applyFont="1" applyFill="1" applyBorder="1" applyAlignment="1">
      <alignment horizontal="right"/>
    </xf>
    <xf numFmtId="0" fontId="68" fillId="0" borderId="1" xfId="0" applyFont="1" applyFill="1" applyBorder="1" applyAlignment="1">
      <alignment horizontal="right"/>
    </xf>
    <xf numFmtId="170" fontId="68" fillId="0" borderId="3" xfId="11" applyNumberFormat="1" applyFont="1" applyFill="1" applyBorder="1"/>
    <xf numFmtId="42" fontId="57" fillId="0" borderId="13" xfId="1" applyNumberFormat="1" applyFont="1" applyFill="1" applyBorder="1" applyAlignment="1">
      <alignment horizontal="left"/>
    </xf>
    <xf numFmtId="42" fontId="57" fillId="0" borderId="48" xfId="1" applyNumberFormat="1" applyFont="1" applyFill="1" applyBorder="1" applyAlignment="1">
      <alignment horizontal="left"/>
    </xf>
    <xf numFmtId="42" fontId="57" fillId="0" borderId="14" xfId="1" applyNumberFormat="1" applyFont="1" applyFill="1" applyBorder="1" applyAlignment="1">
      <alignment horizontal="left"/>
    </xf>
    <xf numFmtId="0" fontId="69" fillId="0" borderId="0" xfId="6" applyFont="1" applyFill="1" applyBorder="1" applyAlignment="1">
      <alignment wrapText="1"/>
    </xf>
    <xf numFmtId="41" fontId="58" fillId="0" borderId="6" xfId="0" applyNumberFormat="1" applyFont="1" applyFill="1" applyBorder="1" applyAlignment="1">
      <alignment horizontal="left"/>
    </xf>
    <xf numFmtId="41" fontId="58" fillId="0" borderId="7" xfId="0" applyNumberFormat="1" applyFont="1" applyFill="1" applyBorder="1" applyAlignment="1">
      <alignment horizontal="left"/>
    </xf>
    <xf numFmtId="41" fontId="58" fillId="0" borderId="15" xfId="1" applyNumberFormat="1" applyFont="1" applyFill="1" applyBorder="1" applyAlignment="1">
      <alignment horizontal="left"/>
    </xf>
    <xf numFmtId="41" fontId="58" fillId="0" borderId="4" xfId="1" applyNumberFormat="1" applyFont="1" applyFill="1" applyBorder="1" applyAlignment="1">
      <alignment horizontal="left"/>
    </xf>
    <xf numFmtId="41" fontId="58" fillId="0" borderId="57" xfId="1" applyNumberFormat="1" applyFont="1" applyFill="1" applyBorder="1" applyAlignment="1">
      <alignment horizontal="left"/>
    </xf>
    <xf numFmtId="41" fontId="58" fillId="0" borderId="0" xfId="1" applyNumberFormat="1" applyFont="1" applyFill="1" applyBorder="1" applyAlignment="1">
      <alignment horizontal="left"/>
    </xf>
    <xf numFmtId="0" fontId="71" fillId="0" borderId="0" xfId="6" applyFont="1" applyFill="1" applyBorder="1"/>
    <xf numFmtId="0" fontId="70" fillId="0" borderId="0" xfId="6" applyFont="1" applyFill="1" applyBorder="1"/>
    <xf numFmtId="0" fontId="72" fillId="0" borderId="0" xfId="6" applyFont="1" applyFill="1" applyBorder="1"/>
    <xf numFmtId="10" fontId="57" fillId="0" borderId="0" xfId="10" applyNumberFormat="1" applyFont="1" applyFill="1" applyBorder="1"/>
    <xf numFmtId="0" fontId="76" fillId="11" borderId="15" xfId="9" applyFont="1" applyFill="1" applyBorder="1"/>
    <xf numFmtId="0" fontId="57" fillId="11" borderId="42" xfId="6" applyFont="1" applyFill="1" applyBorder="1" applyAlignment="1">
      <alignment horizontal="left"/>
    </xf>
    <xf numFmtId="0" fontId="57" fillId="11" borderId="40" xfId="6" applyFont="1" applyFill="1" applyBorder="1" applyAlignment="1">
      <alignment horizontal="left"/>
    </xf>
    <xf numFmtId="0" fontId="57" fillId="11" borderId="0" xfId="6" applyFont="1" applyFill="1" applyBorder="1" applyAlignment="1">
      <alignment horizontal="left"/>
    </xf>
    <xf numFmtId="0" fontId="57" fillId="11" borderId="0" xfId="6" applyFont="1" applyFill="1" applyBorder="1" applyAlignment="1">
      <alignment horizontal="right"/>
    </xf>
    <xf numFmtId="0" fontId="57" fillId="0" borderId="4" xfId="0" applyFont="1" applyFill="1" applyBorder="1" applyAlignment="1">
      <alignment horizontal="center"/>
    </xf>
    <xf numFmtId="168" fontId="58" fillId="0" borderId="12" xfId="0" applyNumberFormat="1" applyFont="1" applyFill="1" applyBorder="1" applyAlignment="1"/>
    <xf numFmtId="0" fontId="58" fillId="0" borderId="82" xfId="0" applyFont="1" applyFill="1" applyBorder="1" applyAlignment="1">
      <alignment horizontal="right"/>
    </xf>
    <xf numFmtId="10" fontId="57" fillId="0" borderId="0" xfId="10" applyNumberFormat="1" applyFont="1" applyFill="1"/>
    <xf numFmtId="0" fontId="60" fillId="0" borderId="15" xfId="0" applyFont="1" applyFill="1" applyBorder="1" applyAlignment="1">
      <alignment horizontal="center"/>
    </xf>
    <xf numFmtId="0" fontId="60" fillId="0" borderId="0" xfId="0" applyFont="1" applyFill="1"/>
    <xf numFmtId="165" fontId="61" fillId="0" borderId="0" xfId="11" applyNumberFormat="1" applyFont="1" applyFill="1" applyAlignment="1">
      <alignment horizontal="center"/>
    </xf>
    <xf numFmtId="165" fontId="60" fillId="0" borderId="15" xfId="11" applyNumberFormat="1" applyFont="1" applyFill="1" applyBorder="1" applyAlignment="1">
      <alignment horizontal="center"/>
    </xf>
    <xf numFmtId="0" fontId="58" fillId="0" borderId="15" xfId="0" applyFont="1" applyFill="1" applyBorder="1" applyAlignment="1">
      <alignment horizontal="left"/>
    </xf>
    <xf numFmtId="0" fontId="58" fillId="0" borderId="15" xfId="0" applyFont="1" applyFill="1" applyBorder="1" applyAlignment="1">
      <alignment horizontal="left" wrapText="1"/>
    </xf>
    <xf numFmtId="0" fontId="57" fillId="0" borderId="0" xfId="0" applyFont="1" applyFill="1" applyAlignment="1">
      <alignment horizontal="left" wrapText="1"/>
    </xf>
    <xf numFmtId="0" fontId="61" fillId="0" borderId="0" xfId="0" applyFont="1" applyFill="1" applyBorder="1" applyAlignment="1">
      <alignment horizontal="center"/>
    </xf>
    <xf numFmtId="165" fontId="61" fillId="0" borderId="0" xfId="11" applyNumberFormat="1" applyFont="1" applyFill="1" applyBorder="1" applyAlignment="1">
      <alignment horizontal="center"/>
    </xf>
    <xf numFmtId="165" fontId="60" fillId="0" borderId="15" xfId="11" applyNumberFormat="1" applyFont="1" applyFill="1" applyBorder="1" applyAlignment="1">
      <alignment horizontal="center" wrapText="1"/>
    </xf>
    <xf numFmtId="49" fontId="78" fillId="0" borderId="0" xfId="0" applyNumberFormat="1" applyFont="1" applyFill="1" applyBorder="1"/>
    <xf numFmtId="49" fontId="78" fillId="0" borderId="0" xfId="0" applyNumberFormat="1" applyFont="1" applyFill="1" applyBorder="1" applyAlignment="1">
      <alignment wrapText="1"/>
    </xf>
    <xf numFmtId="0" fontId="69" fillId="0" borderId="0" xfId="6" applyFont="1" applyFill="1" applyBorder="1" applyAlignment="1"/>
    <xf numFmtId="0" fontId="80" fillId="0" borderId="0" xfId="6" applyFont="1" applyFill="1" applyBorder="1" applyAlignment="1">
      <alignment wrapText="1"/>
    </xf>
    <xf numFmtId="0" fontId="51" fillId="0" borderId="46" xfId="6" applyFont="1" applyFill="1" applyBorder="1" applyAlignment="1">
      <alignment horizontal="right" wrapText="1"/>
    </xf>
    <xf numFmtId="49" fontId="58" fillId="0" borderId="39" xfId="6" applyNumberFormat="1" applyFont="1" applyFill="1" applyBorder="1" applyAlignment="1">
      <alignment horizontal="left"/>
    </xf>
    <xf numFmtId="49" fontId="57" fillId="0" borderId="4" xfId="9" applyNumberFormat="1" applyFont="1" applyFill="1" applyBorder="1" applyAlignment="1">
      <alignment horizontal="left"/>
    </xf>
    <xf numFmtId="9" fontId="81" fillId="0" borderId="0" xfId="9" applyNumberFormat="1" applyFont="1" applyFill="1"/>
    <xf numFmtId="170" fontId="81" fillId="0" borderId="0" xfId="9" applyNumberFormat="1" applyFont="1"/>
    <xf numFmtId="0" fontId="59" fillId="0" borderId="0" xfId="0" applyFont="1" applyFill="1" applyBorder="1"/>
    <xf numFmtId="0" fontId="59" fillId="0" borderId="5" xfId="0" applyFont="1" applyFill="1" applyBorder="1" applyAlignment="1">
      <alignment horizontal="right"/>
    </xf>
    <xf numFmtId="0" fontId="59" fillId="0" borderId="8" xfId="0" applyFont="1" applyFill="1" applyBorder="1" applyAlignment="1">
      <alignment horizontal="right" wrapText="1"/>
    </xf>
    <xf numFmtId="0" fontId="59" fillId="0" borderId="15" xfId="6" applyFont="1" applyFill="1" applyBorder="1" applyAlignment="1">
      <alignment horizontal="center" wrapText="1"/>
    </xf>
    <xf numFmtId="0" fontId="81" fillId="0" borderId="58" xfId="6" applyFont="1" applyFill="1" applyBorder="1" applyAlignment="1">
      <alignment horizontal="center" wrapText="1"/>
    </xf>
    <xf numFmtId="43" fontId="59" fillId="0" borderId="13" xfId="11" applyFont="1" applyFill="1" applyBorder="1" applyAlignment="1">
      <alignment horizontal="center"/>
    </xf>
    <xf numFmtId="3" fontId="59" fillId="0" borderId="13" xfId="11" applyNumberFormat="1" applyFont="1" applyFill="1" applyBorder="1" applyAlignment="1">
      <alignment horizontal="center"/>
    </xf>
    <xf numFmtId="4" fontId="59" fillId="0" borderId="13" xfId="11" applyNumberFormat="1" applyFont="1" applyFill="1" applyBorder="1" applyAlignment="1">
      <alignment horizontal="center"/>
    </xf>
    <xf numFmtId="169" fontId="81" fillId="0" borderId="14" xfId="4" applyNumberFormat="1" applyFont="1" applyFill="1" applyBorder="1" applyAlignment="1">
      <alignment horizontal="center"/>
    </xf>
    <xf numFmtId="0" fontId="83" fillId="0" borderId="0" xfId="0" applyFont="1" applyFill="1" applyBorder="1"/>
    <xf numFmtId="0" fontId="50" fillId="0" borderId="84" xfId="0" applyFont="1" applyFill="1" applyBorder="1" applyAlignment="1">
      <alignment horizontal="right" wrapText="1"/>
    </xf>
    <xf numFmtId="0" fontId="54" fillId="0" borderId="15" xfId="6" applyFont="1" applyFill="1" applyBorder="1" applyAlignment="1">
      <alignment horizontal="center" wrapText="1"/>
    </xf>
    <xf numFmtId="0" fontId="54" fillId="0" borderId="15" xfId="0" applyFont="1" applyFill="1" applyBorder="1" applyAlignment="1">
      <alignment horizontal="center"/>
    </xf>
    <xf numFmtId="0" fontId="54" fillId="0" borderId="15" xfId="6" applyNumberFormat="1" applyFont="1" applyFill="1" applyBorder="1" applyAlignment="1">
      <alignment horizontal="center" wrapText="1"/>
    </xf>
    <xf numFmtId="0" fontId="56" fillId="0" borderId="18" xfId="9" applyFont="1" applyBorder="1" applyAlignment="1">
      <alignment horizontal="right" wrapText="1"/>
    </xf>
    <xf numFmtId="0" fontId="58" fillId="0" borderId="107" xfId="6" applyFont="1" applyFill="1" applyBorder="1" applyAlignment="1">
      <alignment horizontal="right"/>
    </xf>
    <xf numFmtId="0" fontId="58" fillId="0" borderId="21" xfId="6" applyFont="1" applyFill="1" applyBorder="1" applyAlignment="1">
      <alignment horizontal="right"/>
    </xf>
    <xf numFmtId="0" fontId="58" fillId="0" borderId="35" xfId="6" applyFont="1" applyFill="1" applyBorder="1" applyAlignment="1">
      <alignment wrapText="1"/>
    </xf>
    <xf numFmtId="0" fontId="58" fillId="0" borderId="21" xfId="6" applyFont="1" applyFill="1" applyBorder="1" applyAlignment="1">
      <alignment horizontal="left"/>
    </xf>
    <xf numFmtId="175" fontId="58" fillId="0" borderId="35" xfId="0" applyNumberFormat="1" applyFont="1" applyFill="1" applyBorder="1" applyAlignment="1">
      <alignment horizontal="center"/>
    </xf>
    <xf numFmtId="0" fontId="58" fillId="0" borderId="108" xfId="0" applyFont="1" applyFill="1" applyBorder="1" applyAlignment="1">
      <alignment horizontal="right" wrapText="1"/>
    </xf>
    <xf numFmtId="0" fontId="58" fillId="0" borderId="109" xfId="6" applyFont="1" applyFill="1" applyBorder="1" applyAlignment="1">
      <alignment wrapText="1"/>
    </xf>
    <xf numFmtId="0" fontId="58" fillId="0" borderId="18" xfId="0" applyFont="1" applyFill="1" applyBorder="1" applyAlignment="1">
      <alignment horizontal="right"/>
    </xf>
    <xf numFmtId="0" fontId="58" fillId="0" borderId="58" xfId="0" applyFont="1" applyFill="1" applyBorder="1" applyAlignment="1">
      <alignment horizontal="right"/>
    </xf>
    <xf numFmtId="0" fontId="58" fillId="0" borderId="18" xfId="6" applyFont="1" applyFill="1" applyBorder="1" applyAlignment="1">
      <alignment horizontal="right" vertical="center"/>
    </xf>
    <xf numFmtId="0" fontId="57" fillId="11" borderId="58" xfId="6" applyFont="1" applyFill="1" applyBorder="1" applyAlignment="1">
      <alignment horizontal="left"/>
    </xf>
    <xf numFmtId="0" fontId="58" fillId="0" borderId="18" xfId="6" applyFont="1" applyFill="1" applyBorder="1" applyAlignment="1">
      <alignment horizontal="right"/>
    </xf>
    <xf numFmtId="0" fontId="58" fillId="0" borderId="48" xfId="6" applyFont="1" applyFill="1" applyBorder="1" applyAlignment="1">
      <alignment horizontal="right"/>
    </xf>
    <xf numFmtId="171" fontId="58" fillId="0" borderId="12" xfId="10" applyNumberFormat="1" applyFont="1" applyFill="1" applyBorder="1" applyAlignment="1">
      <alignment horizontal="center"/>
    </xf>
    <xf numFmtId="42" fontId="57" fillId="0" borderId="35" xfId="1" applyNumberFormat="1" applyFont="1" applyFill="1" applyBorder="1" applyAlignment="1"/>
    <xf numFmtId="0" fontId="57" fillId="0" borderId="48" xfId="6" applyFont="1" applyFill="1" applyBorder="1" applyAlignment="1">
      <alignment horizontal="right"/>
    </xf>
    <xf numFmtId="42" fontId="57" fillId="0" borderId="12" xfId="1" applyNumberFormat="1" applyFont="1" applyFill="1" applyBorder="1" applyAlignment="1"/>
    <xf numFmtId="0" fontId="58" fillId="0" borderId="112" xfId="6" applyFont="1" applyFill="1" applyBorder="1" applyAlignment="1">
      <alignment horizontal="right"/>
    </xf>
    <xf numFmtId="42" fontId="57" fillId="0" borderId="82" xfId="1" applyNumberFormat="1" applyFont="1" applyFill="1" applyBorder="1" applyAlignment="1"/>
    <xf numFmtId="0" fontId="58" fillId="0" borderId="14" xfId="6" applyFont="1" applyFill="1" applyBorder="1" applyAlignment="1">
      <alignment horizontal="right"/>
    </xf>
    <xf numFmtId="0" fontId="57" fillId="0" borderId="56" xfId="6" applyFont="1" applyFill="1" applyBorder="1" applyAlignment="1">
      <alignment horizontal="right"/>
    </xf>
    <xf numFmtId="42" fontId="57" fillId="0" borderId="113" xfId="1" applyNumberFormat="1" applyFont="1" applyFill="1" applyBorder="1" applyAlignment="1"/>
    <xf numFmtId="0" fontId="57" fillId="11" borderId="114" xfId="6" applyFont="1" applyFill="1" applyBorder="1" applyAlignment="1">
      <alignment horizontal="left"/>
    </xf>
    <xf numFmtId="0" fontId="57" fillId="11" borderId="110" xfId="6" applyFont="1" applyFill="1" applyBorder="1" applyAlignment="1">
      <alignment horizontal="left"/>
    </xf>
    <xf numFmtId="0" fontId="57" fillId="0" borderId="30" xfId="6" applyFont="1" applyFill="1" applyBorder="1" applyAlignment="1">
      <alignment horizontal="left"/>
    </xf>
    <xf numFmtId="41" fontId="58" fillId="0" borderId="82" xfId="4" applyNumberFormat="1" applyFont="1" applyFill="1" applyBorder="1" applyAlignment="1">
      <alignment horizontal="left"/>
    </xf>
    <xf numFmtId="41" fontId="57" fillId="0" borderId="84" xfId="1" applyNumberFormat="1" applyFont="1" applyFill="1" applyBorder="1" applyAlignment="1">
      <alignment horizontal="left"/>
    </xf>
    <xf numFmtId="43" fontId="58" fillId="0" borderId="82" xfId="4" applyNumberFormat="1" applyFont="1" applyFill="1" applyBorder="1" applyAlignment="1">
      <alignment horizontal="left"/>
    </xf>
    <xf numFmtId="43" fontId="57" fillId="0" borderId="84" xfId="1" applyNumberFormat="1" applyFont="1" applyFill="1" applyBorder="1" applyAlignment="1">
      <alignment horizontal="left"/>
    </xf>
    <xf numFmtId="0" fontId="57" fillId="0" borderId="108" xfId="6" applyFont="1" applyFill="1" applyBorder="1" applyAlignment="1">
      <alignment horizontal="right"/>
    </xf>
    <xf numFmtId="42" fontId="57" fillId="0" borderId="86" xfId="1" applyNumberFormat="1" applyFont="1" applyFill="1" applyBorder="1" applyAlignment="1">
      <alignment horizontal="left"/>
    </xf>
    <xf numFmtId="0" fontId="57" fillId="0" borderId="30" xfId="6" applyFont="1" applyFill="1" applyBorder="1" applyAlignment="1">
      <alignment horizontal="right"/>
    </xf>
    <xf numFmtId="42" fontId="57" fillId="0" borderId="106" xfId="1" applyNumberFormat="1" applyFont="1" applyFill="1" applyBorder="1" applyAlignment="1">
      <alignment horizontal="left"/>
    </xf>
    <xf numFmtId="42" fontId="57" fillId="0" borderId="30" xfId="1" applyNumberFormat="1" applyFont="1" applyFill="1" applyBorder="1" applyAlignment="1">
      <alignment horizontal="left"/>
    </xf>
    <xf numFmtId="0" fontId="56" fillId="0" borderId="107" xfId="9" applyFont="1" applyBorder="1" applyAlignment="1">
      <alignment horizontal="right"/>
    </xf>
    <xf numFmtId="0" fontId="56" fillId="0" borderId="21" xfId="9" applyFont="1" applyBorder="1" applyAlignment="1">
      <alignment horizontal="right"/>
    </xf>
    <xf numFmtId="166" fontId="57" fillId="0" borderId="24" xfId="0" applyNumberFormat="1" applyFont="1" applyFill="1" applyBorder="1" applyAlignment="1">
      <alignment horizontal="center"/>
    </xf>
    <xf numFmtId="0" fontId="56" fillId="0" borderId="21" xfId="9" applyFont="1" applyBorder="1"/>
    <xf numFmtId="0" fontId="55" fillId="0" borderId="0" xfId="9" applyFont="1" applyBorder="1" applyAlignment="1">
      <alignment horizontal="right"/>
    </xf>
    <xf numFmtId="14" fontId="61" fillId="0" borderId="24" xfId="0" applyNumberFormat="1" applyFont="1" applyFill="1" applyBorder="1" applyAlignment="1">
      <alignment horizontal="center"/>
    </xf>
    <xf numFmtId="0" fontId="55" fillId="0" borderId="0" xfId="9" applyFont="1" applyBorder="1" applyAlignment="1">
      <alignment horizontal="center"/>
    </xf>
    <xf numFmtId="42" fontId="55" fillId="0" borderId="109" xfId="9" applyNumberFormat="1" applyFont="1" applyBorder="1"/>
    <xf numFmtId="6" fontId="56" fillId="0" borderId="115" xfId="4" applyNumberFormat="1" applyFont="1" applyBorder="1"/>
    <xf numFmtId="3" fontId="56" fillId="0" borderId="46" xfId="1" applyNumberFormat="1" applyFont="1" applyBorder="1" applyAlignment="1">
      <alignment horizontal="center"/>
    </xf>
    <xf numFmtId="1" fontId="56" fillId="4" borderId="15" xfId="9" applyNumberFormat="1" applyFont="1" applyFill="1" applyBorder="1" applyAlignment="1">
      <alignment horizontal="center"/>
    </xf>
    <xf numFmtId="49" fontId="56" fillId="0" borderId="15" xfId="9" applyNumberFormat="1" applyFont="1" applyFill="1" applyBorder="1" applyAlignment="1">
      <alignment horizontal="center"/>
    </xf>
    <xf numFmtId="0" fontId="58" fillId="0" borderId="107" xfId="0" applyFont="1" applyBorder="1" applyAlignment="1">
      <alignment horizontal="left" indent="1"/>
    </xf>
    <xf numFmtId="0" fontId="58" fillId="0" borderId="116" xfId="9" quotePrefix="1" applyFont="1" applyBorder="1"/>
    <xf numFmtId="41" fontId="55" fillId="0" borderId="0" xfId="9" applyNumberFormat="1" applyFont="1" applyBorder="1"/>
    <xf numFmtId="41" fontId="56" fillId="0" borderId="118" xfId="9" applyNumberFormat="1" applyFont="1" applyBorder="1"/>
    <xf numFmtId="9" fontId="56" fillId="0" borderId="119" xfId="9" applyNumberFormat="1" applyFont="1" applyBorder="1" applyAlignment="1">
      <alignment horizontal="center"/>
    </xf>
    <xf numFmtId="41" fontId="56" fillId="0" borderId="120" xfId="9" applyNumberFormat="1" applyFont="1" applyBorder="1"/>
    <xf numFmtId="0" fontId="56" fillId="0" borderId="108" xfId="9" applyFont="1" applyBorder="1"/>
    <xf numFmtId="42" fontId="55" fillId="0" borderId="87" xfId="9" applyNumberFormat="1" applyFont="1" applyBorder="1"/>
    <xf numFmtId="9" fontId="55" fillId="0" borderId="88" xfId="9" applyNumberFormat="1" applyFont="1" applyBorder="1" applyAlignment="1">
      <alignment horizontal="center"/>
    </xf>
    <xf numFmtId="0" fontId="55" fillId="0" borderId="57" xfId="9" applyFont="1" applyBorder="1" applyAlignment="1">
      <alignment horizontal="right"/>
    </xf>
    <xf numFmtId="0" fontId="56" fillId="0" borderId="1" xfId="9" applyFont="1" applyBorder="1" applyAlignment="1">
      <alignment horizontal="right"/>
    </xf>
    <xf numFmtId="41" fontId="56" fillId="0" borderId="37" xfId="9" applyNumberFormat="1" applyFont="1" applyBorder="1"/>
    <xf numFmtId="10" fontId="55" fillId="0" borderId="107" xfId="9" applyNumberFormat="1" applyFont="1" applyBorder="1" applyAlignment="1">
      <alignment horizontal="center"/>
    </xf>
    <xf numFmtId="0" fontId="56" fillId="0" borderId="2" xfId="9" applyFont="1" applyBorder="1" applyAlignment="1">
      <alignment horizontal="right"/>
    </xf>
    <xf numFmtId="41" fontId="55" fillId="0" borderId="29" xfId="9" applyNumberFormat="1" applyFont="1" applyBorder="1"/>
    <xf numFmtId="49" fontId="50" fillId="0" borderId="0" xfId="0" applyNumberFormat="1" applyFont="1" applyFill="1" applyBorder="1" applyAlignment="1">
      <alignment horizontal="right"/>
    </xf>
    <xf numFmtId="170" fontId="50" fillId="0" borderId="4" xfId="0" applyNumberFormat="1" applyFont="1" applyFill="1" applyBorder="1" applyAlignment="1"/>
    <xf numFmtId="166" fontId="50" fillId="0" borderId="0" xfId="0" applyNumberFormat="1" applyFont="1" applyFill="1" applyBorder="1" applyAlignment="1">
      <alignment horizontal="right"/>
    </xf>
    <xf numFmtId="170" fontId="50" fillId="0" borderId="4" xfId="0" applyNumberFormat="1" applyFont="1" applyFill="1" applyBorder="1" applyAlignment="1">
      <alignment horizontal="center"/>
    </xf>
    <xf numFmtId="0" fontId="50" fillId="0" borderId="0" xfId="0" applyFont="1" applyFill="1" applyAlignment="1">
      <alignment horizontal="right"/>
    </xf>
    <xf numFmtId="0" fontId="81" fillId="0" borderId="0" xfId="0" applyFont="1" applyFill="1" applyBorder="1" applyAlignment="1"/>
    <xf numFmtId="49" fontId="32" fillId="0" borderId="0" xfId="0" applyNumberFormat="1" applyFont="1" applyBorder="1"/>
    <xf numFmtId="49" fontId="79" fillId="0" borderId="0" xfId="0" applyNumberFormat="1" applyFont="1" applyBorder="1" applyAlignment="1"/>
    <xf numFmtId="49" fontId="33" fillId="0" borderId="0" xfId="0" applyNumberFormat="1" applyFont="1" applyBorder="1" applyAlignment="1"/>
    <xf numFmtId="0" fontId="32" fillId="0" borderId="0" xfId="0" applyFont="1" applyFill="1" applyBorder="1" applyAlignment="1">
      <alignment horizontal="right"/>
    </xf>
    <xf numFmtId="49" fontId="32" fillId="0" borderId="0" xfId="6" applyNumberFormat="1" applyFont="1" applyFill="1" applyBorder="1" applyAlignment="1" applyProtection="1">
      <alignment horizontal="center" wrapText="1"/>
      <protection locked="0"/>
    </xf>
    <xf numFmtId="0" fontId="32" fillId="0" borderId="0" xfId="0" applyFont="1" applyBorder="1" applyAlignment="1">
      <alignment horizontal="right"/>
    </xf>
    <xf numFmtId="49" fontId="33" fillId="0" borderId="0" xfId="6" applyNumberFormat="1" applyFont="1" applyFill="1" applyBorder="1" applyAlignment="1" applyProtection="1">
      <alignment horizontal="center"/>
      <protection locked="0"/>
    </xf>
    <xf numFmtId="0" fontId="32" fillId="0" borderId="0" xfId="6" applyFont="1" applyFill="1" applyBorder="1" applyAlignment="1">
      <alignment horizontal="right" vertical="center"/>
    </xf>
    <xf numFmtId="49" fontId="34" fillId="0" borderId="0" xfId="6" applyNumberFormat="1" applyFont="1" applyFill="1" applyBorder="1" applyAlignment="1" applyProtection="1">
      <alignment horizontal="center" wrapText="1"/>
      <protection locked="0"/>
    </xf>
    <xf numFmtId="0" fontId="33" fillId="2" borderId="0" xfId="6" applyFont="1" applyFill="1" applyBorder="1" applyAlignment="1">
      <alignment horizontal="left"/>
    </xf>
    <xf numFmtId="0" fontId="32" fillId="0" borderId="0" xfId="6" applyFont="1" applyFill="1" applyBorder="1" applyAlignment="1">
      <alignment horizontal="right"/>
    </xf>
    <xf numFmtId="42" fontId="32" fillId="0" borderId="0" xfId="1" applyNumberFormat="1" applyFont="1" applyFill="1" applyBorder="1" applyAlignment="1"/>
    <xf numFmtId="0" fontId="33" fillId="0" borderId="0" xfId="6" applyFont="1" applyFill="1" applyBorder="1" applyAlignment="1">
      <alignment horizontal="right"/>
    </xf>
    <xf numFmtId="42" fontId="33" fillId="0" borderId="0" xfId="1" applyNumberFormat="1" applyFont="1" applyFill="1" applyBorder="1" applyAlignment="1"/>
    <xf numFmtId="171" fontId="32" fillId="0" borderId="0" xfId="10" applyNumberFormat="1" applyFont="1" applyFill="1" applyBorder="1" applyAlignment="1">
      <alignment horizontal="center"/>
    </xf>
    <xf numFmtId="42" fontId="32" fillId="0" borderId="0" xfId="1" applyNumberFormat="1" applyFont="1" applyFill="1" applyBorder="1" applyAlignment="1" applyProtection="1">
      <protection locked="0"/>
    </xf>
    <xf numFmtId="171" fontId="32" fillId="0" borderId="0" xfId="10" applyNumberFormat="1" applyFont="1" applyFill="1" applyBorder="1" applyAlignment="1" applyProtection="1">
      <alignment horizontal="center"/>
    </xf>
    <xf numFmtId="0" fontId="50" fillId="0" borderId="45" xfId="6" applyNumberFormat="1" applyFont="1" applyFill="1" applyBorder="1" applyAlignment="1" applyProtection="1">
      <alignment horizontal="center" wrapText="1"/>
      <protection locked="0"/>
    </xf>
    <xf numFmtId="0" fontId="50" fillId="0" borderId="47" xfId="6" applyNumberFormat="1" applyFont="1" applyFill="1" applyBorder="1" applyAlignment="1" applyProtection="1">
      <alignment horizontal="center" wrapText="1"/>
      <protection locked="0"/>
    </xf>
    <xf numFmtId="2" fontId="58" fillId="0" borderId="0" xfId="11" applyNumberFormat="1" applyFont="1" applyFill="1" applyBorder="1" applyAlignment="1">
      <alignment horizontal="center"/>
    </xf>
    <xf numFmtId="4" fontId="58" fillId="0" borderId="0" xfId="11" applyNumberFormat="1" applyFont="1" applyFill="1" applyBorder="1" applyAlignment="1">
      <alignment horizontal="center"/>
    </xf>
    <xf numFmtId="49" fontId="56" fillId="0" borderId="4" xfId="9" applyNumberFormat="1" applyFont="1" applyBorder="1" applyAlignment="1">
      <alignment horizontal="left"/>
    </xf>
    <xf numFmtId="0" fontId="85" fillId="0" borderId="0" xfId="0" applyFont="1" applyAlignment="1">
      <alignment vertical="center" wrapText="1"/>
    </xf>
    <xf numFmtId="0" fontId="85" fillId="0" borderId="0" xfId="0" applyFont="1" applyAlignment="1">
      <alignment horizontal="left" vertical="center" wrapText="1" indent="2"/>
    </xf>
    <xf numFmtId="0" fontId="68" fillId="0" borderId="0" xfId="0" applyFont="1" applyAlignment="1">
      <alignment wrapText="1"/>
    </xf>
    <xf numFmtId="0" fontId="68" fillId="0" borderId="0" xfId="0" applyFont="1" applyAlignment="1">
      <alignment vertical="center" wrapText="1"/>
    </xf>
    <xf numFmtId="0" fontId="68" fillId="0" borderId="0" xfId="0" applyFont="1" applyAlignment="1">
      <alignment horizontal="left" vertical="center" wrapText="1"/>
    </xf>
    <xf numFmtId="0" fontId="68" fillId="0" borderId="0" xfId="0" applyFont="1" applyAlignment="1">
      <alignment horizontal="left" vertical="center" wrapText="1" indent="10"/>
    </xf>
    <xf numFmtId="49" fontId="85" fillId="0" borderId="0" xfId="0" applyNumberFormat="1" applyFont="1" applyAlignment="1">
      <alignment wrapText="1"/>
    </xf>
    <xf numFmtId="0" fontId="86" fillId="0" borderId="0" xfId="6" applyFont="1" applyFill="1" applyBorder="1" applyAlignment="1">
      <alignment wrapText="1"/>
    </xf>
    <xf numFmtId="170" fontId="87" fillId="3" borderId="0" xfId="9" applyNumberFormat="1" applyFont="1" applyFill="1"/>
    <xf numFmtId="9" fontId="87" fillId="0" borderId="0" xfId="9" applyNumberFormat="1" applyFont="1" applyFill="1"/>
    <xf numFmtId="9" fontId="88" fillId="0" borderId="0" xfId="9" applyNumberFormat="1" applyFont="1" applyFill="1"/>
    <xf numFmtId="170" fontId="88" fillId="3" borderId="0" xfId="9" applyNumberFormat="1" applyFont="1" applyFill="1"/>
    <xf numFmtId="0" fontId="88" fillId="0" borderId="0" xfId="9" applyFont="1" applyFill="1"/>
    <xf numFmtId="0" fontId="87" fillId="0" borderId="0" xfId="9" applyFont="1" applyFill="1"/>
    <xf numFmtId="170" fontId="88" fillId="0" borderId="0" xfId="9" applyNumberFormat="1" applyFont="1" applyAlignment="1">
      <alignment horizontal="left"/>
    </xf>
    <xf numFmtId="170" fontId="87" fillId="0" borderId="0" xfId="9" applyNumberFormat="1" applyFont="1"/>
    <xf numFmtId="0" fontId="89" fillId="0" borderId="0" xfId="0" applyFont="1" applyFill="1" applyBorder="1" applyAlignment="1">
      <alignment horizontal="left"/>
    </xf>
    <xf numFmtId="9" fontId="91" fillId="0" borderId="0" xfId="9" applyNumberFormat="1" applyFont="1" applyFill="1"/>
    <xf numFmtId="3" fontId="56" fillId="0" borderId="46" xfId="1" applyNumberFormat="1" applyFont="1" applyBorder="1" applyAlignment="1">
      <alignment horizontal="right"/>
    </xf>
    <xf numFmtId="1" fontId="56" fillId="6" borderId="15" xfId="9" applyNumberFormat="1" applyFont="1" applyFill="1" applyBorder="1" applyAlignment="1">
      <alignment horizontal="right"/>
    </xf>
    <xf numFmtId="49" fontId="56" fillId="0" borderId="15" xfId="9" applyNumberFormat="1" applyFont="1" applyFill="1" applyBorder="1" applyAlignment="1">
      <alignment horizontal="right"/>
    </xf>
    <xf numFmtId="166" fontId="58" fillId="0" borderId="0" xfId="0" applyNumberFormat="1" applyFont="1" applyFill="1" applyBorder="1" applyAlignment="1">
      <alignment horizontal="center"/>
    </xf>
    <xf numFmtId="0" fontId="58" fillId="0" borderId="0" xfId="0" applyNumberFormat="1" applyFont="1" applyFill="1" applyBorder="1" applyAlignment="1">
      <alignment horizontal="right"/>
    </xf>
    <xf numFmtId="14" fontId="61" fillId="0" borderId="0" xfId="0" applyNumberFormat="1" applyFont="1" applyFill="1" applyBorder="1" applyAlignment="1">
      <alignment horizontal="right"/>
    </xf>
    <xf numFmtId="166" fontId="57" fillId="0" borderId="0" xfId="0" applyNumberFormat="1" applyFont="1" applyFill="1" applyBorder="1" applyAlignment="1">
      <alignment horizontal="right"/>
    </xf>
    <xf numFmtId="0" fontId="58" fillId="12" borderId="15" xfId="0" applyFont="1" applyFill="1" applyBorder="1" applyAlignment="1">
      <alignment horizontal="center"/>
    </xf>
    <xf numFmtId="0" fontId="58" fillId="13" borderId="15" xfId="0" applyFont="1" applyFill="1" applyBorder="1" applyAlignment="1">
      <alignment horizontal="right"/>
    </xf>
    <xf numFmtId="0" fontId="50" fillId="13" borderId="46" xfId="0" applyFont="1" applyFill="1" applyBorder="1" applyAlignment="1">
      <alignment horizontal="right" wrapText="1"/>
    </xf>
    <xf numFmtId="0" fontId="58" fillId="13" borderId="15" xfId="0" applyFont="1" applyFill="1" applyBorder="1" applyAlignment="1">
      <alignment horizontal="center"/>
    </xf>
    <xf numFmtId="0" fontId="54" fillId="13" borderId="15" xfId="0" applyFont="1" applyFill="1" applyBorder="1" applyAlignment="1">
      <alignment horizontal="center"/>
    </xf>
    <xf numFmtId="0" fontId="54" fillId="13" borderId="15" xfId="6" applyNumberFormat="1" applyFont="1" applyFill="1" applyBorder="1" applyAlignment="1">
      <alignment horizontal="center" wrapText="1"/>
    </xf>
    <xf numFmtId="0" fontId="54" fillId="13" borderId="15" xfId="6" applyFont="1" applyFill="1" applyBorder="1" applyAlignment="1">
      <alignment horizontal="center" wrapText="1"/>
    </xf>
    <xf numFmtId="170" fontId="57" fillId="13" borderId="15" xfId="6" applyNumberFormat="1" applyFont="1" applyFill="1" applyBorder="1" applyAlignment="1">
      <alignment horizontal="center" wrapText="1"/>
    </xf>
    <xf numFmtId="168" fontId="58" fillId="13" borderId="57" xfId="0" applyNumberFormat="1" applyFont="1" applyFill="1" applyBorder="1" applyAlignment="1"/>
    <xf numFmtId="3" fontId="58" fillId="13" borderId="57" xfId="11" applyNumberFormat="1" applyFont="1" applyFill="1" applyBorder="1" applyAlignment="1">
      <alignment horizontal="center"/>
    </xf>
    <xf numFmtId="2" fontId="58" fillId="13" borderId="57" xfId="11" applyNumberFormat="1" applyFont="1" applyFill="1" applyBorder="1" applyAlignment="1">
      <alignment horizontal="center"/>
    </xf>
    <xf numFmtId="4" fontId="58" fillId="13" borderId="57" xfId="11" applyNumberFormat="1" applyFont="1" applyFill="1" applyBorder="1" applyAlignment="1">
      <alignment horizontal="center"/>
    </xf>
    <xf numFmtId="170" fontId="57" fillId="13" borderId="57" xfId="4" applyNumberFormat="1" applyFont="1" applyFill="1" applyBorder="1" applyAlignment="1">
      <alignment horizontal="center"/>
    </xf>
    <xf numFmtId="0" fontId="58" fillId="13" borderId="46" xfId="0" applyFont="1" applyFill="1" applyBorder="1" applyAlignment="1">
      <alignment horizontal="right"/>
    </xf>
    <xf numFmtId="0" fontId="54" fillId="13" borderId="4" xfId="0" applyFont="1" applyFill="1" applyBorder="1" applyAlignment="1">
      <alignment horizontal="center"/>
    </xf>
    <xf numFmtId="0" fontId="54" fillId="13" borderId="4" xfId="6" applyNumberFormat="1" applyFont="1" applyFill="1" applyBorder="1" applyAlignment="1">
      <alignment horizontal="center" wrapText="1"/>
    </xf>
    <xf numFmtId="0" fontId="54" fillId="13" borderId="4" xfId="6" applyFont="1" applyFill="1" applyBorder="1" applyAlignment="1">
      <alignment horizontal="center" wrapText="1"/>
    </xf>
    <xf numFmtId="170" fontId="57" fillId="13" borderId="4" xfId="6" applyNumberFormat="1" applyFont="1" applyFill="1" applyBorder="1" applyAlignment="1">
      <alignment horizontal="center" wrapText="1"/>
    </xf>
    <xf numFmtId="168" fontId="58" fillId="13" borderId="13" xfId="0" applyNumberFormat="1" applyFont="1" applyFill="1" applyBorder="1" applyAlignment="1"/>
    <xf numFmtId="0" fontId="57" fillId="13" borderId="0" xfId="0" applyFont="1" applyFill="1" applyAlignment="1">
      <alignment horizontal="right"/>
    </xf>
    <xf numFmtId="0" fontId="57" fillId="13" borderId="15" xfId="0" applyFont="1" applyFill="1" applyBorder="1" applyAlignment="1">
      <alignment horizontal="right"/>
    </xf>
    <xf numFmtId="2" fontId="57" fillId="13" borderId="15" xfId="11" applyNumberFormat="1" applyFont="1" applyFill="1" applyBorder="1" applyAlignment="1">
      <alignment horizontal="center"/>
    </xf>
    <xf numFmtId="4" fontId="57" fillId="13" borderId="15" xfId="0" applyNumberFormat="1" applyFont="1" applyFill="1" applyBorder="1" applyAlignment="1">
      <alignment horizontal="center"/>
    </xf>
    <xf numFmtId="170" fontId="58" fillId="13" borderId="15" xfId="11" applyNumberFormat="1" applyFont="1" applyFill="1" applyBorder="1"/>
    <xf numFmtId="0" fontId="58" fillId="13" borderId="0" xfId="0" applyFont="1" applyFill="1"/>
    <xf numFmtId="0" fontId="58" fillId="13" borderId="0" xfId="0" applyNumberFormat="1" applyFont="1" applyFill="1"/>
    <xf numFmtId="170" fontId="57" fillId="13" borderId="15" xfId="11" applyNumberFormat="1" applyFont="1" applyFill="1" applyBorder="1"/>
    <xf numFmtId="0" fontId="57" fillId="13" borderId="15" xfId="0" applyFont="1" applyFill="1" applyBorder="1" applyAlignment="1"/>
    <xf numFmtId="170" fontId="57" fillId="12" borderId="15" xfId="11" applyNumberFormat="1" applyFont="1" applyFill="1" applyBorder="1"/>
    <xf numFmtId="0" fontId="57" fillId="12" borderId="15" xfId="0" applyFont="1" applyFill="1" applyBorder="1" applyAlignment="1">
      <alignment horizontal="right"/>
    </xf>
    <xf numFmtId="0" fontId="58" fillId="11" borderId="0" xfId="0" applyNumberFormat="1" applyFont="1" applyFill="1" applyBorder="1"/>
    <xf numFmtId="0" fontId="58" fillId="11" borderId="0" xfId="0" applyFont="1" applyFill="1" applyBorder="1"/>
    <xf numFmtId="0" fontId="66" fillId="11" borderId="0" xfId="0" applyFont="1" applyFill="1" applyBorder="1"/>
    <xf numFmtId="0" fontId="57" fillId="11" borderId="0" xfId="0" applyFont="1" applyFill="1" applyBorder="1"/>
    <xf numFmtId="170" fontId="58" fillId="11" borderId="0" xfId="0" applyNumberFormat="1" applyFont="1" applyFill="1" applyBorder="1"/>
    <xf numFmtId="42" fontId="57" fillId="11" borderId="15" xfId="4" applyNumberFormat="1" applyFont="1" applyFill="1" applyBorder="1" applyAlignment="1">
      <alignment horizontal="right"/>
    </xf>
    <xf numFmtId="170" fontId="57" fillId="11" borderId="15" xfId="11" applyNumberFormat="1" applyFont="1" applyFill="1" applyBorder="1"/>
    <xf numFmtId="0" fontId="58" fillId="11" borderId="15" xfId="0" applyFont="1" applyFill="1" applyBorder="1"/>
    <xf numFmtId="170" fontId="58" fillId="11" borderId="15" xfId="0" applyNumberFormat="1" applyFont="1" applyFill="1" applyBorder="1"/>
    <xf numFmtId="0" fontId="58" fillId="11" borderId="0" xfId="11" applyNumberFormat="1" applyFont="1" applyFill="1" applyBorder="1"/>
    <xf numFmtId="0" fontId="57" fillId="11" borderId="15" xfId="0" applyFont="1" applyFill="1" applyBorder="1" applyAlignment="1">
      <alignment horizontal="right"/>
    </xf>
    <xf numFmtId="10" fontId="57" fillId="11" borderId="15" xfId="10" applyNumberFormat="1" applyFont="1" applyFill="1" applyBorder="1"/>
    <xf numFmtId="0" fontId="58" fillId="11" borderId="0" xfId="0" applyFont="1" applyFill="1" applyBorder="1" applyAlignment="1">
      <alignment horizontal="right"/>
    </xf>
    <xf numFmtId="165" fontId="58" fillId="11" borderId="0" xfId="11" applyNumberFormat="1" applyFont="1" applyFill="1" applyBorder="1"/>
    <xf numFmtId="0" fontId="57" fillId="12" borderId="15" xfId="0" applyFont="1" applyFill="1" applyBorder="1" applyAlignment="1">
      <alignment horizontal="left"/>
    </xf>
    <xf numFmtId="0" fontId="58" fillId="12" borderId="0" xfId="0" applyFont="1" applyFill="1"/>
    <xf numFmtId="0" fontId="58" fillId="12" borderId="0" xfId="0" applyNumberFormat="1" applyFont="1" applyFill="1"/>
    <xf numFmtId="170" fontId="58" fillId="12" borderId="0" xfId="11" applyNumberFormat="1" applyFont="1" applyFill="1"/>
    <xf numFmtId="0" fontId="57" fillId="12" borderId="0" xfId="0" applyFont="1" applyFill="1" applyBorder="1" applyAlignment="1">
      <alignment horizontal="left"/>
    </xf>
    <xf numFmtId="0" fontId="57" fillId="12" borderId="15" xfId="0" applyFont="1" applyFill="1" applyBorder="1" applyAlignment="1">
      <alignment horizontal="left" wrapText="1"/>
    </xf>
    <xf numFmtId="0" fontId="57" fillId="12" borderId="15" xfId="0" applyFont="1" applyFill="1" applyBorder="1" applyAlignment="1">
      <alignment horizontal="center"/>
    </xf>
    <xf numFmtId="170" fontId="57" fillId="12" borderId="15" xfId="11" applyNumberFormat="1" applyFont="1" applyFill="1" applyBorder="1" applyAlignment="1">
      <alignment horizontal="center"/>
    </xf>
    <xf numFmtId="0" fontId="58" fillId="12" borderId="15" xfId="0" applyFont="1" applyFill="1" applyBorder="1" applyAlignment="1">
      <alignment horizontal="left" wrapText="1"/>
    </xf>
    <xf numFmtId="170" fontId="58" fillId="12" borderId="15" xfId="11" applyNumberFormat="1" applyFont="1" applyFill="1" applyBorder="1" applyAlignment="1">
      <alignment horizontal="center"/>
    </xf>
    <xf numFmtId="0" fontId="58" fillId="14" borderId="0" xfId="0" applyFont="1" applyFill="1"/>
    <xf numFmtId="0" fontId="58" fillId="14" borderId="0" xfId="0" applyNumberFormat="1" applyFont="1" applyFill="1"/>
    <xf numFmtId="170" fontId="58" fillId="14" borderId="0" xfId="11" applyNumberFormat="1" applyFont="1" applyFill="1"/>
    <xf numFmtId="0" fontId="57" fillId="14" borderId="15" xfId="0" applyFont="1" applyFill="1" applyBorder="1" applyAlignment="1">
      <alignment horizontal="right"/>
    </xf>
    <xf numFmtId="170" fontId="57" fillId="14" borderId="15" xfId="11" applyNumberFormat="1" applyFont="1" applyFill="1" applyBorder="1"/>
    <xf numFmtId="0" fontId="58" fillId="14" borderId="0" xfId="0" applyNumberFormat="1" applyFont="1" applyFill="1" applyBorder="1"/>
    <xf numFmtId="0" fontId="58" fillId="14" borderId="24" xfId="0" applyFont="1" applyFill="1" applyBorder="1"/>
    <xf numFmtId="0" fontId="58" fillId="14" borderId="0" xfId="0" applyFont="1" applyFill="1" applyBorder="1"/>
    <xf numFmtId="8" fontId="57" fillId="14" borderId="0" xfId="4" applyFont="1" applyFill="1" applyBorder="1"/>
    <xf numFmtId="170" fontId="58" fillId="14" borderId="0" xfId="11" applyNumberFormat="1" applyFont="1" applyFill="1" applyBorder="1"/>
    <xf numFmtId="0" fontId="57" fillId="14" borderId="0" xfId="0" applyFont="1" applyFill="1"/>
    <xf numFmtId="170" fontId="57" fillId="14" borderId="0" xfId="11" applyNumberFormat="1" applyFont="1" applyFill="1" applyAlignment="1">
      <alignment horizontal="center"/>
    </xf>
    <xf numFmtId="170" fontId="58" fillId="14" borderId="15" xfId="11" applyNumberFormat="1" applyFont="1" applyFill="1" applyBorder="1"/>
    <xf numFmtId="0" fontId="58" fillId="14" borderId="18" xfId="0" applyFont="1" applyFill="1" applyBorder="1"/>
    <xf numFmtId="8" fontId="58" fillId="14" borderId="4" xfId="4" applyFont="1" applyFill="1" applyBorder="1"/>
    <xf numFmtId="0" fontId="58" fillId="14" borderId="4" xfId="0" applyNumberFormat="1" applyFont="1" applyFill="1" applyBorder="1"/>
    <xf numFmtId="0" fontId="58" fillId="14" borderId="35" xfId="0" applyFont="1" applyFill="1" applyBorder="1"/>
    <xf numFmtId="170" fontId="58" fillId="14" borderId="46" xfId="11" applyNumberFormat="1" applyFont="1" applyFill="1" applyBorder="1"/>
    <xf numFmtId="8" fontId="58" fillId="14" borderId="0" xfId="4" applyFont="1" applyFill="1" applyBorder="1"/>
    <xf numFmtId="5" fontId="58" fillId="14" borderId="0" xfId="6" applyNumberFormat="1" applyFont="1" applyFill="1"/>
    <xf numFmtId="0" fontId="57" fillId="14" borderId="15" xfId="0" applyFont="1" applyFill="1" applyBorder="1"/>
    <xf numFmtId="0" fontId="58" fillId="14" borderId="15" xfId="0" applyFont="1" applyFill="1" applyBorder="1"/>
    <xf numFmtId="0" fontId="58" fillId="14" borderId="0" xfId="6" applyFont="1" applyFill="1" applyAlignment="1">
      <alignment vertical="top"/>
    </xf>
    <xf numFmtId="170" fontId="58" fillId="14" borderId="0" xfId="0" applyNumberFormat="1" applyFont="1" applyFill="1"/>
    <xf numFmtId="0" fontId="68" fillId="14" borderId="15" xfId="0" applyFont="1" applyFill="1" applyBorder="1" applyAlignment="1">
      <alignment horizontal="right"/>
    </xf>
    <xf numFmtId="170" fontId="68" fillId="14" borderId="15" xfId="11" applyNumberFormat="1" applyFont="1" applyFill="1" applyBorder="1"/>
    <xf numFmtId="0" fontId="58" fillId="15" borderId="0" xfId="0" applyNumberFormat="1" applyFont="1" applyFill="1" applyAlignment="1">
      <alignment wrapText="1"/>
    </xf>
    <xf numFmtId="0" fontId="58" fillId="15" borderId="0" xfId="0" applyNumberFormat="1" applyFont="1" applyFill="1"/>
    <xf numFmtId="0" fontId="58" fillId="15" borderId="0" xfId="0" applyFont="1" applyFill="1"/>
    <xf numFmtId="170" fontId="58" fillId="15" borderId="0" xfId="11" applyNumberFormat="1" applyFont="1" applyFill="1"/>
    <xf numFmtId="0" fontId="57" fillId="15" borderId="4" xfId="0" applyFont="1" applyFill="1" applyBorder="1" applyAlignment="1">
      <alignment horizontal="left"/>
    </xf>
    <xf numFmtId="0" fontId="89" fillId="15" borderId="0" xfId="0" applyFont="1" applyFill="1" applyBorder="1" applyAlignment="1">
      <alignment horizontal="left"/>
    </xf>
    <xf numFmtId="0" fontId="58" fillId="15" borderId="0" xfId="0" applyNumberFormat="1" applyFont="1" applyFill="1" applyBorder="1" applyAlignment="1">
      <alignment horizontal="center" wrapText="1"/>
    </xf>
    <xf numFmtId="0" fontId="58" fillId="15" borderId="0" xfId="0" applyFont="1" applyFill="1" applyBorder="1" applyAlignment="1">
      <alignment horizontal="center" wrapText="1"/>
    </xf>
    <xf numFmtId="0" fontId="58" fillId="15" borderId="0" xfId="0" applyFont="1" applyFill="1" applyBorder="1" applyAlignment="1">
      <alignment horizontal="center"/>
    </xf>
    <xf numFmtId="170" fontId="58" fillId="15" borderId="0" xfId="11" applyNumberFormat="1" applyFont="1" applyFill="1" applyBorder="1" applyAlignment="1">
      <alignment horizontal="center"/>
    </xf>
    <xf numFmtId="0" fontId="57" fillId="15" borderId="0" xfId="0" applyFont="1" applyFill="1" applyAlignment="1">
      <alignment horizontal="left"/>
    </xf>
    <xf numFmtId="0" fontId="57" fillId="15" borderId="0" xfId="0" applyFont="1" applyFill="1" applyAlignment="1">
      <alignment horizontal="center"/>
    </xf>
    <xf numFmtId="170" fontId="57" fillId="15" borderId="0" xfId="11" applyNumberFormat="1" applyFont="1" applyFill="1" applyAlignment="1">
      <alignment horizontal="center"/>
    </xf>
    <xf numFmtId="0" fontId="58" fillId="15" borderId="15" xfId="0" applyFont="1" applyFill="1" applyBorder="1" applyAlignment="1">
      <alignment horizontal="left"/>
    </xf>
    <xf numFmtId="0" fontId="58" fillId="15" borderId="15" xfId="0" applyFont="1" applyFill="1" applyBorder="1" applyAlignment="1">
      <alignment horizontal="center"/>
    </xf>
    <xf numFmtId="170" fontId="58" fillId="15" borderId="15" xfId="11" applyNumberFormat="1" applyFont="1" applyFill="1" applyBorder="1" applyAlignment="1">
      <alignment horizontal="center"/>
    </xf>
    <xf numFmtId="0" fontId="58" fillId="15" borderId="0" xfId="0" applyFont="1" applyFill="1" applyAlignment="1">
      <alignment wrapText="1"/>
    </xf>
    <xf numFmtId="0" fontId="57" fillId="15" borderId="4" xfId="0" applyFont="1" applyFill="1" applyBorder="1" applyAlignment="1">
      <alignment horizontal="right"/>
    </xf>
    <xf numFmtId="170" fontId="57" fillId="15" borderId="4" xfId="11" applyNumberFormat="1" applyFont="1" applyFill="1" applyBorder="1"/>
    <xf numFmtId="0" fontId="57" fillId="15" borderId="4" xfId="0" applyFont="1" applyFill="1" applyBorder="1" applyAlignment="1">
      <alignment horizontal="center" wrapText="1"/>
    </xf>
    <xf numFmtId="0" fontId="58" fillId="15" borderId="0" xfId="0" applyFont="1" applyFill="1" applyAlignment="1">
      <alignment horizontal="right"/>
    </xf>
    <xf numFmtId="170" fontId="58" fillId="15" borderId="0" xfId="11" applyNumberFormat="1" applyFont="1" applyFill="1" applyBorder="1"/>
    <xf numFmtId="0" fontId="57" fillId="15" borderId="0" xfId="0" applyFont="1" applyFill="1" applyBorder="1" applyAlignment="1">
      <alignment horizontal="left"/>
    </xf>
    <xf numFmtId="0" fontId="57" fillId="15" borderId="0" xfId="0" applyFont="1" applyFill="1" applyBorder="1" applyAlignment="1">
      <alignment horizontal="center"/>
    </xf>
    <xf numFmtId="170" fontId="57" fillId="15" borderId="0" xfId="11" applyNumberFormat="1" applyFont="1" applyFill="1" applyBorder="1" applyAlignment="1">
      <alignment horizontal="center"/>
    </xf>
    <xf numFmtId="0" fontId="58" fillId="15" borderId="15" xfId="0" applyFont="1" applyFill="1" applyBorder="1" applyAlignment="1">
      <alignment horizontal="left" wrapText="1"/>
    </xf>
    <xf numFmtId="0" fontId="58" fillId="15" borderId="15" xfId="0" applyFont="1" applyFill="1" applyBorder="1" applyAlignment="1">
      <alignment horizontal="center" wrapText="1"/>
    </xf>
    <xf numFmtId="170" fontId="58" fillId="15" borderId="15" xfId="11" applyNumberFormat="1" applyFont="1" applyFill="1" applyBorder="1" applyAlignment="1">
      <alignment horizontal="center" wrapText="1"/>
    </xf>
    <xf numFmtId="0" fontId="57" fillId="15" borderId="4" xfId="0" applyFont="1" applyFill="1" applyBorder="1" applyAlignment="1">
      <alignment horizontal="center"/>
    </xf>
    <xf numFmtId="0" fontId="57" fillId="10" borderId="0" xfId="0" applyFont="1" applyFill="1" applyBorder="1" applyAlignment="1">
      <alignment horizontal="left"/>
    </xf>
    <xf numFmtId="0" fontId="58" fillId="10" borderId="0" xfId="0" applyNumberFormat="1" applyFont="1" applyFill="1" applyBorder="1"/>
    <xf numFmtId="0" fontId="58" fillId="10" borderId="0" xfId="0" applyFont="1" applyFill="1" applyBorder="1"/>
    <xf numFmtId="0" fontId="57" fillId="15" borderId="123" xfId="0" applyFont="1" applyFill="1" applyBorder="1"/>
    <xf numFmtId="0" fontId="58" fillId="15" borderId="125" xfId="0" applyFont="1" applyFill="1" applyBorder="1"/>
    <xf numFmtId="9" fontId="94" fillId="0" borderId="0" xfId="9" applyNumberFormat="1" applyFont="1" applyFill="1"/>
    <xf numFmtId="0" fontId="95" fillId="0" borderId="0" xfId="9" applyFont="1"/>
    <xf numFmtId="170" fontId="95" fillId="0" borderId="0" xfId="9" applyNumberFormat="1" applyFont="1"/>
    <xf numFmtId="170" fontId="94" fillId="0" borderId="0" xfId="9" applyNumberFormat="1" applyFont="1"/>
    <xf numFmtId="0" fontId="96" fillId="0" borderId="0" xfId="6" applyFont="1" applyFill="1" applyBorder="1" applyAlignment="1"/>
    <xf numFmtId="170" fontId="94" fillId="0" borderId="0" xfId="9" applyNumberFormat="1" applyFont="1" applyAlignment="1">
      <alignment horizontal="left"/>
    </xf>
    <xf numFmtId="0" fontId="94" fillId="0" borderId="0" xfId="9" applyFont="1" applyFill="1" applyAlignment="1">
      <alignment horizontal="center" wrapText="1"/>
    </xf>
    <xf numFmtId="0" fontId="94" fillId="0" borderId="0" xfId="9" applyFont="1"/>
    <xf numFmtId="9" fontId="95" fillId="0" borderId="0" xfId="9" applyNumberFormat="1" applyFont="1" applyFill="1"/>
    <xf numFmtId="9" fontId="97" fillId="0" borderId="0" xfId="9" applyNumberFormat="1" applyFont="1" applyFill="1"/>
    <xf numFmtId="0" fontId="94" fillId="0" borderId="0" xfId="9" applyFont="1" applyFill="1"/>
    <xf numFmtId="0" fontId="95" fillId="0" borderId="0" xfId="9" applyFont="1" applyFill="1"/>
    <xf numFmtId="171" fontId="95" fillId="0" borderId="0" xfId="9" applyNumberFormat="1" applyFont="1" applyAlignment="1">
      <alignment horizontal="center"/>
    </xf>
    <xf numFmtId="0" fontId="55" fillId="13" borderId="18" xfId="9" applyFont="1" applyFill="1" applyBorder="1" applyAlignment="1">
      <alignment horizontal="left"/>
    </xf>
    <xf numFmtId="2" fontId="55" fillId="13" borderId="17" xfId="1" applyNumberFormat="1" applyFont="1" applyFill="1" applyBorder="1" applyAlignment="1">
      <alignment horizontal="center"/>
    </xf>
    <xf numFmtId="9" fontId="55" fillId="13" borderId="17" xfId="10" applyFont="1" applyFill="1" applyBorder="1" applyAlignment="1">
      <alignment horizontal="center"/>
    </xf>
    <xf numFmtId="41" fontId="56" fillId="14" borderId="118" xfId="9" applyNumberFormat="1" applyFont="1" applyFill="1" applyBorder="1"/>
    <xf numFmtId="9" fontId="56" fillId="14" borderId="119" xfId="9" applyNumberFormat="1" applyFont="1" applyFill="1" applyBorder="1" applyAlignment="1">
      <alignment horizontal="center"/>
    </xf>
    <xf numFmtId="0" fontId="56" fillId="11" borderId="18" xfId="9" applyFont="1" applyFill="1" applyBorder="1" applyAlignment="1">
      <alignment horizontal="right" wrapText="1"/>
    </xf>
    <xf numFmtId="2" fontId="56" fillId="11" borderId="19" xfId="9" applyNumberFormat="1" applyFont="1" applyFill="1" applyBorder="1" applyAlignment="1">
      <alignment horizontal="center"/>
    </xf>
    <xf numFmtId="41" fontId="56" fillId="11" borderId="55" xfId="9" applyNumberFormat="1" applyFont="1" applyFill="1" applyBorder="1"/>
    <xf numFmtId="9" fontId="56" fillId="11" borderId="19" xfId="9" applyNumberFormat="1" applyFont="1" applyFill="1" applyBorder="1" applyAlignment="1">
      <alignment horizontal="center"/>
    </xf>
    <xf numFmtId="0" fontId="55" fillId="11" borderId="57" xfId="9" applyFont="1" applyFill="1" applyBorder="1" applyAlignment="1">
      <alignment horizontal="right"/>
    </xf>
    <xf numFmtId="9" fontId="55" fillId="11" borderId="107" xfId="9" applyNumberFormat="1" applyFont="1" applyFill="1" applyBorder="1" applyAlignment="1">
      <alignment horizontal="center"/>
    </xf>
    <xf numFmtId="41" fontId="55" fillId="11" borderId="29" xfId="9" applyNumberFormat="1" applyFont="1" applyFill="1" applyBorder="1"/>
    <xf numFmtId="0" fontId="56" fillId="11" borderId="56" xfId="9" applyFont="1" applyFill="1" applyBorder="1" applyAlignment="1">
      <alignment horizontal="right"/>
    </xf>
    <xf numFmtId="0" fontId="56" fillId="11" borderId="119" xfId="9" applyFont="1" applyFill="1" applyBorder="1" applyAlignment="1">
      <alignment horizontal="right"/>
    </xf>
    <xf numFmtId="41" fontId="56" fillId="11" borderId="118" xfId="9" applyNumberFormat="1" applyFont="1" applyFill="1" applyBorder="1"/>
    <xf numFmtId="9" fontId="56" fillId="11" borderId="119" xfId="9" applyNumberFormat="1" applyFont="1" applyFill="1" applyBorder="1" applyAlignment="1">
      <alignment horizontal="center"/>
    </xf>
    <xf numFmtId="41" fontId="56" fillId="11" borderId="37" xfId="9" applyNumberFormat="1" applyFont="1" applyFill="1" applyBorder="1"/>
    <xf numFmtId="0" fontId="56" fillId="15" borderId="20" xfId="9" applyFont="1" applyFill="1" applyBorder="1" applyAlignment="1">
      <alignment horizontal="center"/>
    </xf>
    <xf numFmtId="0" fontId="56" fillId="15" borderId="17" xfId="9" applyFont="1" applyFill="1" applyBorder="1" applyAlignment="1">
      <alignment horizontal="center"/>
    </xf>
    <xf numFmtId="0" fontId="56" fillId="15" borderId="15" xfId="9" applyFont="1" applyFill="1" applyBorder="1" applyAlignment="1">
      <alignment horizontal="center" wrapText="1"/>
    </xf>
    <xf numFmtId="41" fontId="55" fillId="15" borderId="4" xfId="9" applyNumberFormat="1" applyFont="1" applyFill="1" applyBorder="1"/>
    <xf numFmtId="9" fontId="55" fillId="15" borderId="17" xfId="9" applyNumberFormat="1" applyFont="1" applyFill="1" applyBorder="1" applyAlignment="1">
      <alignment horizontal="center"/>
    </xf>
    <xf numFmtId="0" fontId="58" fillId="15" borderId="25" xfId="9" applyFont="1" applyFill="1" applyBorder="1"/>
    <xf numFmtId="9" fontId="55" fillId="14" borderId="17" xfId="9" applyNumberFormat="1" applyFont="1" applyFill="1" applyBorder="1" applyAlignment="1">
      <alignment horizontal="center"/>
    </xf>
    <xf numFmtId="41" fontId="55" fillId="12" borderId="4" xfId="9" applyNumberFormat="1" applyFont="1" applyFill="1" applyBorder="1"/>
    <xf numFmtId="9" fontId="55" fillId="12" borderId="17" xfId="9" applyNumberFormat="1" applyFont="1" applyFill="1" applyBorder="1" applyAlignment="1">
      <alignment horizontal="center"/>
    </xf>
    <xf numFmtId="0" fontId="58" fillId="12" borderId="25" xfId="9" quotePrefix="1" applyFont="1" applyFill="1" applyBorder="1"/>
    <xf numFmtId="0" fontId="58" fillId="12" borderId="107" xfId="0" applyFont="1" applyFill="1" applyBorder="1" applyAlignment="1">
      <alignment horizontal="left" indent="1"/>
    </xf>
    <xf numFmtId="0" fontId="58" fillId="12" borderId="116" xfId="9" quotePrefix="1" applyFont="1" applyFill="1" applyBorder="1"/>
    <xf numFmtId="41" fontId="55" fillId="12" borderId="0" xfId="9" applyNumberFormat="1" applyFont="1" applyFill="1" applyBorder="1"/>
    <xf numFmtId="0" fontId="56" fillId="14" borderId="21" xfId="9" applyFont="1" applyFill="1" applyBorder="1"/>
    <xf numFmtId="0" fontId="55" fillId="14" borderId="39" xfId="9" applyFont="1" applyFill="1" applyBorder="1"/>
    <xf numFmtId="42" fontId="55" fillId="14" borderId="39" xfId="9" applyNumberFormat="1" applyFont="1" applyFill="1" applyBorder="1"/>
    <xf numFmtId="9" fontId="55" fillId="14" borderId="39" xfId="9" applyNumberFormat="1" applyFont="1" applyFill="1" applyBorder="1" applyAlignment="1">
      <alignment horizontal="center"/>
    </xf>
    <xf numFmtId="37" fontId="55" fillId="14" borderId="39" xfId="9" applyNumberFormat="1" applyFont="1" applyFill="1" applyBorder="1"/>
    <xf numFmtId="42" fontId="55" fillId="14" borderId="109" xfId="9" applyNumberFormat="1" applyFont="1" applyFill="1" applyBorder="1"/>
    <xf numFmtId="41" fontId="55" fillId="14" borderId="26" xfId="9" applyNumberFormat="1" applyFont="1" applyFill="1" applyBorder="1"/>
    <xf numFmtId="0" fontId="56" fillId="14" borderId="48" xfId="9" applyFont="1" applyFill="1" applyBorder="1" applyAlignment="1">
      <alignment horizontal="left"/>
    </xf>
    <xf numFmtId="171" fontId="55" fillId="14" borderId="103" xfId="10" applyNumberFormat="1" applyFont="1" applyFill="1" applyBorder="1" applyAlignment="1">
      <alignment horizontal="center"/>
    </xf>
    <xf numFmtId="41" fontId="55" fillId="14" borderId="104" xfId="9" applyNumberFormat="1" applyFont="1" applyFill="1" applyBorder="1"/>
    <xf numFmtId="9" fontId="55" fillId="14" borderId="105" xfId="9" applyNumberFormat="1" applyFont="1" applyFill="1" applyBorder="1" applyAlignment="1">
      <alignment horizontal="center"/>
    </xf>
    <xf numFmtId="41" fontId="55" fillId="14" borderId="78" xfId="9" applyNumberFormat="1" applyFont="1" applyFill="1" applyBorder="1"/>
    <xf numFmtId="0" fontId="3" fillId="0" borderId="89" xfId="0" applyFont="1" applyBorder="1" applyAlignment="1">
      <alignment horizontal="left" vertical="center" wrapText="1"/>
    </xf>
    <xf numFmtId="49" fontId="3" fillId="0" borderId="89" xfId="0" applyNumberFormat="1" applyFont="1" applyBorder="1" applyAlignment="1">
      <alignment horizontal="left" vertical="center" wrapText="1"/>
    </xf>
    <xf numFmtId="0" fontId="56" fillId="8" borderId="0" xfId="9" applyNumberFormat="1" applyFont="1" applyFill="1" applyBorder="1" applyAlignment="1"/>
    <xf numFmtId="0" fontId="56" fillId="8" borderId="0" xfId="9" applyNumberFormat="1" applyFont="1" applyFill="1" applyBorder="1" applyAlignment="1">
      <alignment horizontal="left" vertical="top"/>
    </xf>
    <xf numFmtId="0" fontId="56" fillId="8" borderId="0" xfId="9" applyFont="1" applyFill="1" applyBorder="1" applyAlignment="1"/>
    <xf numFmtId="0" fontId="55" fillId="8" borderId="0" xfId="9" applyFont="1" applyFill="1" applyBorder="1"/>
    <xf numFmtId="0" fontId="55" fillId="8" borderId="4" xfId="9" applyFont="1" applyFill="1" applyBorder="1"/>
    <xf numFmtId="0" fontId="76" fillId="8" borderId="46" xfId="9" applyFont="1" applyFill="1" applyBorder="1"/>
    <xf numFmtId="2" fontId="55" fillId="13" borderId="126" xfId="1" applyNumberFormat="1" applyFont="1" applyFill="1" applyBorder="1" applyAlignment="1">
      <alignment horizontal="center"/>
    </xf>
    <xf numFmtId="41" fontId="55" fillId="13" borderId="127" xfId="9" applyNumberFormat="1" applyFont="1" applyFill="1" applyBorder="1"/>
    <xf numFmtId="9" fontId="55" fillId="13" borderId="126" xfId="10" applyFont="1" applyFill="1" applyBorder="1" applyAlignment="1">
      <alignment horizontal="center"/>
    </xf>
    <xf numFmtId="0" fontId="55" fillId="0" borderId="123" xfId="9" applyNumberFormat="1" applyFont="1" applyBorder="1" applyAlignment="1">
      <alignment horizontal="right"/>
    </xf>
    <xf numFmtId="2" fontId="55" fillId="0" borderId="124" xfId="9" applyNumberFormat="1" applyFont="1" applyBorder="1" applyAlignment="1">
      <alignment horizontal="center"/>
    </xf>
    <xf numFmtId="41" fontId="55" fillId="0" borderId="124" xfId="9" applyNumberFormat="1" applyFont="1" applyBorder="1"/>
    <xf numFmtId="9" fontId="55" fillId="0" borderId="124" xfId="10" applyFont="1" applyBorder="1" applyAlignment="1">
      <alignment horizontal="center"/>
    </xf>
    <xf numFmtId="41" fontId="55" fillId="0" borderId="125" xfId="9" applyNumberFormat="1" applyFont="1" applyBorder="1"/>
    <xf numFmtId="170" fontId="95" fillId="0" borderId="0" xfId="9" applyNumberFormat="1" applyFont="1" applyFill="1"/>
    <xf numFmtId="170" fontId="94" fillId="0" borderId="0" xfId="9" applyNumberFormat="1" applyFont="1" applyFill="1"/>
    <xf numFmtId="41" fontId="94" fillId="0" borderId="0" xfId="9" applyNumberFormat="1" applyFont="1"/>
    <xf numFmtId="0" fontId="57" fillId="13" borderId="4" xfId="0" applyFont="1" applyFill="1" applyBorder="1" applyAlignment="1"/>
    <xf numFmtId="0" fontId="53" fillId="13" borderId="4" xfId="0" applyFont="1" applyFill="1" applyBorder="1" applyAlignment="1"/>
    <xf numFmtId="0" fontId="53" fillId="13" borderId="35" xfId="0" applyFont="1" applyFill="1" applyBorder="1" applyAlignment="1"/>
    <xf numFmtId="49" fontId="37" fillId="7" borderId="129" xfId="0" applyNumberFormat="1" applyFont="1" applyFill="1" applyBorder="1" applyAlignment="1">
      <alignment horizontal="left" vertical="top" wrapText="1"/>
    </xf>
    <xf numFmtId="49" fontId="3" fillId="0" borderId="130" xfId="0" applyNumberFormat="1" applyFont="1" applyBorder="1" applyAlignment="1">
      <alignment horizontal="left" vertical="top" wrapText="1"/>
    </xf>
    <xf numFmtId="49" fontId="3" fillId="0" borderId="130" xfId="0" applyNumberFormat="1" applyFont="1" applyBorder="1" applyAlignment="1">
      <alignment horizontal="left" vertical="center" wrapText="1"/>
    </xf>
    <xf numFmtId="0" fontId="3" fillId="0" borderId="130" xfId="0" applyFont="1" applyBorder="1" applyAlignment="1">
      <alignment horizontal="left" vertical="center" wrapText="1"/>
    </xf>
    <xf numFmtId="0" fontId="58" fillId="11" borderId="124" xfId="0" applyFont="1" applyFill="1" applyBorder="1" applyAlignment="1">
      <alignment horizontal="right"/>
    </xf>
    <xf numFmtId="0" fontId="56" fillId="13" borderId="15" xfId="9" applyFont="1" applyFill="1" applyBorder="1" applyAlignment="1">
      <alignment vertical="center"/>
    </xf>
    <xf numFmtId="0" fontId="49" fillId="13" borderId="17" xfId="9" applyFont="1" applyFill="1" applyBorder="1" applyAlignment="1">
      <alignment horizontal="center" vertical="center" wrapText="1"/>
    </xf>
    <xf numFmtId="0" fontId="49" fillId="13" borderId="36" xfId="9" applyFont="1" applyFill="1" applyBorder="1" applyAlignment="1">
      <alignment horizontal="center" vertical="center"/>
    </xf>
    <xf numFmtId="0" fontId="49" fillId="13" borderId="17" xfId="9" applyFont="1" applyFill="1" applyBorder="1" applyAlignment="1">
      <alignment horizontal="center" vertical="center"/>
    </xf>
    <xf numFmtId="0" fontId="56" fillId="13" borderId="29" xfId="9" applyFont="1" applyFill="1" applyBorder="1" applyAlignment="1">
      <alignment horizontal="center" vertical="center" wrapText="1"/>
    </xf>
    <xf numFmtId="0" fontId="81" fillId="0" borderId="0" xfId="6" applyFont="1"/>
    <xf numFmtId="0" fontId="58" fillId="0" borderId="0" xfId="6" applyFont="1"/>
    <xf numFmtId="0" fontId="58" fillId="0" borderId="127" xfId="6" applyFont="1" applyBorder="1" applyAlignment="1">
      <alignment horizontal="right"/>
    </xf>
    <xf numFmtId="0" fontId="58" fillId="0" borderId="127" xfId="6" applyFont="1" applyBorder="1"/>
    <xf numFmtId="0" fontId="58" fillId="0" borderId="127" xfId="6" applyFont="1" applyBorder="1" applyAlignment="1">
      <alignment horizontal="left"/>
    </xf>
    <xf numFmtId="0" fontId="58" fillId="0" borderId="127" xfId="0" applyFont="1" applyBorder="1"/>
    <xf numFmtId="0" fontId="57" fillId="0" borderId="127" xfId="0" applyFont="1" applyBorder="1" applyProtection="1">
      <protection locked="0"/>
    </xf>
    <xf numFmtId="0" fontId="57" fillId="0" borderId="128" xfId="0" applyFont="1" applyBorder="1" applyAlignment="1">
      <alignment horizontal="right"/>
    </xf>
    <xf numFmtId="0" fontId="81" fillId="0" borderId="21" xfId="6" applyFont="1" applyBorder="1"/>
    <xf numFmtId="0" fontId="58" fillId="0" borderId="0" xfId="0" applyFont="1"/>
    <xf numFmtId="0" fontId="58" fillId="0" borderId="0" xfId="6" applyFont="1" applyAlignment="1">
      <alignment horizontal="right"/>
    </xf>
    <xf numFmtId="49" fontId="57" fillId="0" borderId="24" xfId="6" applyNumberFormat="1" applyFont="1" applyBorder="1" applyAlignment="1" applyProtection="1">
      <alignment horizontal="right"/>
      <protection locked="0"/>
    </xf>
    <xf numFmtId="175" fontId="58" fillId="0" borderId="24" xfId="0" applyNumberFormat="1" applyFont="1" applyBorder="1" applyAlignment="1">
      <alignment horizontal="left"/>
    </xf>
    <xf numFmtId="0" fontId="58" fillId="0" borderId="0" xfId="6" applyFont="1" applyAlignment="1">
      <alignment wrapText="1"/>
    </xf>
    <xf numFmtId="0" fontId="58" fillId="0" borderId="0" xfId="0" applyFont="1" applyProtection="1">
      <protection locked="0"/>
    </xf>
    <xf numFmtId="0" fontId="58" fillId="0" borderId="18" xfId="0" applyFont="1" applyBorder="1" applyAlignment="1">
      <alignment horizontal="right" wrapText="1"/>
    </xf>
    <xf numFmtId="0" fontId="58" fillId="0" borderId="4" xfId="6" applyFont="1" applyBorder="1" applyAlignment="1">
      <alignment horizontal="left"/>
    </xf>
    <xf numFmtId="0" fontId="58" fillId="0" borderId="4" xfId="6" applyFont="1" applyBorder="1" applyAlignment="1">
      <alignment wrapText="1"/>
    </xf>
    <xf numFmtId="0" fontId="58" fillId="0" borderId="35" xfId="6" applyFont="1" applyBorder="1" applyAlignment="1">
      <alignment wrapText="1"/>
    </xf>
    <xf numFmtId="0" fontId="98" fillId="0" borderId="21" xfId="6" applyFont="1" applyBorder="1"/>
    <xf numFmtId="0" fontId="58" fillId="0" borderId="15" xfId="0" applyFont="1" applyBorder="1" applyAlignment="1">
      <alignment horizontal="right"/>
    </xf>
    <xf numFmtId="0" fontId="81" fillId="0" borderId="21" xfId="6" applyFont="1" applyBorder="1" applyAlignment="1">
      <alignment wrapText="1"/>
    </xf>
    <xf numFmtId="0" fontId="58" fillId="0" borderId="15" xfId="6" applyFont="1" applyBorder="1" applyAlignment="1">
      <alignment horizontal="right" vertical="center"/>
    </xf>
    <xf numFmtId="0" fontId="60" fillId="0" borderId="21" xfId="6" applyFont="1" applyBorder="1"/>
    <xf numFmtId="0" fontId="58" fillId="0" borderId="15" xfId="6" applyFont="1" applyBorder="1" applyAlignment="1">
      <alignment horizontal="left"/>
    </xf>
    <xf numFmtId="42" fontId="57" fillId="0" borderId="15" xfId="1" applyNumberFormat="1" applyFont="1" applyFill="1" applyBorder="1" applyAlignment="1"/>
    <xf numFmtId="0" fontId="81" fillId="0" borderId="0" xfId="6" applyFont="1" applyAlignment="1">
      <alignment wrapText="1"/>
    </xf>
    <xf numFmtId="0" fontId="57" fillId="0" borderId="15" xfId="6" applyFont="1" applyBorder="1" applyAlignment="1">
      <alignment horizontal="left"/>
    </xf>
    <xf numFmtId="171" fontId="58" fillId="0" borderId="15" xfId="10" applyNumberFormat="1" applyFont="1" applyFill="1" applyBorder="1" applyAlignment="1">
      <alignment horizontal="center"/>
    </xf>
    <xf numFmtId="0" fontId="57" fillId="0" borderId="0" xfId="6" applyFont="1"/>
    <xf numFmtId="0" fontId="61" fillId="0" borderId="0" xfId="6" applyFont="1"/>
    <xf numFmtId="0" fontId="98" fillId="0" borderId="0" xfId="6" applyFont="1"/>
    <xf numFmtId="41" fontId="58" fillId="0" borderId="15" xfId="0" applyNumberFormat="1" applyFont="1" applyBorder="1" applyAlignment="1">
      <alignment horizontal="left"/>
    </xf>
    <xf numFmtId="41" fontId="58" fillId="0" borderId="15" xfId="4" applyNumberFormat="1" applyFont="1" applyFill="1" applyBorder="1" applyAlignment="1">
      <alignment horizontal="left"/>
    </xf>
    <xf numFmtId="41" fontId="58" fillId="0" borderId="15" xfId="1" applyNumberFormat="1" applyFont="1" applyFill="1" applyBorder="1" applyAlignment="1">
      <alignment horizontal="left" wrapText="1"/>
    </xf>
    <xf numFmtId="42" fontId="57" fillId="0" borderId="15" xfId="1" applyNumberFormat="1" applyFont="1" applyFill="1" applyBorder="1" applyAlignment="1">
      <alignment horizontal="left"/>
    </xf>
    <xf numFmtId="0" fontId="60" fillId="0" borderId="0" xfId="6" applyFont="1"/>
    <xf numFmtId="49" fontId="64" fillId="0" borderId="0" xfId="0" applyNumberFormat="1" applyFont="1"/>
    <xf numFmtId="43" fontId="58" fillId="0" borderId="15" xfId="4" applyNumberFormat="1" applyFont="1" applyFill="1" applyBorder="1" applyAlignment="1">
      <alignment horizontal="left"/>
    </xf>
    <xf numFmtId="0" fontId="58" fillId="0" borderId="15" xfId="0" applyFont="1" applyBorder="1" applyAlignment="1" applyProtection="1">
      <alignment horizontal="right"/>
      <protection locked="0"/>
    </xf>
    <xf numFmtId="49" fontId="99" fillId="0" borderId="15" xfId="0" applyNumberFormat="1" applyFont="1" applyBorder="1"/>
    <xf numFmtId="0" fontId="58" fillId="0" borderId="15" xfId="6" applyFont="1" applyBorder="1"/>
    <xf numFmtId="0" fontId="58" fillId="0" borderId="15" xfId="6" applyFont="1" applyBorder="1" applyAlignment="1">
      <alignment wrapText="1"/>
    </xf>
    <xf numFmtId="0" fontId="58" fillId="0" borderId="15" xfId="0" applyFont="1" applyBorder="1" applyAlignment="1" applyProtection="1">
      <alignment wrapText="1"/>
      <protection locked="0"/>
    </xf>
    <xf numFmtId="37" fontId="58" fillId="0" borderId="15" xfId="0" applyNumberFormat="1" applyFont="1" applyBorder="1"/>
    <xf numFmtId="0" fontId="59" fillId="0" borderId="21" xfId="6" applyFont="1" applyBorder="1"/>
    <xf numFmtId="0" fontId="57" fillId="0" borderId="107" xfId="6" applyFont="1" applyBorder="1" applyAlignment="1">
      <alignment horizontal="left"/>
    </xf>
    <xf numFmtId="166" fontId="57" fillId="0" borderId="21" xfId="0" applyNumberFormat="1" applyFont="1" applyBorder="1" applyAlignment="1">
      <alignment horizontal="left"/>
    </xf>
    <xf numFmtId="3" fontId="57" fillId="0" borderId="15" xfId="1" applyNumberFormat="1" applyFont="1" applyFill="1" applyBorder="1" applyAlignment="1">
      <alignment horizontal="right" vertical="center"/>
    </xf>
    <xf numFmtId="0" fontId="81" fillId="0" borderId="0" xfId="6" applyFont="1" applyAlignment="1">
      <alignment vertical="center" wrapText="1"/>
    </xf>
    <xf numFmtId="0" fontId="57" fillId="0" borderId="0" xfId="6" applyFont="1" applyAlignment="1">
      <alignment vertical="center" wrapText="1"/>
    </xf>
    <xf numFmtId="0" fontId="57" fillId="0" borderId="15" xfId="6" applyFont="1" applyBorder="1" applyAlignment="1">
      <alignment horizontal="left" vertical="center" wrapText="1"/>
    </xf>
    <xf numFmtId="0" fontId="57" fillId="13" borderId="15" xfId="6" applyFont="1" applyFill="1" applyBorder="1" applyAlignment="1" applyProtection="1">
      <alignment horizontal="center" vertical="center" wrapText="1"/>
      <protection locked="0"/>
    </xf>
    <xf numFmtId="49" fontId="57" fillId="13" borderId="15" xfId="6" applyNumberFormat="1" applyFont="1" applyFill="1" applyBorder="1" applyAlignment="1" applyProtection="1">
      <alignment horizontal="center"/>
      <protection locked="0"/>
    </xf>
    <xf numFmtId="42" fontId="58" fillId="13" borderId="15" xfId="1" applyNumberFormat="1" applyFont="1" applyFill="1" applyBorder="1" applyAlignment="1"/>
    <xf numFmtId="42" fontId="57" fillId="13" borderId="15" xfId="1" applyNumberFormat="1" applyFont="1" applyFill="1" applyBorder="1" applyAlignment="1"/>
    <xf numFmtId="171" fontId="58" fillId="13" borderId="15" xfId="10" applyNumberFormat="1" applyFont="1" applyFill="1" applyBorder="1" applyAlignment="1">
      <alignment horizontal="center"/>
    </xf>
    <xf numFmtId="42" fontId="58" fillId="13" borderId="15" xfId="1" applyNumberFormat="1" applyFont="1" applyFill="1" applyBorder="1" applyAlignment="1" applyProtection="1">
      <protection locked="0"/>
    </xf>
    <xf numFmtId="42" fontId="57" fillId="13" borderId="15" xfId="1" applyNumberFormat="1" applyFont="1" applyFill="1" applyBorder="1" applyAlignment="1">
      <alignment horizontal="left"/>
    </xf>
    <xf numFmtId="0" fontId="58" fillId="13" borderId="15" xfId="6" applyFont="1" applyFill="1" applyBorder="1" applyAlignment="1">
      <alignment horizontal="center" vertical="center"/>
    </xf>
    <xf numFmtId="43" fontId="58" fillId="13" borderId="15" xfId="0" applyNumberFormat="1" applyFont="1" applyFill="1" applyBorder="1" applyAlignment="1">
      <alignment horizontal="left"/>
    </xf>
    <xf numFmtId="0" fontId="57" fillId="11" borderId="15" xfId="6" applyFont="1" applyFill="1" applyBorder="1" applyAlignment="1" applyProtection="1">
      <alignment horizontal="center" vertical="center" wrapText="1"/>
      <protection locked="0"/>
    </xf>
    <xf numFmtId="49" fontId="57" fillId="11" borderId="15" xfId="6" applyNumberFormat="1" applyFont="1" applyFill="1" applyBorder="1" applyAlignment="1" applyProtection="1">
      <alignment horizontal="center"/>
      <protection locked="0"/>
    </xf>
    <xf numFmtId="42" fontId="58" fillId="11" borderId="15" xfId="1" applyNumberFormat="1" applyFont="1" applyFill="1" applyBorder="1" applyAlignment="1"/>
    <xf numFmtId="42" fontId="57" fillId="11" borderId="15" xfId="1" applyNumberFormat="1" applyFont="1" applyFill="1" applyBorder="1" applyAlignment="1"/>
    <xf numFmtId="171" fontId="58" fillId="11" borderId="15" xfId="10" applyNumberFormat="1" applyFont="1" applyFill="1" applyBorder="1" applyAlignment="1">
      <alignment horizontal="center"/>
    </xf>
    <xf numFmtId="42" fontId="58" fillId="11" borderId="15" xfId="1" applyNumberFormat="1" applyFont="1" applyFill="1" applyBorder="1" applyAlignment="1" applyProtection="1">
      <protection locked="0"/>
    </xf>
    <xf numFmtId="42" fontId="57" fillId="11" borderId="15" xfId="1" applyNumberFormat="1" applyFont="1" applyFill="1" applyBorder="1" applyAlignment="1">
      <alignment horizontal="left"/>
    </xf>
    <xf numFmtId="43" fontId="58" fillId="11" borderId="15" xfId="0" applyNumberFormat="1" applyFont="1" applyFill="1" applyBorder="1" applyAlignment="1">
      <alignment horizontal="left"/>
    </xf>
    <xf numFmtId="0" fontId="58" fillId="11" borderId="15" xfId="6" applyFont="1" applyFill="1" applyBorder="1" applyAlignment="1">
      <alignment horizontal="center" vertical="center"/>
    </xf>
    <xf numFmtId="0" fontId="57" fillId="12" borderId="15" xfId="6" applyFont="1" applyFill="1" applyBorder="1" applyAlignment="1" applyProtection="1">
      <alignment horizontal="center" vertical="center" wrapText="1"/>
      <protection locked="0"/>
    </xf>
    <xf numFmtId="49" fontId="57" fillId="12" borderId="15" xfId="6" applyNumberFormat="1" applyFont="1" applyFill="1" applyBorder="1" applyAlignment="1" applyProtection="1">
      <alignment horizontal="center"/>
      <protection locked="0"/>
    </xf>
    <xf numFmtId="42" fontId="58" fillId="12" borderId="15" xfId="1" applyNumberFormat="1" applyFont="1" applyFill="1" applyBorder="1" applyAlignment="1"/>
    <xf numFmtId="42" fontId="57" fillId="12" borderId="15" xfId="1" applyNumberFormat="1" applyFont="1" applyFill="1" applyBorder="1" applyAlignment="1"/>
    <xf numFmtId="171" fontId="58" fillId="12" borderId="15" xfId="10" applyNumberFormat="1" applyFont="1" applyFill="1" applyBorder="1" applyAlignment="1">
      <alignment horizontal="center"/>
    </xf>
    <xf numFmtId="42" fontId="58" fillId="12" borderId="15" xfId="1" applyNumberFormat="1" applyFont="1" applyFill="1" applyBorder="1" applyAlignment="1" applyProtection="1">
      <protection locked="0"/>
    </xf>
    <xf numFmtId="42" fontId="57" fillId="12" borderId="15" xfId="1" applyNumberFormat="1" applyFont="1" applyFill="1" applyBorder="1" applyAlignment="1">
      <alignment horizontal="left"/>
    </xf>
    <xf numFmtId="43" fontId="58" fillId="12" borderId="15" xfId="0" applyNumberFormat="1" applyFont="1" applyFill="1" applyBorder="1" applyAlignment="1">
      <alignment horizontal="left"/>
    </xf>
    <xf numFmtId="0" fontId="58" fillId="12" borderId="15" xfId="6" applyFont="1" applyFill="1" applyBorder="1" applyAlignment="1">
      <alignment horizontal="center" vertical="center"/>
    </xf>
    <xf numFmtId="0" fontId="57" fillId="0" borderId="15" xfId="6" applyFont="1" applyFill="1" applyBorder="1" applyAlignment="1"/>
    <xf numFmtId="0" fontId="57" fillId="14" borderId="15" xfId="6" applyFont="1" applyFill="1" applyBorder="1" applyAlignment="1" applyProtection="1">
      <alignment horizontal="center" vertical="center" wrapText="1"/>
      <protection locked="0"/>
    </xf>
    <xf numFmtId="49" fontId="57" fillId="14" borderId="15" xfId="6" applyNumberFormat="1" applyFont="1" applyFill="1" applyBorder="1" applyAlignment="1" applyProtection="1">
      <alignment horizontal="center"/>
      <protection locked="0"/>
    </xf>
    <xf numFmtId="42" fontId="58" fillId="14" borderId="15" xfId="1" applyNumberFormat="1" applyFont="1" applyFill="1" applyBorder="1" applyAlignment="1"/>
    <xf numFmtId="42" fontId="57" fillId="14" borderId="15" xfId="1" applyNumberFormat="1" applyFont="1" applyFill="1" applyBorder="1" applyAlignment="1"/>
    <xf numFmtId="171" fontId="58" fillId="14" borderId="15" xfId="10" applyNumberFormat="1" applyFont="1" applyFill="1" applyBorder="1" applyAlignment="1">
      <alignment horizontal="center"/>
    </xf>
    <xf numFmtId="42" fontId="58" fillId="14" borderId="15" xfId="1" applyNumberFormat="1" applyFont="1" applyFill="1" applyBorder="1" applyAlignment="1" applyProtection="1">
      <protection locked="0"/>
    </xf>
    <xf numFmtId="42" fontId="57" fillId="14" borderId="15" xfId="1" applyNumberFormat="1" applyFont="1" applyFill="1" applyBorder="1" applyAlignment="1">
      <alignment horizontal="left"/>
    </xf>
    <xf numFmtId="43" fontId="58" fillId="14" borderId="15" xfId="0" applyNumberFormat="1" applyFont="1" applyFill="1" applyBorder="1" applyAlignment="1">
      <alignment horizontal="left"/>
    </xf>
    <xf numFmtId="0" fontId="58" fillId="14" borderId="15" xfId="6" applyFont="1" applyFill="1" applyBorder="1" applyAlignment="1">
      <alignment horizontal="center" vertical="center"/>
    </xf>
    <xf numFmtId="0" fontId="57" fillId="15" borderId="15" xfId="6" applyFont="1" applyFill="1" applyBorder="1" applyAlignment="1" applyProtection="1">
      <alignment horizontal="center" vertical="center" wrapText="1"/>
      <protection locked="0"/>
    </xf>
    <xf numFmtId="49" fontId="57" fillId="15" borderId="15" xfId="6" applyNumberFormat="1" applyFont="1" applyFill="1" applyBorder="1" applyAlignment="1" applyProtection="1">
      <alignment horizontal="center"/>
      <protection locked="0"/>
    </xf>
    <xf numFmtId="42" fontId="58" fillId="15" borderId="15" xfId="1" applyNumberFormat="1" applyFont="1" applyFill="1" applyBorder="1" applyAlignment="1"/>
    <xf numFmtId="42" fontId="57" fillId="15" borderId="15" xfId="1" applyNumberFormat="1" applyFont="1" applyFill="1" applyBorder="1" applyAlignment="1"/>
    <xf numFmtId="171" fontId="58" fillId="15" borderId="15" xfId="10" applyNumberFormat="1" applyFont="1" applyFill="1" applyBorder="1" applyAlignment="1">
      <alignment horizontal="center"/>
    </xf>
    <xf numFmtId="42" fontId="58" fillId="15" borderId="15" xfId="1" applyNumberFormat="1" applyFont="1" applyFill="1" applyBorder="1" applyAlignment="1" applyProtection="1">
      <protection locked="0"/>
    </xf>
    <xf numFmtId="42" fontId="57" fillId="15" borderId="15" xfId="1" applyNumberFormat="1" applyFont="1" applyFill="1" applyBorder="1" applyAlignment="1">
      <alignment horizontal="left"/>
    </xf>
    <xf numFmtId="43" fontId="58" fillId="15" borderId="15" xfId="0" applyNumberFormat="1" applyFont="1" applyFill="1" applyBorder="1" applyAlignment="1">
      <alignment horizontal="left"/>
    </xf>
    <xf numFmtId="0" fontId="58" fillId="15" borderId="15" xfId="6" applyFont="1" applyFill="1" applyBorder="1" applyAlignment="1">
      <alignment horizontal="center" vertical="center"/>
    </xf>
    <xf numFmtId="44" fontId="58" fillId="14" borderId="15" xfId="1" applyNumberFormat="1" applyFont="1" applyFill="1" applyBorder="1" applyAlignment="1"/>
    <xf numFmtId="49" fontId="55" fillId="0" borderId="0" xfId="9" applyNumberFormat="1" applyFont="1" applyBorder="1" applyAlignment="1">
      <alignment horizontal="center" vertical="center" wrapText="1"/>
    </xf>
    <xf numFmtId="0" fontId="56" fillId="0" borderId="30" xfId="9" applyFont="1" applyBorder="1" applyAlignment="1"/>
    <xf numFmtId="0" fontId="56" fillId="0" borderId="6" xfId="9" applyFont="1" applyBorder="1" applyAlignment="1"/>
    <xf numFmtId="0" fontId="56" fillId="0" borderId="77" xfId="9" applyFont="1" applyBorder="1" applyAlignment="1"/>
    <xf numFmtId="9" fontId="94" fillId="0" borderId="0" xfId="9" applyNumberFormat="1" applyFont="1" applyFill="1" applyBorder="1" applyAlignment="1"/>
    <xf numFmtId="9" fontId="94" fillId="0" borderId="0" xfId="9" applyNumberFormat="1" applyFont="1" applyFill="1" applyAlignment="1"/>
    <xf numFmtId="0" fontId="94" fillId="0" borderId="0" xfId="9" applyFont="1" applyFill="1" applyBorder="1" applyAlignment="1"/>
    <xf numFmtId="0" fontId="94" fillId="0" borderId="0" xfId="9" applyFont="1" applyFill="1" applyAlignment="1"/>
    <xf numFmtId="49" fontId="10" fillId="0" borderId="130" xfId="0" applyNumberFormat="1" applyFont="1" applyBorder="1" applyAlignment="1">
      <alignment horizontal="left" vertical="center" wrapText="1"/>
    </xf>
    <xf numFmtId="0" fontId="10" fillId="0" borderId="130" xfId="0" applyFont="1" applyBorder="1" applyAlignment="1">
      <alignment horizontal="left" vertical="center" wrapText="1"/>
    </xf>
    <xf numFmtId="0" fontId="32" fillId="0" borderId="124" xfId="0" applyFont="1" applyBorder="1" applyAlignment="1">
      <alignment horizontal="center" vertical="center"/>
    </xf>
    <xf numFmtId="0" fontId="42" fillId="0" borderId="124" xfId="0" applyFont="1" applyBorder="1" applyAlignment="1">
      <alignment horizontal="center" vertical="center"/>
    </xf>
    <xf numFmtId="0" fontId="10" fillId="0" borderId="124" xfId="0" applyFont="1" applyFill="1" applyBorder="1" applyAlignment="1">
      <alignment horizontal="left"/>
    </xf>
    <xf numFmtId="0" fontId="10" fillId="3" borderId="124" xfId="6" applyFont="1" applyFill="1" applyBorder="1" applyAlignment="1">
      <alignment wrapText="1"/>
    </xf>
    <xf numFmtId="0" fontId="10" fillId="0" borderId="124" xfId="6" applyFont="1" applyFill="1" applyBorder="1" applyAlignment="1"/>
    <xf numFmtId="0" fontId="10" fillId="0" borderId="124" xfId="6" applyFont="1" applyFill="1" applyBorder="1" applyAlignment="1">
      <alignment horizontal="left"/>
    </xf>
    <xf numFmtId="42" fontId="9" fillId="0" borderId="125" xfId="1" applyNumberFormat="1" applyFont="1" applyFill="1" applyBorder="1" applyAlignment="1"/>
    <xf numFmtId="0" fontId="9" fillId="0" borderId="124" xfId="6" applyFont="1" applyFill="1" applyBorder="1" applyAlignment="1">
      <alignment horizontal="right"/>
    </xf>
    <xf numFmtId="43" fontId="10" fillId="0" borderId="124" xfId="1" applyNumberFormat="1" applyFont="1" applyFill="1" applyBorder="1" applyAlignment="1">
      <alignment horizontal="left"/>
    </xf>
    <xf numFmtId="0" fontId="10" fillId="0" borderId="123" xfId="0" applyFont="1" applyFill="1" applyBorder="1" applyAlignment="1" applyProtection="1">
      <alignment horizontal="right"/>
      <protection locked="0"/>
    </xf>
    <xf numFmtId="0" fontId="10" fillId="0" borderId="124" xfId="0" applyFont="1" applyFill="1" applyBorder="1" applyAlignment="1">
      <alignment horizontal="right"/>
    </xf>
    <xf numFmtId="0" fontId="15" fillId="0" borderId="124" xfId="9" applyFont="1" applyBorder="1"/>
    <xf numFmtId="0" fontId="15" fillId="0" borderId="124" xfId="9" applyFont="1" applyBorder="1" applyAlignment="1">
      <alignment horizontal="left"/>
    </xf>
    <xf numFmtId="41" fontId="14" fillId="0" borderId="124" xfId="9" applyNumberFormat="1" applyFont="1" applyBorder="1"/>
    <xf numFmtId="41" fontId="14" fillId="0" borderId="125" xfId="9" applyNumberFormat="1" applyFont="1" applyBorder="1"/>
    <xf numFmtId="0" fontId="14" fillId="0" borderId="123" xfId="0" applyFont="1" applyBorder="1"/>
    <xf numFmtId="0" fontId="16" fillId="0" borderId="123" xfId="0" applyFont="1" applyBorder="1"/>
    <xf numFmtId="0" fontId="15" fillId="0" borderId="123" xfId="9" applyFont="1" applyBorder="1"/>
    <xf numFmtId="0" fontId="9" fillId="0" borderId="124" xfId="9" applyNumberFormat="1" applyFont="1" applyFill="1" applyBorder="1" applyAlignment="1">
      <alignment horizontal="left"/>
    </xf>
    <xf numFmtId="166" fontId="10" fillId="0" borderId="124" xfId="0" applyNumberFormat="1" applyFont="1" applyFill="1" applyBorder="1" applyAlignment="1">
      <alignment horizontal="right"/>
    </xf>
    <xf numFmtId="166" fontId="10" fillId="0" borderId="124" xfId="0" applyNumberFormat="1" applyFont="1" applyFill="1" applyBorder="1" applyAlignment="1">
      <alignment horizontal="center"/>
    </xf>
    <xf numFmtId="0" fontId="10" fillId="0" borderId="123" xfId="0" applyFont="1" applyFill="1" applyBorder="1"/>
    <xf numFmtId="8" fontId="10" fillId="0" borderId="124" xfId="4" applyFont="1" applyFill="1" applyBorder="1"/>
    <xf numFmtId="0" fontId="10" fillId="0" borderId="124" xfId="0" applyFont="1" applyFill="1" applyBorder="1"/>
    <xf numFmtId="0" fontId="10" fillId="0" borderId="125" xfId="0" applyFont="1" applyFill="1" applyBorder="1"/>
    <xf numFmtId="0" fontId="58" fillId="0" borderId="124" xfId="6" applyFont="1" applyFill="1" applyBorder="1" applyAlignment="1">
      <alignment horizontal="right"/>
    </xf>
    <xf numFmtId="0" fontId="58" fillId="0" borderId="124" xfId="6" applyFont="1" applyFill="1" applyBorder="1" applyAlignment="1">
      <alignment horizontal="left"/>
    </xf>
    <xf numFmtId="0" fontId="58" fillId="0" borderId="127" xfId="0" applyFont="1" applyFill="1" applyBorder="1" applyAlignment="1"/>
    <xf numFmtId="0" fontId="57" fillId="0" borderId="127" xfId="0" applyFont="1" applyFill="1" applyBorder="1" applyProtection="1">
      <protection locked="0"/>
    </xf>
    <xf numFmtId="166" fontId="63" fillId="0" borderId="127" xfId="0" applyNumberFormat="1" applyFont="1" applyFill="1" applyBorder="1" applyAlignment="1">
      <alignment horizontal="right"/>
    </xf>
    <xf numFmtId="0" fontId="58" fillId="0" borderId="128" xfId="0" applyNumberFormat="1" applyFont="1" applyFill="1" applyBorder="1" applyAlignment="1">
      <alignment horizontal="center"/>
    </xf>
    <xf numFmtId="0" fontId="58" fillId="0" borderId="127" xfId="6" applyFont="1" applyFill="1" applyBorder="1" applyAlignment="1">
      <alignment horizontal="left"/>
    </xf>
    <xf numFmtId="166" fontId="58" fillId="0" borderId="127" xfId="0" applyNumberFormat="1" applyFont="1" applyFill="1" applyBorder="1" applyAlignment="1">
      <alignment horizontal="right"/>
    </xf>
    <xf numFmtId="0" fontId="57" fillId="11" borderId="128" xfId="6" applyFont="1" applyFill="1" applyBorder="1" applyAlignment="1">
      <alignment horizontal="left"/>
    </xf>
    <xf numFmtId="42" fontId="57" fillId="0" borderId="125" xfId="1" applyNumberFormat="1" applyFont="1" applyFill="1" applyBorder="1" applyAlignment="1"/>
    <xf numFmtId="0" fontId="57" fillId="0" borderId="123" xfId="6" applyFont="1" applyFill="1" applyBorder="1" applyAlignment="1">
      <alignment horizontal="right"/>
    </xf>
    <xf numFmtId="0" fontId="58" fillId="0" borderId="123" xfId="6" applyFont="1" applyFill="1" applyBorder="1" applyAlignment="1">
      <alignment horizontal="left"/>
    </xf>
    <xf numFmtId="41" fontId="58" fillId="0" borderId="124" xfId="1" applyNumberFormat="1" applyFont="1" applyFill="1" applyBorder="1" applyAlignment="1">
      <alignment horizontal="left"/>
    </xf>
    <xf numFmtId="0" fontId="58" fillId="0" borderId="123" xfId="0" applyFont="1" applyFill="1" applyBorder="1" applyAlignment="1" applyProtection="1">
      <alignment horizontal="right"/>
      <protection locked="0"/>
    </xf>
    <xf numFmtId="0" fontId="58" fillId="0" borderId="124" xfId="0" applyFont="1" applyFill="1" applyBorder="1" applyAlignment="1">
      <alignment horizontal="right"/>
    </xf>
    <xf numFmtId="41" fontId="55" fillId="13" borderId="124" xfId="9" applyNumberFormat="1" applyFont="1" applyFill="1" applyBorder="1"/>
    <xf numFmtId="41" fontId="55" fillId="13" borderId="125" xfId="9" applyNumberFormat="1" applyFont="1" applyFill="1" applyBorder="1"/>
    <xf numFmtId="9" fontId="55" fillId="11" borderId="126" xfId="9" applyNumberFormat="1" applyFont="1" applyFill="1" applyBorder="1" applyAlignment="1">
      <alignment horizontal="center"/>
    </xf>
    <xf numFmtId="41" fontId="55" fillId="11" borderId="128" xfId="9" applyNumberFormat="1" applyFont="1" applyFill="1" applyBorder="1"/>
    <xf numFmtId="41" fontId="55" fillId="15" borderId="125" xfId="9" applyNumberFormat="1" applyFont="1" applyFill="1" applyBorder="1"/>
    <xf numFmtId="0" fontId="58" fillId="15" borderId="123" xfId="0" applyFont="1" applyFill="1" applyBorder="1" applyAlignment="1">
      <alignment horizontal="left" indent="1"/>
    </xf>
    <xf numFmtId="41" fontId="55" fillId="12" borderId="125" xfId="9" applyNumberFormat="1" applyFont="1" applyFill="1" applyBorder="1"/>
    <xf numFmtId="0" fontId="58" fillId="12" borderId="123" xfId="0" applyFont="1" applyFill="1" applyBorder="1" applyAlignment="1">
      <alignment horizontal="left" indent="1"/>
    </xf>
    <xf numFmtId="9" fontId="55" fillId="12" borderId="126" xfId="9" applyNumberFormat="1" applyFont="1" applyFill="1" applyBorder="1" applyAlignment="1">
      <alignment horizontal="center"/>
    </xf>
    <xf numFmtId="41" fontId="55" fillId="14" borderId="125" xfId="9" applyNumberFormat="1" applyFont="1" applyFill="1" applyBorder="1"/>
    <xf numFmtId="0" fontId="57" fillId="13" borderId="123" xfId="0" applyFont="1" applyFill="1" applyBorder="1" applyAlignment="1"/>
    <xf numFmtId="0" fontId="53" fillId="13" borderId="124" xfId="0" applyFont="1" applyFill="1" applyBorder="1" applyAlignment="1"/>
    <xf numFmtId="0" fontId="53" fillId="13" borderId="125" xfId="0" applyFont="1" applyFill="1" applyBorder="1" applyAlignment="1"/>
    <xf numFmtId="0" fontId="58" fillId="0" borderId="123" xfId="0" applyFont="1" applyFill="1" applyBorder="1"/>
    <xf numFmtId="0" fontId="58" fillId="0" borderId="124" xfId="0" applyFont="1" applyFill="1" applyBorder="1" applyAlignment="1"/>
    <xf numFmtId="0" fontId="58" fillId="0" borderId="124" xfId="0" applyNumberFormat="1" applyFont="1" applyFill="1" applyBorder="1" applyAlignment="1"/>
    <xf numFmtId="3" fontId="58" fillId="0" borderId="124" xfId="0" applyNumberFormat="1" applyFont="1" applyFill="1" applyBorder="1" applyAlignment="1"/>
    <xf numFmtId="170" fontId="58" fillId="0" borderId="125" xfId="0" applyNumberFormat="1" applyFont="1" applyFill="1" applyBorder="1" applyAlignment="1"/>
    <xf numFmtId="168" fontId="58" fillId="0" borderId="123" xfId="0" applyNumberFormat="1" applyFont="1" applyFill="1" applyBorder="1" applyAlignment="1"/>
    <xf numFmtId="168" fontId="54" fillId="0" borderId="124" xfId="0" applyNumberFormat="1" applyFont="1" applyFill="1" applyBorder="1" applyAlignment="1"/>
    <xf numFmtId="0" fontId="58" fillId="0" borderId="124" xfId="11" applyNumberFormat="1" applyFont="1" applyFill="1" applyBorder="1" applyAlignment="1">
      <alignment horizontal="center"/>
    </xf>
    <xf numFmtId="3" fontId="58" fillId="0" borderId="124" xfId="11" applyNumberFormat="1" applyFont="1" applyFill="1" applyBorder="1" applyAlignment="1">
      <alignment horizontal="center"/>
    </xf>
    <xf numFmtId="170" fontId="57" fillId="0" borderId="125" xfId="4" applyNumberFormat="1" applyFont="1" applyFill="1" applyBorder="1" applyAlignment="1">
      <alignment horizontal="center"/>
    </xf>
    <xf numFmtId="0" fontId="57" fillId="13" borderId="123" xfId="0" applyFont="1" applyFill="1" applyBorder="1" applyAlignment="1">
      <alignment horizontal="right"/>
    </xf>
    <xf numFmtId="0" fontId="58" fillId="11" borderId="123" xfId="0" applyFont="1" applyFill="1" applyBorder="1" applyAlignment="1">
      <alignment horizontal="right"/>
    </xf>
    <xf numFmtId="2" fontId="58" fillId="12" borderId="125" xfId="0" applyNumberFormat="1" applyFont="1" applyFill="1" applyBorder="1" applyAlignment="1">
      <alignment horizontal="center"/>
    </xf>
    <xf numFmtId="0" fontId="58" fillId="12" borderId="123" xfId="0" applyFont="1" applyFill="1" applyBorder="1" applyAlignment="1"/>
    <xf numFmtId="0" fontId="58" fillId="12" borderId="124" xfId="0" applyFont="1" applyFill="1" applyBorder="1" applyAlignment="1"/>
    <xf numFmtId="0" fontId="58" fillId="12" borderId="125" xfId="0" applyFont="1" applyFill="1" applyBorder="1" applyAlignment="1"/>
    <xf numFmtId="0" fontId="57" fillId="14" borderId="125" xfId="0" applyFont="1" applyFill="1" applyBorder="1" applyAlignment="1">
      <alignment horizontal="right"/>
    </xf>
    <xf numFmtId="0" fontId="58" fillId="14" borderId="123" xfId="0" applyFont="1" applyFill="1" applyBorder="1"/>
    <xf numFmtId="8" fontId="58" fillId="14" borderId="124" xfId="4" applyFont="1" applyFill="1" applyBorder="1"/>
    <xf numFmtId="0" fontId="58" fillId="14" borderId="124" xfId="0" applyNumberFormat="1" applyFont="1" applyFill="1" applyBorder="1"/>
    <xf numFmtId="0" fontId="58" fillId="14" borderId="125" xfId="0" applyFont="1" applyFill="1" applyBorder="1"/>
    <xf numFmtId="10" fontId="57" fillId="14" borderId="123" xfId="10" applyNumberFormat="1" applyFont="1" applyFill="1" applyBorder="1" applyAlignment="1">
      <alignment horizontal="center"/>
    </xf>
    <xf numFmtId="0" fontId="56" fillId="0" borderId="124" xfId="9" applyNumberFormat="1" applyFont="1" applyBorder="1" applyAlignment="1">
      <alignment horizontal="left"/>
    </xf>
    <xf numFmtId="0" fontId="56" fillId="0" borderId="127" xfId="9" applyNumberFormat="1" applyFont="1" applyBorder="1" applyAlignment="1">
      <alignment horizontal="left" vertical="top"/>
    </xf>
    <xf numFmtId="49" fontId="58" fillId="0" borderId="127" xfId="0" applyNumberFormat="1" applyFont="1" applyFill="1" applyBorder="1" applyAlignment="1">
      <alignment horizontal="right"/>
    </xf>
    <xf numFmtId="166" fontId="57" fillId="0" borderId="128" xfId="0" applyNumberFormat="1" applyFont="1" applyFill="1" applyBorder="1" applyAlignment="1">
      <alignment horizontal="center"/>
    </xf>
    <xf numFmtId="9" fontId="55" fillId="0" borderId="126" xfId="9" applyNumberFormat="1" applyFont="1" applyBorder="1" applyAlignment="1">
      <alignment horizontal="center"/>
    </xf>
    <xf numFmtId="41" fontId="55" fillId="0" borderId="128" xfId="9" applyNumberFormat="1" applyFont="1" applyBorder="1"/>
    <xf numFmtId="0" fontId="58" fillId="0" borderId="123" xfId="0" applyFont="1" applyBorder="1" applyAlignment="1">
      <alignment horizontal="left" indent="1"/>
    </xf>
    <xf numFmtId="0" fontId="55" fillId="0" borderId="124" xfId="9" applyFont="1" applyBorder="1"/>
    <xf numFmtId="2" fontId="55" fillId="0" borderId="124" xfId="9" applyNumberFormat="1" applyFont="1" applyBorder="1"/>
    <xf numFmtId="16" fontId="84" fillId="0" borderId="125" xfId="9" applyNumberFormat="1" applyFont="1" applyBorder="1" applyAlignment="1">
      <alignment horizontal="right"/>
    </xf>
    <xf numFmtId="49" fontId="57" fillId="0" borderId="124" xfId="9" applyNumberFormat="1" applyFont="1" applyFill="1" applyBorder="1" applyAlignment="1">
      <alignment horizontal="left"/>
    </xf>
    <xf numFmtId="0" fontId="58" fillId="0" borderId="124" xfId="0" applyNumberFormat="1" applyFont="1" applyFill="1" applyBorder="1" applyAlignment="1">
      <alignment horizontal="right"/>
    </xf>
    <xf numFmtId="166" fontId="58" fillId="0" borderId="124" xfId="0" applyNumberFormat="1" applyFont="1" applyFill="1" applyBorder="1" applyAlignment="1">
      <alignment horizontal="center"/>
    </xf>
    <xf numFmtId="0" fontId="58" fillId="0" borderId="123" xfId="0" applyFont="1" applyFill="1" applyBorder="1" applyAlignment="1">
      <alignment horizontal="right"/>
    </xf>
    <xf numFmtId="0" fontId="58" fillId="0" borderId="123" xfId="0" applyFont="1" applyFill="1" applyBorder="1" applyAlignment="1"/>
    <xf numFmtId="0" fontId="58" fillId="0" borderId="125" xfId="0" applyFont="1" applyFill="1" applyBorder="1" applyAlignment="1"/>
    <xf numFmtId="8" fontId="58" fillId="0" borderId="124" xfId="4" applyFont="1" applyFill="1" applyBorder="1"/>
    <xf numFmtId="0" fontId="58" fillId="0" borderId="124" xfId="0" applyNumberFormat="1" applyFont="1" applyFill="1" applyBorder="1"/>
    <xf numFmtId="0" fontId="58" fillId="0" borderId="124" xfId="0" applyFont="1" applyFill="1" applyBorder="1"/>
    <xf numFmtId="0" fontId="58" fillId="0" borderId="125" xfId="0" applyFont="1" applyFill="1" applyBorder="1"/>
    <xf numFmtId="49" fontId="56" fillId="0" borderId="124" xfId="9" applyNumberFormat="1" applyFont="1" applyBorder="1" applyAlignment="1">
      <alignment horizontal="left"/>
    </xf>
    <xf numFmtId="0" fontId="32" fillId="0" borderId="0" xfId="0" applyFont="1" applyBorder="1" applyAlignment="1">
      <alignment horizontal="right" vertical="top"/>
    </xf>
    <xf numFmtId="0" fontId="42" fillId="0" borderId="0" xfId="0" applyFont="1" applyBorder="1" applyAlignment="1">
      <alignment horizontal="right" vertical="top"/>
    </xf>
    <xf numFmtId="0" fontId="10" fillId="0" borderId="6" xfId="0" applyFont="1" applyFill="1" applyBorder="1" applyAlignment="1"/>
    <xf numFmtId="0" fontId="10" fillId="0" borderId="6" xfId="0" applyFont="1" applyFill="1" applyBorder="1" applyAlignment="1">
      <alignment horizontal="left"/>
    </xf>
    <xf numFmtId="0" fontId="9" fillId="0" borderId="0" xfId="0" applyFont="1" applyFill="1" applyAlignment="1">
      <alignment horizontal="center"/>
    </xf>
    <xf numFmtId="0" fontId="10" fillId="0" borderId="15" xfId="0" applyFont="1" applyFill="1" applyBorder="1" applyAlignment="1">
      <alignment horizontal="center" wrapText="1"/>
    </xf>
    <xf numFmtId="0" fontId="12" fillId="0" borderId="15" xfId="0" applyFont="1" applyFill="1" applyBorder="1" applyAlignment="1">
      <alignment horizontal="center" wrapText="1"/>
    </xf>
    <xf numFmtId="0" fontId="58" fillId="0" borderId="0" xfId="6" applyFont="1" applyAlignment="1">
      <alignment horizontal="left"/>
    </xf>
    <xf numFmtId="0" fontId="56" fillId="8" borderId="0" xfId="9" applyNumberFormat="1" applyFont="1" applyFill="1" applyBorder="1" applyAlignment="1">
      <alignment horizontal="left"/>
    </xf>
    <xf numFmtId="0" fontId="56" fillId="8" borderId="0" xfId="9" applyFont="1" applyFill="1" applyBorder="1" applyAlignment="1">
      <alignment horizontal="left"/>
    </xf>
    <xf numFmtId="0" fontId="60" fillId="0" borderId="15" xfId="0" applyFont="1" applyFill="1" applyBorder="1" applyAlignment="1">
      <alignment horizontal="center" wrapText="1"/>
    </xf>
    <xf numFmtId="0" fontId="61" fillId="0" borderId="0" xfId="0" applyFont="1" applyFill="1" applyAlignment="1">
      <alignment horizontal="center"/>
    </xf>
    <xf numFmtId="6" fontId="56" fillId="0" borderId="96" xfId="4" applyNumberFormat="1" applyFont="1" applyBorder="1" applyAlignment="1">
      <alignment horizontal="center" vertical="top" wrapText="1"/>
    </xf>
    <xf numFmtId="0" fontId="56" fillId="0" borderId="123" xfId="9" applyFont="1" applyBorder="1" applyAlignment="1">
      <alignment horizontal="left"/>
    </xf>
    <xf numFmtId="0" fontId="57" fillId="0" borderId="4" xfId="0" applyFont="1" applyFill="1" applyBorder="1" applyAlignment="1">
      <alignment horizontal="center" wrapText="1"/>
    </xf>
    <xf numFmtId="0" fontId="58" fillId="0" borderId="4" xfId="0" applyFont="1" applyFill="1" applyBorder="1" applyAlignment="1">
      <alignment wrapText="1"/>
    </xf>
    <xf numFmtId="0" fontId="101" fillId="0" borderId="0" xfId="0" applyFont="1" applyAlignment="1">
      <alignment vertical="center"/>
    </xf>
    <xf numFmtId="0" fontId="101" fillId="0" borderId="0" xfId="0" applyFont="1" applyAlignment="1">
      <alignment vertical="center" wrapText="1"/>
    </xf>
    <xf numFmtId="0" fontId="33" fillId="0" borderId="0" xfId="0" applyFont="1" applyAlignment="1">
      <alignment horizontal="right" vertical="center" wrapText="1"/>
    </xf>
    <xf numFmtId="0" fontId="33" fillId="0" borderId="0" xfId="0" applyFont="1" applyAlignment="1">
      <alignment horizontal="left" wrapText="1"/>
    </xf>
    <xf numFmtId="0" fontId="33" fillId="0" borderId="0" xfId="0" applyFont="1" applyAlignment="1">
      <alignment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32" fillId="0" borderId="0" xfId="0" applyFont="1" applyBorder="1" applyAlignment="1">
      <alignment horizontal="left" vertical="top" wrapText="1"/>
    </xf>
    <xf numFmtId="0" fontId="33" fillId="0" borderId="4" xfId="0" applyFont="1" applyBorder="1" applyAlignment="1">
      <alignment horizontal="left" vertical="top" wrapText="1"/>
    </xf>
    <xf numFmtId="0" fontId="32" fillId="0" borderId="4" xfId="0" applyFont="1" applyBorder="1" applyAlignment="1">
      <alignment horizontal="left" vertical="top" wrapText="1"/>
    </xf>
    <xf numFmtId="0" fontId="32" fillId="0" borderId="0" xfId="0" applyFont="1" applyBorder="1" applyAlignment="1">
      <alignment horizontal="left" vertical="center" wrapText="1"/>
    </xf>
    <xf numFmtId="0" fontId="32" fillId="0" borderId="124" xfId="0" applyFont="1" applyBorder="1" applyAlignment="1">
      <alignment horizontal="left"/>
    </xf>
    <xf numFmtId="0" fontId="32" fillId="0" borderId="0" xfId="0" applyFont="1" applyAlignment="1">
      <alignment horizontal="left" vertical="top"/>
    </xf>
    <xf numFmtId="0" fontId="33" fillId="0" borderId="0" xfId="0" applyFont="1" applyAlignment="1">
      <alignment horizontal="left" vertical="top"/>
    </xf>
    <xf numFmtId="0" fontId="32" fillId="0" borderId="0" xfId="0" applyFont="1" applyBorder="1" applyAlignment="1">
      <alignment horizontal="right" vertical="top"/>
    </xf>
    <xf numFmtId="0" fontId="33" fillId="0" borderId="0" xfId="0" applyFont="1" applyBorder="1" applyAlignment="1">
      <alignment horizontal="left" vertical="top" wrapText="1"/>
    </xf>
    <xf numFmtId="0" fontId="33" fillId="0" borderId="124" xfId="0" applyFont="1" applyBorder="1" applyAlignment="1">
      <alignment horizontal="left" vertical="center" wrapText="1"/>
    </xf>
    <xf numFmtId="0" fontId="42" fillId="0" borderId="4" xfId="0" applyFont="1" applyBorder="1" applyAlignment="1">
      <alignment horizontal="left"/>
    </xf>
    <xf numFmtId="0" fontId="42" fillId="0" borderId="0" xfId="0" applyFont="1" applyBorder="1" applyAlignment="1">
      <alignment horizontal="left" vertical="top" wrapText="1"/>
    </xf>
    <xf numFmtId="0" fontId="41" fillId="0" borderId="0" xfId="0" applyFont="1" applyBorder="1" applyAlignment="1">
      <alignment horizontal="left" vertical="top" wrapText="1"/>
    </xf>
    <xf numFmtId="0" fontId="41" fillId="0" borderId="4" xfId="0" applyFont="1" applyBorder="1" applyAlignment="1">
      <alignment horizontal="left" vertical="top" wrapText="1"/>
    </xf>
    <xf numFmtId="0" fontId="42" fillId="0" borderId="0" xfId="0" applyFont="1" applyAlignment="1">
      <alignment horizontal="left" vertical="top"/>
    </xf>
    <xf numFmtId="0" fontId="41" fillId="0" borderId="0" xfId="0" applyFont="1" applyAlignment="1">
      <alignment horizontal="left" vertical="top"/>
    </xf>
    <xf numFmtId="0" fontId="42"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vertical="top" wrapText="1"/>
    </xf>
    <xf numFmtId="0" fontId="41" fillId="0" borderId="0" xfId="0" applyFont="1" applyAlignment="1">
      <alignment horizontal="left" wrapText="1"/>
    </xf>
    <xf numFmtId="0" fontId="41" fillId="6" borderId="0" xfId="0" applyFont="1" applyFill="1" applyAlignment="1">
      <alignment horizontal="right" vertical="center" wrapText="1"/>
    </xf>
    <xf numFmtId="0" fontId="42" fillId="0" borderId="0" xfId="0" applyFont="1" applyBorder="1" applyAlignment="1">
      <alignment horizontal="right" vertical="top"/>
    </xf>
    <xf numFmtId="0" fontId="9" fillId="0" borderId="39" xfId="6" applyFont="1" applyFill="1" applyBorder="1" applyAlignment="1">
      <alignment horizontal="center"/>
    </xf>
    <xf numFmtId="0" fontId="0" fillId="0" borderId="39" xfId="0" applyBorder="1" applyAlignment="1">
      <alignment horizontal="center"/>
    </xf>
    <xf numFmtId="0" fontId="9" fillId="0" borderId="42" xfId="6" applyFont="1" applyFill="1" applyBorder="1" applyAlignment="1">
      <alignment horizontal="center"/>
    </xf>
    <xf numFmtId="0" fontId="0" fillId="0" borderId="51" xfId="0" applyBorder="1" applyAlignment="1">
      <alignment horizontal="center"/>
    </xf>
    <xf numFmtId="0" fontId="10" fillId="0" borderId="124" xfId="0" applyFont="1" applyFill="1" applyBorder="1" applyAlignment="1" applyProtection="1">
      <protection locked="0"/>
    </xf>
    <xf numFmtId="0" fontId="0" fillId="0" borderId="124" xfId="0" applyFill="1" applyBorder="1" applyAlignment="1"/>
    <xf numFmtId="0" fontId="0" fillId="0" borderId="125" xfId="0" applyFill="1" applyBorder="1" applyAlignment="1"/>
    <xf numFmtId="0" fontId="15" fillId="0" borderId="5" xfId="9"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5" fillId="0" borderId="73" xfId="9" applyFont="1" applyBorder="1" applyAlignment="1">
      <alignment horizontal="right"/>
    </xf>
    <xf numFmtId="0" fontId="14" fillId="0" borderId="71" xfId="0" applyFont="1" applyBorder="1" applyAlignment="1">
      <alignment horizontal="right"/>
    </xf>
    <xf numFmtId="0" fontId="15" fillId="0" borderId="75" xfId="9" applyFont="1" applyBorder="1" applyAlignment="1">
      <alignment horizontal="right"/>
    </xf>
    <xf numFmtId="0" fontId="14" fillId="0" borderId="61" xfId="0" applyFont="1" applyBorder="1" applyAlignment="1">
      <alignment horizontal="right"/>
    </xf>
    <xf numFmtId="0" fontId="15" fillId="0" borderId="123" xfId="9" applyFont="1" applyBorder="1" applyAlignment="1"/>
    <xf numFmtId="0" fontId="0" fillId="0" borderId="125" xfId="0" applyBorder="1" applyAlignment="1"/>
    <xf numFmtId="0" fontId="15" fillId="0" borderId="29" xfId="9" applyFont="1" applyBorder="1" applyAlignment="1">
      <alignment horizontal="center"/>
    </xf>
    <xf numFmtId="0" fontId="15" fillId="0" borderId="55" xfId="9" applyFont="1" applyBorder="1" applyAlignment="1">
      <alignment horizontal="center"/>
    </xf>
    <xf numFmtId="0" fontId="15" fillId="0" borderId="26" xfId="9" applyFont="1" applyBorder="1" applyAlignment="1">
      <alignment horizontal="center"/>
    </xf>
    <xf numFmtId="0" fontId="15" fillId="0" borderId="16" xfId="0" applyFont="1" applyBorder="1" applyAlignment="1">
      <alignment horizontal="center"/>
    </xf>
    <xf numFmtId="0" fontId="15" fillId="0" borderId="36" xfId="9" applyFont="1" applyBorder="1" applyAlignment="1">
      <alignment horizontal="right"/>
    </xf>
    <xf numFmtId="0" fontId="14" fillId="0" borderId="15" xfId="0" applyFont="1" applyBorder="1" applyAlignment="1">
      <alignment horizontal="right"/>
    </xf>
    <xf numFmtId="0" fontId="10" fillId="0" borderId="36" xfId="6" applyFont="1" applyFill="1" applyBorder="1" applyAlignment="1">
      <alignment horizontal="center" wrapText="1"/>
    </xf>
    <xf numFmtId="0" fontId="25" fillId="0" borderId="15" xfId="0" applyFont="1" applyFill="1" applyBorder="1" applyAlignment="1"/>
    <xf numFmtId="0" fontId="12" fillId="0" borderId="36" xfId="6" applyFont="1" applyFill="1" applyBorder="1" applyAlignment="1">
      <alignment horizontal="center" wrapText="1"/>
    </xf>
    <xf numFmtId="0" fontId="21" fillId="0" borderId="15" xfId="0" applyFont="1" applyFill="1" applyBorder="1" applyAlignment="1"/>
    <xf numFmtId="168" fontId="10" fillId="0" borderId="12" xfId="0" applyNumberFormat="1" applyFont="1" applyFill="1" applyBorder="1" applyAlignment="1"/>
    <xf numFmtId="168" fontId="25" fillId="0" borderId="13" xfId="0" applyNumberFormat="1" applyFont="1" applyFill="1" applyBorder="1" applyAlignment="1"/>
    <xf numFmtId="168" fontId="12" fillId="0" borderId="12" xfId="0" applyNumberFormat="1" applyFont="1" applyFill="1" applyBorder="1" applyAlignment="1"/>
    <xf numFmtId="168" fontId="21" fillId="0" borderId="13" xfId="0" applyNumberFormat="1" applyFont="1" applyFill="1" applyBorder="1" applyAlignment="1"/>
    <xf numFmtId="0" fontId="10" fillId="0" borderId="6" xfId="0" applyFont="1" applyFill="1" applyBorder="1" applyAlignment="1"/>
    <xf numFmtId="0" fontId="25" fillId="0" borderId="6" xfId="0" applyFont="1" applyFill="1" applyBorder="1" applyAlignment="1"/>
    <xf numFmtId="0" fontId="25" fillId="0" borderId="7" xfId="0" applyFont="1" applyFill="1" applyBorder="1" applyAlignment="1"/>
    <xf numFmtId="0" fontId="10" fillId="0" borderId="4" xfId="0" applyFont="1" applyFill="1" applyBorder="1" applyAlignment="1">
      <alignment vertical="top" wrapText="1"/>
    </xf>
    <xf numFmtId="0" fontId="25" fillId="0" borderId="4" xfId="0" applyFont="1" applyFill="1" applyBorder="1" applyAlignment="1">
      <alignment wrapText="1"/>
    </xf>
    <xf numFmtId="0" fontId="25" fillId="0" borderId="9" xfId="0" applyFont="1" applyFill="1" applyBorder="1" applyAlignment="1">
      <alignment wrapText="1"/>
    </xf>
    <xf numFmtId="2" fontId="10" fillId="0" borderId="0" xfId="12" applyNumberFormat="1" applyFont="1" applyAlignment="1">
      <alignment horizontal="left" vertical="center" wrapText="1"/>
    </xf>
    <xf numFmtId="0" fontId="10" fillId="0" borderId="4" xfId="0" applyFont="1" applyFill="1" applyBorder="1" applyAlignment="1">
      <alignment wrapText="1"/>
    </xf>
    <xf numFmtId="0" fontId="20" fillId="0" borderId="0" xfId="0" applyFont="1" applyFill="1" applyAlignment="1">
      <alignment horizontal="center"/>
    </xf>
    <xf numFmtId="0" fontId="10" fillId="0" borderId="6" xfId="0" applyFont="1" applyFill="1" applyBorder="1" applyAlignment="1">
      <alignment horizontal="left"/>
    </xf>
    <xf numFmtId="0" fontId="25" fillId="0" borderId="6" xfId="0" applyFont="1" applyFill="1" applyBorder="1" applyAlignment="1">
      <alignment horizontal="left"/>
    </xf>
    <xf numFmtId="0" fontId="25" fillId="0" borderId="7" xfId="0" applyFont="1" applyFill="1" applyBorder="1" applyAlignment="1">
      <alignment horizontal="left"/>
    </xf>
    <xf numFmtId="0" fontId="12" fillId="0" borderId="6" xfId="0" applyFont="1" applyFill="1" applyBorder="1" applyAlignment="1"/>
    <xf numFmtId="0" fontId="21" fillId="0" borderId="6" xfId="0" applyFont="1" applyFill="1" applyBorder="1" applyAlignment="1"/>
    <xf numFmtId="0" fontId="21" fillId="0" borderId="7" xfId="0" applyFont="1" applyFill="1" applyBorder="1" applyAlignment="1"/>
    <xf numFmtId="0" fontId="12" fillId="0" borderId="4" xfId="0" applyFont="1" applyFill="1" applyBorder="1" applyAlignment="1">
      <alignment vertical="top" wrapText="1"/>
    </xf>
    <xf numFmtId="0" fontId="21" fillId="0" borderId="4" xfId="0" applyFont="1" applyFill="1" applyBorder="1" applyAlignment="1">
      <alignment wrapText="1"/>
    </xf>
    <xf numFmtId="0" fontId="21" fillId="0" borderId="9" xfId="0" applyFont="1" applyFill="1" applyBorder="1" applyAlignment="1">
      <alignment wrapText="1"/>
    </xf>
    <xf numFmtId="0" fontId="12" fillId="0" borderId="4" xfId="0" applyFont="1" applyFill="1" applyBorder="1" applyAlignment="1">
      <alignment wrapText="1"/>
    </xf>
    <xf numFmtId="2" fontId="12" fillId="0" borderId="0" xfId="12" applyNumberFormat="1" applyFont="1" applyAlignment="1">
      <alignment horizontal="left" wrapText="1"/>
    </xf>
    <xf numFmtId="0" fontId="9" fillId="0" borderId="4" xfId="0" applyFont="1" applyFill="1" applyBorder="1" applyAlignment="1">
      <alignment horizontal="center"/>
    </xf>
    <xf numFmtId="0" fontId="25" fillId="0" borderId="4" xfId="0" applyFont="1" applyFill="1" applyBorder="1" applyAlignment="1"/>
    <xf numFmtId="0" fontId="10" fillId="0" borderId="123" xfId="0" applyFont="1" applyFill="1" applyBorder="1" applyAlignment="1">
      <alignment horizontal="right"/>
    </xf>
    <xf numFmtId="0" fontId="25" fillId="0" borderId="124" xfId="0" applyFont="1" applyFill="1" applyBorder="1" applyAlignment="1">
      <alignment horizontal="right"/>
    </xf>
    <xf numFmtId="0" fontId="25" fillId="0" borderId="125" xfId="0" applyFont="1" applyFill="1" applyBorder="1" applyAlignment="1">
      <alignment horizontal="right"/>
    </xf>
    <xf numFmtId="170" fontId="10" fillId="0" borderId="123" xfId="0" applyNumberFormat="1" applyFont="1" applyFill="1" applyBorder="1" applyAlignment="1">
      <alignment horizontal="left"/>
    </xf>
    <xf numFmtId="170" fontId="10" fillId="0" borderId="125" xfId="0" applyNumberFormat="1" applyFont="1" applyFill="1" applyBorder="1" applyAlignment="1"/>
    <xf numFmtId="0" fontId="10" fillId="0" borderId="15" xfId="0" applyFont="1" applyFill="1" applyBorder="1" applyAlignment="1"/>
    <xf numFmtId="0" fontId="12" fillId="0" borderId="15" xfId="0" applyFont="1" applyFill="1" applyBorder="1" applyAlignment="1"/>
    <xf numFmtId="0" fontId="9" fillId="0" borderId="0" xfId="0" applyFont="1" applyFill="1" applyAlignment="1">
      <alignment horizontal="center"/>
    </xf>
    <xf numFmtId="0" fontId="10" fillId="0" borderId="0" xfId="0" applyFont="1" applyFill="1" applyAlignment="1"/>
    <xf numFmtId="0" fontId="10" fillId="0" borderId="15" xfId="0" applyFont="1" applyFill="1" applyBorder="1" applyAlignment="1">
      <alignment horizontal="center" wrapText="1"/>
    </xf>
    <xf numFmtId="0" fontId="12" fillId="0" borderId="15" xfId="0" applyFont="1" applyFill="1" applyBorder="1" applyAlignment="1">
      <alignment horizontal="center" wrapText="1"/>
    </xf>
    <xf numFmtId="0" fontId="10" fillId="0" borderId="123" xfId="0" applyFont="1" applyFill="1" applyBorder="1" applyAlignment="1"/>
    <xf numFmtId="0" fontId="10" fillId="0" borderId="124" xfId="0" applyFont="1" applyFill="1" applyBorder="1" applyAlignment="1"/>
    <xf numFmtId="0" fontId="10" fillId="0" borderId="125" xfId="0" applyFont="1" applyFill="1" applyBorder="1" applyAlignment="1"/>
    <xf numFmtId="0" fontId="12" fillId="0" borderId="123" xfId="0" applyFont="1" applyFill="1" applyBorder="1" applyAlignment="1"/>
    <xf numFmtId="0" fontId="12" fillId="0" borderId="124" xfId="0" applyFont="1" applyFill="1" applyBorder="1" applyAlignment="1"/>
    <xf numFmtId="0" fontId="81" fillId="0" borderId="21" xfId="6" applyFont="1" applyFill="1" applyBorder="1" applyAlignment="1">
      <alignment horizontal="left" wrapText="1"/>
    </xf>
    <xf numFmtId="0" fontId="81" fillId="0" borderId="0" xfId="6" applyFont="1" applyFill="1" applyBorder="1" applyAlignment="1">
      <alignment horizontal="left" wrapText="1"/>
    </xf>
    <xf numFmtId="0" fontId="57" fillId="0" borderId="110" xfId="6" applyFont="1" applyFill="1" applyBorder="1" applyAlignment="1">
      <alignment horizontal="center" vertical="center"/>
    </xf>
    <xf numFmtId="0" fontId="57" fillId="0" borderId="111" xfId="6" applyFont="1" applyFill="1" applyBorder="1" applyAlignment="1">
      <alignment horizontal="center" vertical="center"/>
    </xf>
    <xf numFmtId="0" fontId="57" fillId="0" borderId="84" xfId="6" applyFont="1" applyFill="1" applyBorder="1" applyAlignment="1">
      <alignment horizontal="center" vertical="center"/>
    </xf>
    <xf numFmtId="0" fontId="57" fillId="0" borderId="0" xfId="6" applyFont="1" applyFill="1" applyBorder="1" applyAlignment="1">
      <alignment horizontal="center"/>
    </xf>
    <xf numFmtId="0" fontId="54" fillId="0" borderId="0" xfId="0" applyFont="1" applyBorder="1" applyAlignment="1">
      <alignment horizontal="center"/>
    </xf>
    <xf numFmtId="0" fontId="58" fillId="0" borderId="124" xfId="0" applyFont="1" applyFill="1" applyBorder="1" applyAlignment="1" applyProtection="1">
      <protection locked="0"/>
    </xf>
    <xf numFmtId="0" fontId="54" fillId="0" borderId="124" xfId="0" applyFont="1" applyFill="1" applyBorder="1" applyAlignment="1"/>
    <xf numFmtId="0" fontId="54" fillId="0" borderId="125" xfId="0" applyFont="1" applyFill="1" applyBorder="1" applyAlignment="1"/>
    <xf numFmtId="44" fontId="25" fillId="0" borderId="123" xfId="0" applyNumberFormat="1" applyFont="1" applyFill="1" applyBorder="1" applyAlignment="1">
      <alignment horizontal="left"/>
    </xf>
    <xf numFmtId="44" fontId="25" fillId="0" borderId="125" xfId="0" applyNumberFormat="1" applyFont="1" applyFill="1" applyBorder="1" applyAlignment="1"/>
    <xf numFmtId="0" fontId="57" fillId="0" borderId="123" xfId="0" applyFont="1" applyBorder="1" applyAlignment="1" applyProtection="1">
      <alignment horizontal="left"/>
      <protection locked="0"/>
    </xf>
    <xf numFmtId="0" fontId="57" fillId="0" borderId="124" xfId="0" applyFont="1" applyBorder="1" applyAlignment="1" applyProtection="1">
      <alignment horizontal="left"/>
      <protection locked="0"/>
    </xf>
    <xf numFmtId="0" fontId="57" fillId="0" borderId="125" xfId="0" applyFont="1" applyBorder="1" applyAlignment="1" applyProtection="1">
      <alignment horizontal="left"/>
      <protection locked="0"/>
    </xf>
    <xf numFmtId="0" fontId="81" fillId="0" borderId="0" xfId="6" applyFont="1" applyAlignment="1">
      <alignment horizontal="left" wrapText="1"/>
    </xf>
    <xf numFmtId="0" fontId="57" fillId="0" borderId="0" xfId="6" applyFont="1" applyAlignment="1">
      <alignment horizontal="center"/>
    </xf>
    <xf numFmtId="0" fontId="58" fillId="0" borderId="0" xfId="0" applyFont="1" applyAlignment="1">
      <alignment horizontal="center"/>
    </xf>
    <xf numFmtId="0" fontId="102" fillId="0" borderId="21" xfId="6" applyFont="1" applyBorder="1" applyAlignment="1">
      <alignment horizontal="left"/>
    </xf>
    <xf numFmtId="0" fontId="58" fillId="0" borderId="0" xfId="6" applyFont="1" applyAlignment="1">
      <alignment horizontal="left"/>
    </xf>
    <xf numFmtId="0" fontId="58" fillId="0" borderId="0" xfId="0" applyFont="1" applyAlignment="1">
      <alignment horizontal="left"/>
    </xf>
    <xf numFmtId="0" fontId="58" fillId="0" borderId="21" xfId="6" applyFont="1" applyBorder="1" applyAlignment="1">
      <alignment horizontal="center"/>
    </xf>
    <xf numFmtId="0" fontId="58" fillId="0" borderId="0" xfId="6" applyFont="1" applyAlignment="1">
      <alignment horizontal="center"/>
    </xf>
    <xf numFmtId="49" fontId="57" fillId="0" borderId="4" xfId="6" applyNumberFormat="1" applyFont="1" applyBorder="1" applyAlignment="1">
      <alignment horizontal="left"/>
    </xf>
    <xf numFmtId="0" fontId="57" fillId="0" borderId="15" xfId="6" applyFont="1" applyBorder="1" applyAlignment="1">
      <alignment horizontal="center" vertical="center"/>
    </xf>
    <xf numFmtId="0" fontId="57" fillId="0" borderId="15" xfId="6" applyFont="1" applyFill="1" applyBorder="1" applyAlignment="1">
      <alignment horizontal="left"/>
    </xf>
    <xf numFmtId="0" fontId="73" fillId="0" borderId="98" xfId="9" applyFont="1" applyBorder="1" applyAlignment="1">
      <alignment horizontal="right" wrapText="1"/>
    </xf>
    <xf numFmtId="0" fontId="73" fillId="0" borderId="93" xfId="9" applyFont="1" applyBorder="1" applyAlignment="1">
      <alignment horizontal="right" wrapText="1"/>
    </xf>
    <xf numFmtId="0" fontId="73" fillId="0" borderId="94" xfId="9" applyFont="1" applyBorder="1" applyAlignment="1">
      <alignment horizontal="left" vertical="top" wrapText="1"/>
    </xf>
    <xf numFmtId="0" fontId="73" fillId="0" borderId="0" xfId="9" applyFont="1" applyBorder="1" applyAlignment="1">
      <alignment horizontal="left" vertical="top" wrapText="1"/>
    </xf>
    <xf numFmtId="0" fontId="73" fillId="0" borderId="0" xfId="9" applyFont="1" applyBorder="1" applyAlignment="1">
      <alignment horizontal="left" vertical="top"/>
    </xf>
    <xf numFmtId="6" fontId="56" fillId="0" borderId="121" xfId="4" applyNumberFormat="1" applyFont="1" applyBorder="1" applyAlignment="1">
      <alignment horizontal="center" vertical="top" wrapText="1"/>
    </xf>
    <xf numFmtId="49" fontId="55" fillId="0" borderId="123" xfId="9" applyNumberFormat="1" applyFont="1" applyBorder="1" applyAlignment="1">
      <alignment horizontal="center" vertical="center" wrapText="1"/>
    </xf>
    <xf numFmtId="49" fontId="55" fillId="0" borderId="125" xfId="9" applyNumberFormat="1" applyFont="1" applyBorder="1" applyAlignment="1">
      <alignment horizontal="center" vertical="center" wrapText="1"/>
    </xf>
    <xf numFmtId="0" fontId="55" fillId="0" borderId="98" xfId="9" applyFont="1" applyBorder="1" applyAlignment="1">
      <alignment horizontal="right" vertical="top" wrapText="1"/>
    </xf>
    <xf numFmtId="0" fontId="55" fillId="0" borderId="93" xfId="9" applyFont="1" applyBorder="1" applyAlignment="1">
      <alignment horizontal="right" vertical="top" wrapText="1"/>
    </xf>
    <xf numFmtId="3" fontId="55" fillId="0" borderId="18" xfId="1" applyNumberFormat="1" applyFont="1" applyBorder="1" applyAlignment="1">
      <alignment horizontal="center"/>
    </xf>
    <xf numFmtId="3" fontId="55" fillId="0" borderId="35" xfId="1" applyNumberFormat="1" applyFont="1" applyBorder="1" applyAlignment="1">
      <alignment horizontal="center"/>
    </xf>
    <xf numFmtId="3" fontId="55" fillId="0" borderId="18" xfId="9" applyNumberFormat="1" applyFont="1" applyBorder="1" applyAlignment="1">
      <alignment horizontal="center"/>
    </xf>
    <xf numFmtId="3" fontId="55" fillId="0" borderId="35" xfId="9" applyNumberFormat="1" applyFont="1" applyBorder="1" applyAlignment="1">
      <alignment horizontal="center"/>
    </xf>
    <xf numFmtId="0" fontId="55" fillId="0" borderId="98" xfId="9" applyFont="1" applyBorder="1" applyAlignment="1">
      <alignment horizontal="right"/>
    </xf>
    <xf numFmtId="0" fontId="55" fillId="0" borderId="93" xfId="9" applyFont="1" applyBorder="1" applyAlignment="1">
      <alignment horizontal="right"/>
    </xf>
    <xf numFmtId="0" fontId="90" fillId="0" borderId="123" xfId="9" applyFont="1" applyBorder="1" applyAlignment="1">
      <alignment horizontal="right"/>
    </xf>
    <xf numFmtId="0" fontId="90" fillId="0" borderId="125" xfId="9" applyFont="1" applyBorder="1" applyAlignment="1">
      <alignment horizontal="right"/>
    </xf>
    <xf numFmtId="3" fontId="55" fillId="0" borderId="123" xfId="9" applyNumberFormat="1" applyFont="1" applyBorder="1" applyAlignment="1">
      <alignment horizontal="center"/>
    </xf>
    <xf numFmtId="3" fontId="55" fillId="0" borderId="125" xfId="9" applyNumberFormat="1" applyFont="1" applyBorder="1" applyAlignment="1">
      <alignment horizontal="center"/>
    </xf>
    <xf numFmtId="0" fontId="55" fillId="0" borderId="123" xfId="9" applyFont="1" applyBorder="1" applyAlignment="1">
      <alignment horizontal="center"/>
    </xf>
    <xf numFmtId="0" fontId="55" fillId="0" borderId="125" xfId="9" applyFont="1" applyBorder="1" applyAlignment="1">
      <alignment horizontal="center"/>
    </xf>
    <xf numFmtId="0" fontId="55" fillId="0" borderId="123" xfId="9" applyFont="1" applyBorder="1" applyAlignment="1">
      <alignment horizontal="right"/>
    </xf>
    <xf numFmtId="0" fontId="55" fillId="0" borderId="125" xfId="9" applyFont="1" applyBorder="1" applyAlignment="1">
      <alignment horizontal="right"/>
    </xf>
    <xf numFmtId="7" fontId="55" fillId="0" borderId="123" xfId="9" applyNumberFormat="1" applyFont="1" applyFill="1" applyBorder="1" applyAlignment="1">
      <alignment horizontal="center"/>
    </xf>
    <xf numFmtId="7" fontId="55" fillId="0" borderId="125" xfId="9" applyNumberFormat="1" applyFont="1" applyFill="1" applyBorder="1" applyAlignment="1">
      <alignment horizontal="center"/>
    </xf>
    <xf numFmtId="7" fontId="55" fillId="0" borderId="123" xfId="9" applyNumberFormat="1" applyFont="1" applyBorder="1" applyAlignment="1">
      <alignment horizontal="center"/>
    </xf>
    <xf numFmtId="7" fontId="55" fillId="0" borderId="125" xfId="9" applyNumberFormat="1" applyFont="1" applyBorder="1" applyAlignment="1">
      <alignment horizontal="center"/>
    </xf>
    <xf numFmtId="7" fontId="55" fillId="10" borderId="123" xfId="9" applyNumberFormat="1" applyFont="1" applyFill="1" applyBorder="1" applyAlignment="1">
      <alignment horizontal="center"/>
    </xf>
    <xf numFmtId="7" fontId="55" fillId="10" borderId="125" xfId="9" applyNumberFormat="1" applyFont="1" applyFill="1" applyBorder="1" applyAlignment="1">
      <alignment horizontal="center"/>
    </xf>
    <xf numFmtId="9" fontId="94" fillId="0" borderId="0" xfId="9" applyNumberFormat="1" applyFont="1" applyFill="1" applyBorder="1" applyAlignment="1">
      <alignment horizontal="left"/>
    </xf>
    <xf numFmtId="9" fontId="94" fillId="0" borderId="0" xfId="9" applyNumberFormat="1" applyFont="1" applyFill="1" applyAlignment="1">
      <alignment horizontal="left"/>
    </xf>
    <xf numFmtId="0" fontId="56" fillId="15" borderId="123" xfId="9" applyFont="1" applyFill="1" applyBorder="1" applyAlignment="1">
      <alignment horizontal="left"/>
    </xf>
    <xf numFmtId="0" fontId="56" fillId="15" borderId="16" xfId="9" applyFont="1" applyFill="1" applyBorder="1" applyAlignment="1">
      <alignment horizontal="left"/>
    </xf>
    <xf numFmtId="0" fontId="94" fillId="0" borderId="0" xfId="9" applyFont="1" applyFill="1" applyBorder="1" applyAlignment="1">
      <alignment horizontal="left"/>
    </xf>
    <xf numFmtId="0" fontId="94" fillId="0" borderId="0" xfId="9" applyFont="1" applyFill="1" applyAlignment="1">
      <alignment horizontal="left"/>
    </xf>
    <xf numFmtId="0" fontId="55" fillId="15" borderId="123" xfId="9" applyFont="1" applyFill="1" applyBorder="1" applyAlignment="1">
      <alignment horizontal="left"/>
    </xf>
    <xf numFmtId="0" fontId="55" fillId="15" borderId="16" xfId="9" applyFont="1" applyFill="1" applyBorder="1" applyAlignment="1">
      <alignment horizontal="left"/>
    </xf>
    <xf numFmtId="166" fontId="57" fillId="8" borderId="0" xfId="0" applyNumberFormat="1" applyFont="1" applyFill="1" applyBorder="1" applyAlignment="1">
      <alignment horizontal="right"/>
    </xf>
    <xf numFmtId="0" fontId="94" fillId="0" borderId="0" xfId="6" applyFont="1" applyFill="1" applyBorder="1" applyAlignment="1">
      <alignment horizontal="left" wrapText="1"/>
    </xf>
    <xf numFmtId="0" fontId="75" fillId="8" borderId="18" xfId="9" applyFont="1" applyFill="1" applyBorder="1" applyAlignment="1">
      <alignment horizontal="right" vertical="center"/>
    </xf>
    <xf numFmtId="0" fontId="75" fillId="8" borderId="25" xfId="9" applyFont="1" applyFill="1" applyBorder="1" applyAlignment="1">
      <alignment horizontal="right" vertical="center"/>
    </xf>
    <xf numFmtId="0" fontId="75" fillId="8" borderId="122" xfId="9" applyFont="1" applyFill="1" applyBorder="1" applyAlignment="1">
      <alignment horizontal="center" vertical="center" wrapText="1"/>
    </xf>
    <xf numFmtId="0" fontId="75" fillId="8" borderId="25" xfId="9" applyFont="1" applyFill="1" applyBorder="1" applyAlignment="1">
      <alignment horizontal="center" vertical="center" wrapText="1"/>
    </xf>
    <xf numFmtId="0" fontId="56" fillId="8" borderId="0" xfId="9" applyNumberFormat="1" applyFont="1" applyFill="1" applyBorder="1" applyAlignment="1">
      <alignment horizontal="left"/>
    </xf>
    <xf numFmtId="0" fontId="56" fillId="8" borderId="0" xfId="9" applyFont="1" applyFill="1" applyBorder="1" applyAlignment="1">
      <alignment horizontal="left"/>
    </xf>
    <xf numFmtId="14" fontId="57" fillId="8" borderId="0" xfId="0" applyNumberFormat="1" applyFont="1" applyFill="1" applyBorder="1" applyAlignment="1">
      <alignment horizontal="right"/>
    </xf>
    <xf numFmtId="0" fontId="56" fillId="11" borderId="123" xfId="9" applyFont="1" applyFill="1" applyBorder="1" applyAlignment="1">
      <alignment horizontal="right" vertical="top"/>
    </xf>
    <xf numFmtId="0" fontId="56" fillId="11" borderId="125" xfId="9" applyFont="1" applyFill="1" applyBorder="1" applyAlignment="1">
      <alignment horizontal="right" vertical="top"/>
    </xf>
    <xf numFmtId="0" fontId="56" fillId="14" borderId="56" xfId="9" applyFont="1" applyFill="1" applyBorder="1" applyAlignment="1">
      <alignment horizontal="left"/>
    </xf>
    <xf numFmtId="0" fontId="56" fillId="14" borderId="117" xfId="9" applyFont="1" applyFill="1" applyBorder="1" applyAlignment="1">
      <alignment horizontal="left"/>
    </xf>
    <xf numFmtId="0" fontId="57" fillId="12" borderId="123" xfId="0" applyFont="1" applyFill="1" applyBorder="1" applyAlignment="1">
      <alignment horizontal="left"/>
    </xf>
    <xf numFmtId="0" fontId="57" fillId="12" borderId="16" xfId="0" applyFont="1" applyFill="1" applyBorder="1" applyAlignment="1">
      <alignment horizontal="left"/>
    </xf>
    <xf numFmtId="0" fontId="56" fillId="14" borderId="30" xfId="9" applyFont="1" applyFill="1" applyBorder="1" applyAlignment="1">
      <alignment horizontal="left"/>
    </xf>
    <xf numFmtId="0" fontId="56" fillId="14" borderId="31" xfId="9" applyFont="1" applyFill="1" applyBorder="1" applyAlignment="1">
      <alignment horizontal="left"/>
    </xf>
    <xf numFmtId="0" fontId="56" fillId="11" borderId="15" xfId="9" applyNumberFormat="1" applyFont="1" applyFill="1" applyBorder="1" applyAlignment="1">
      <alignment horizontal="center" vertical="top" wrapText="1"/>
    </xf>
    <xf numFmtId="0" fontId="58" fillId="15" borderId="123" xfId="0" applyFont="1" applyFill="1" applyBorder="1" applyAlignment="1">
      <alignment horizontal="left"/>
    </xf>
    <xf numFmtId="0" fontId="58" fillId="15" borderId="124" xfId="0" applyFont="1" applyFill="1" applyBorder="1" applyAlignment="1">
      <alignment horizontal="left"/>
    </xf>
    <xf numFmtId="0" fontId="58" fillId="15" borderId="125" xfId="0" applyFont="1" applyFill="1" applyBorder="1" applyAlignment="1">
      <alignment horizontal="left"/>
    </xf>
    <xf numFmtId="0" fontId="57" fillId="15" borderId="0" xfId="0" applyFont="1" applyFill="1" applyBorder="1" applyAlignment="1">
      <alignment horizontal="left" wrapText="1"/>
    </xf>
    <xf numFmtId="0" fontId="57" fillId="15" borderId="4" xfId="0" applyFont="1" applyFill="1" applyBorder="1" applyAlignment="1">
      <alignment horizontal="left" wrapText="1"/>
    </xf>
    <xf numFmtId="0" fontId="60" fillId="0" borderId="15" xfId="0" applyFont="1" applyFill="1" applyBorder="1" applyAlignment="1">
      <alignment horizontal="center" wrapText="1"/>
    </xf>
    <xf numFmtId="0" fontId="60" fillId="0" borderId="15" xfId="0" applyFont="1" applyFill="1" applyBorder="1" applyAlignment="1"/>
    <xf numFmtId="0" fontId="58" fillId="15" borderId="123" xfId="0" applyFont="1" applyFill="1" applyBorder="1" applyAlignment="1">
      <alignment horizontal="left" wrapText="1"/>
    </xf>
    <xf numFmtId="0" fontId="58" fillId="15" borderId="125" xfId="0" applyFont="1" applyFill="1" applyBorder="1" applyAlignment="1">
      <alignment horizontal="left" wrapText="1"/>
    </xf>
    <xf numFmtId="0" fontId="61" fillId="0" borderId="0" xfId="0" applyFont="1" applyFill="1" applyAlignment="1">
      <alignment horizontal="center"/>
    </xf>
    <xf numFmtId="0" fontId="60" fillId="0" borderId="0" xfId="0" applyFont="1" applyFill="1" applyAlignment="1"/>
    <xf numFmtId="0" fontId="58" fillId="15" borderId="124" xfId="0" applyFont="1" applyFill="1" applyBorder="1" applyAlignment="1">
      <alignment horizontal="left" wrapText="1"/>
    </xf>
    <xf numFmtId="0" fontId="57" fillId="15" borderId="4" xfId="0" applyNumberFormat="1" applyFont="1" applyFill="1" applyBorder="1" applyAlignment="1">
      <alignment horizontal="left"/>
    </xf>
    <xf numFmtId="0" fontId="58" fillId="15" borderId="123" xfId="0" applyNumberFormat="1" applyFont="1" applyFill="1" applyBorder="1" applyAlignment="1">
      <alignment horizontal="left" wrapText="1"/>
    </xf>
    <xf numFmtId="0" fontId="58" fillId="15" borderId="125" xfId="0" applyNumberFormat="1" applyFont="1" applyFill="1" applyBorder="1" applyAlignment="1">
      <alignment horizontal="left" wrapText="1"/>
    </xf>
    <xf numFmtId="0" fontId="58" fillId="12" borderId="123" xfId="0" applyFont="1" applyFill="1" applyBorder="1" applyAlignment="1">
      <alignment horizontal="left" vertical="center" wrapText="1"/>
    </xf>
    <xf numFmtId="0" fontId="58" fillId="12" borderId="124" xfId="0" applyFont="1" applyFill="1" applyBorder="1" applyAlignment="1">
      <alignment horizontal="left" vertical="center" wrapText="1"/>
    </xf>
    <xf numFmtId="0" fontId="58" fillId="12" borderId="125" xfId="0" applyFont="1" applyFill="1" applyBorder="1" applyAlignment="1">
      <alignment horizontal="left" vertical="center" wrapText="1"/>
    </xf>
    <xf numFmtId="0" fontId="57" fillId="12" borderId="123" xfId="0" applyFont="1" applyFill="1" applyBorder="1" applyAlignment="1">
      <alignment horizontal="center"/>
    </xf>
    <xf numFmtId="0" fontId="57" fillId="12" borderId="124" xfId="0" applyFont="1" applyFill="1" applyBorder="1" applyAlignment="1">
      <alignment horizontal="center"/>
    </xf>
    <xf numFmtId="0" fontId="57" fillId="12" borderId="125" xfId="0" applyFont="1" applyFill="1" applyBorder="1" applyAlignment="1">
      <alignment horizontal="center"/>
    </xf>
    <xf numFmtId="44" fontId="58" fillId="11" borderId="123" xfId="0" applyNumberFormat="1" applyFont="1" applyFill="1" applyBorder="1" applyAlignment="1">
      <alignment horizontal="left"/>
    </xf>
    <xf numFmtId="44" fontId="58" fillId="11" borderId="125" xfId="0" applyNumberFormat="1" applyFont="1" applyFill="1" applyBorder="1" applyAlignment="1"/>
    <xf numFmtId="49" fontId="57" fillId="0" borderId="0" xfId="9" applyNumberFormat="1" applyFont="1" applyFill="1" applyBorder="1" applyAlignment="1">
      <alignment horizontal="left"/>
    </xf>
    <xf numFmtId="0" fontId="65" fillId="0" borderId="0" xfId="0" applyFont="1" applyFill="1" applyAlignment="1">
      <alignment horizontal="center"/>
    </xf>
    <xf numFmtId="0" fontId="59" fillId="0" borderId="6" xfId="0" applyFont="1" applyFill="1" applyBorder="1" applyAlignment="1"/>
    <xf numFmtId="0" fontId="82" fillId="0" borderId="6" xfId="0" applyFont="1" applyFill="1" applyBorder="1" applyAlignment="1"/>
    <xf numFmtId="0" fontId="82" fillId="0" borderId="7" xfId="0" applyFont="1" applyFill="1" applyBorder="1" applyAlignment="1"/>
    <xf numFmtId="0" fontId="58" fillId="13" borderId="4" xfId="0" applyFont="1" applyFill="1" applyBorder="1" applyAlignment="1">
      <alignment vertical="center" wrapText="1"/>
    </xf>
    <xf numFmtId="0" fontId="54" fillId="13" borderId="4" xfId="0" applyFont="1" applyFill="1" applyBorder="1" applyAlignment="1">
      <alignment vertical="center" wrapText="1"/>
    </xf>
    <xf numFmtId="0" fontId="54" fillId="13" borderId="35" xfId="0" applyFont="1" applyFill="1" applyBorder="1" applyAlignment="1">
      <alignment vertical="center" wrapText="1"/>
    </xf>
    <xf numFmtId="0" fontId="59" fillId="0" borderId="4" xfId="0" applyFont="1" applyFill="1" applyBorder="1" applyAlignment="1">
      <alignment vertical="top" wrapText="1"/>
    </xf>
    <xf numFmtId="0" fontId="82" fillId="0" borderId="4" xfId="0" applyFont="1" applyFill="1" applyBorder="1" applyAlignment="1">
      <alignment wrapText="1"/>
    </xf>
    <xf numFmtId="0" fontId="82" fillId="0" borderId="9" xfId="0" applyFont="1" applyFill="1" applyBorder="1" applyAlignment="1">
      <alignment wrapText="1"/>
    </xf>
    <xf numFmtId="0" fontId="58" fillId="11" borderId="123" xfId="0" applyFont="1" applyFill="1" applyBorder="1" applyAlignment="1">
      <alignment horizontal="left" wrapText="1"/>
    </xf>
    <xf numFmtId="0" fontId="58" fillId="11" borderId="124" xfId="0" applyFont="1" applyFill="1" applyBorder="1" applyAlignment="1">
      <alignment horizontal="left" wrapText="1"/>
    </xf>
    <xf numFmtId="0" fontId="58" fillId="11" borderId="125" xfId="0" applyFont="1" applyFill="1" applyBorder="1" applyAlignment="1">
      <alignment horizontal="left" wrapText="1"/>
    </xf>
    <xf numFmtId="0" fontId="57" fillId="11" borderId="15" xfId="0" applyFont="1" applyFill="1" applyBorder="1" applyAlignment="1">
      <alignment horizontal="left"/>
    </xf>
    <xf numFmtId="0" fontId="59" fillId="0" borderId="4" xfId="0" applyFont="1" applyFill="1" applyBorder="1" applyAlignment="1">
      <alignment wrapText="1"/>
    </xf>
    <xf numFmtId="0" fontId="59" fillId="0" borderId="36" xfId="6" applyFont="1" applyFill="1" applyBorder="1" applyAlignment="1">
      <alignment horizontal="center" wrapText="1"/>
    </xf>
    <xf numFmtId="0" fontId="82" fillId="0" borderId="15" xfId="0" applyFont="1" applyFill="1" applyBorder="1" applyAlignment="1"/>
    <xf numFmtId="168" fontId="59" fillId="0" borderId="12" xfId="0" applyNumberFormat="1" applyFont="1" applyFill="1" applyBorder="1" applyAlignment="1"/>
    <xf numFmtId="168" fontId="82" fillId="0" borderId="13" xfId="0" applyNumberFormat="1" applyFont="1" applyFill="1" applyBorder="1" applyAlignment="1"/>
    <xf numFmtId="2" fontId="58" fillId="0" borderId="0" xfId="12" applyNumberFormat="1" applyFont="1" applyAlignment="1">
      <alignment horizontal="left" vertical="center" wrapText="1"/>
    </xf>
    <xf numFmtId="2" fontId="58" fillId="0" borderId="0" xfId="12" applyNumberFormat="1" applyFont="1" applyAlignment="1">
      <alignment horizontal="left" wrapText="1"/>
    </xf>
    <xf numFmtId="0" fontId="73" fillId="0" borderId="0" xfId="9" applyFont="1" applyBorder="1" applyAlignment="1">
      <alignment horizontal="right" wrapText="1"/>
    </xf>
    <xf numFmtId="6" fontId="56" fillId="0" borderId="96" xfId="4" applyNumberFormat="1" applyFont="1" applyBorder="1" applyAlignment="1">
      <alignment horizontal="center" vertical="top" wrapText="1"/>
    </xf>
    <xf numFmtId="49" fontId="55" fillId="0" borderId="123" xfId="9" applyNumberFormat="1" applyFont="1" applyBorder="1" applyAlignment="1">
      <alignment horizontal="left" vertical="top" wrapText="1"/>
    </xf>
    <xf numFmtId="49" fontId="55" fillId="0" borderId="125" xfId="9" applyNumberFormat="1" applyFont="1" applyBorder="1" applyAlignment="1">
      <alignment horizontal="left" vertical="top" wrapText="1"/>
    </xf>
    <xf numFmtId="0" fontId="55" fillId="0" borderId="15" xfId="9" applyFont="1" applyBorder="1" applyAlignment="1">
      <alignment horizontal="right"/>
    </xf>
    <xf numFmtId="0" fontId="55" fillId="0" borderId="15" xfId="0" applyFont="1" applyBorder="1" applyAlignment="1">
      <alignment horizontal="right"/>
    </xf>
    <xf numFmtId="0" fontId="90" fillId="0" borderId="15" xfId="9" applyFont="1" applyBorder="1" applyAlignment="1">
      <alignment horizontal="right"/>
    </xf>
    <xf numFmtId="0" fontId="90" fillId="0" borderId="15" xfId="0" applyFont="1" applyBorder="1" applyAlignment="1">
      <alignment horizontal="right"/>
    </xf>
    <xf numFmtId="0" fontId="56" fillId="11" borderId="83" xfId="9" applyFont="1" applyFill="1" applyBorder="1" applyAlignment="1">
      <alignment horizontal="right" vertical="top"/>
    </xf>
    <xf numFmtId="0" fontId="55" fillId="11" borderId="83" xfId="0" applyFont="1" applyFill="1" applyBorder="1" applyAlignment="1">
      <alignment horizontal="right" vertical="top"/>
    </xf>
    <xf numFmtId="0" fontId="56" fillId="11" borderId="87" xfId="9" applyNumberFormat="1" applyFont="1" applyFill="1" applyBorder="1" applyAlignment="1">
      <alignment horizontal="center" vertical="top" wrapText="1"/>
    </xf>
    <xf numFmtId="0" fontId="56" fillId="11" borderId="88" xfId="9" applyNumberFormat="1" applyFont="1" applyFill="1" applyBorder="1" applyAlignment="1">
      <alignment horizontal="center" vertical="top" wrapText="1"/>
    </xf>
    <xf numFmtId="0" fontId="55" fillId="0" borderId="46" xfId="9" applyFont="1" applyBorder="1" applyAlignment="1">
      <alignment horizontal="right"/>
    </xf>
    <xf numFmtId="0" fontId="55" fillId="0" borderId="46" xfId="0" applyFont="1" applyBorder="1" applyAlignment="1">
      <alignment horizontal="right"/>
    </xf>
    <xf numFmtId="3" fontId="55" fillId="0" borderId="30" xfId="1" applyNumberFormat="1" applyFont="1" applyBorder="1" applyAlignment="1">
      <alignment horizontal="center"/>
    </xf>
    <xf numFmtId="3" fontId="55" fillId="0" borderId="77" xfId="1" applyNumberFormat="1" applyFont="1" applyBorder="1" applyAlignment="1">
      <alignment horizontal="center"/>
    </xf>
    <xf numFmtId="3" fontId="55" fillId="0" borderId="30" xfId="9" applyNumberFormat="1" applyFont="1" applyBorder="1" applyAlignment="1">
      <alignment horizontal="center"/>
    </xf>
    <xf numFmtId="3" fontId="55" fillId="0" borderId="77" xfId="9" applyNumberFormat="1" applyFont="1" applyBorder="1" applyAlignment="1">
      <alignment horizontal="center"/>
    </xf>
    <xf numFmtId="0" fontId="56" fillId="0" borderId="1" xfId="9" applyFont="1" applyBorder="1" applyAlignment="1">
      <alignment horizontal="left"/>
    </xf>
    <xf numFmtId="0" fontId="56" fillId="0" borderId="117" xfId="9" applyFont="1" applyBorder="1" applyAlignment="1">
      <alignment horizontal="left"/>
    </xf>
    <xf numFmtId="9" fontId="81" fillId="0" borderId="21" xfId="9" applyNumberFormat="1" applyFont="1" applyFill="1" applyBorder="1" applyAlignment="1">
      <alignment horizontal="left"/>
    </xf>
    <xf numFmtId="9" fontId="81" fillId="0" borderId="0" xfId="9" applyNumberFormat="1" applyFont="1" applyFill="1" applyAlignment="1">
      <alignment horizontal="left"/>
    </xf>
    <xf numFmtId="0" fontId="56" fillId="0" borderId="123" xfId="9" applyFont="1" applyBorder="1" applyAlignment="1">
      <alignment horizontal="left"/>
    </xf>
    <xf numFmtId="0" fontId="56" fillId="0" borderId="16" xfId="9" applyFont="1" applyBorder="1" applyAlignment="1">
      <alignment horizontal="left"/>
    </xf>
    <xf numFmtId="0" fontId="81" fillId="0" borderId="21" xfId="9" applyFont="1" applyFill="1" applyBorder="1" applyAlignment="1">
      <alignment horizontal="left"/>
    </xf>
    <xf numFmtId="0" fontId="81" fillId="0" borderId="0" xfId="9" applyFont="1" applyFill="1" applyAlignment="1">
      <alignment horizontal="left"/>
    </xf>
    <xf numFmtId="0" fontId="57" fillId="0" borderId="123" xfId="0" applyFont="1" applyBorder="1" applyAlignment="1">
      <alignment horizontal="left"/>
    </xf>
    <xf numFmtId="0" fontId="57" fillId="0" borderId="16" xfId="0" applyFont="1" applyBorder="1" applyAlignment="1">
      <alignment horizontal="left"/>
    </xf>
    <xf numFmtId="0" fontId="56" fillId="0" borderId="30" xfId="9" applyFont="1" applyBorder="1" applyAlignment="1">
      <alignment horizontal="left"/>
    </xf>
    <xf numFmtId="0" fontId="56" fillId="0" borderId="31" xfId="9" applyFont="1" applyBorder="1" applyAlignment="1">
      <alignment horizontal="left"/>
    </xf>
    <xf numFmtId="0" fontId="75" fillId="11" borderId="123" xfId="9" applyFont="1" applyFill="1" applyBorder="1" applyAlignment="1">
      <alignment horizontal="right" vertical="center"/>
    </xf>
    <xf numFmtId="0" fontId="75" fillId="11" borderId="16" xfId="9" applyFont="1" applyFill="1" applyBorder="1" applyAlignment="1">
      <alignment horizontal="right" vertical="center"/>
    </xf>
    <xf numFmtId="0" fontId="75" fillId="11" borderId="26" xfId="9" applyFont="1" applyFill="1" applyBorder="1" applyAlignment="1">
      <alignment horizontal="center" vertical="center" wrapText="1"/>
    </xf>
    <xf numFmtId="0" fontId="75" fillId="11" borderId="16" xfId="9" applyFont="1" applyFill="1" applyBorder="1" applyAlignment="1">
      <alignment horizontal="center" vertical="center" wrapText="1"/>
    </xf>
    <xf numFmtId="0" fontId="75" fillId="11" borderId="124" xfId="0" applyFont="1" applyFill="1" applyBorder="1" applyAlignment="1">
      <alignment horizontal="center" vertical="center" wrapText="1"/>
    </xf>
    <xf numFmtId="0" fontId="58" fillId="0" borderId="123" xfId="0" applyFont="1" applyFill="1" applyBorder="1" applyAlignment="1">
      <alignment horizontal="left" wrapText="1"/>
    </xf>
    <xf numFmtId="0" fontId="58" fillId="0" borderId="124" xfId="0" applyFont="1" applyFill="1" applyBorder="1" applyAlignment="1">
      <alignment horizontal="left" wrapText="1"/>
    </xf>
    <xf numFmtId="0" fontId="58" fillId="0" borderId="125" xfId="0" applyFont="1" applyFill="1" applyBorder="1" applyAlignment="1">
      <alignment horizontal="left" wrapText="1"/>
    </xf>
    <xf numFmtId="0" fontId="57" fillId="0" borderId="4" xfId="0" applyNumberFormat="1" applyFont="1" applyFill="1" applyBorder="1" applyAlignment="1">
      <alignment horizontal="left"/>
    </xf>
    <xf numFmtId="0" fontId="58" fillId="0" borderId="123" xfId="0" applyNumberFormat="1" applyFont="1" applyFill="1" applyBorder="1" applyAlignment="1">
      <alignment horizontal="left" wrapText="1"/>
    </xf>
    <xf numFmtId="0" fontId="58" fillId="0" borderId="125" xfId="0" applyNumberFormat="1" applyFont="1" applyFill="1" applyBorder="1" applyAlignment="1">
      <alignment horizontal="left" wrapText="1"/>
    </xf>
    <xf numFmtId="0" fontId="58" fillId="0" borderId="123" xfId="0" applyFont="1" applyFill="1" applyBorder="1" applyAlignment="1">
      <alignment horizontal="left"/>
    </xf>
    <xf numFmtId="0" fontId="58" fillId="0" borderId="124" xfId="0" applyFont="1" applyFill="1" applyBorder="1" applyAlignment="1">
      <alignment horizontal="left"/>
    </xf>
    <xf numFmtId="0" fontId="58" fillId="0" borderId="125" xfId="0" applyFont="1" applyFill="1" applyBorder="1" applyAlignment="1">
      <alignment horizontal="left"/>
    </xf>
    <xf numFmtId="0" fontId="57" fillId="0" borderId="4" xfId="0" applyFont="1" applyFill="1" applyBorder="1" applyAlignment="1">
      <alignment horizontal="center" wrapText="1"/>
    </xf>
    <xf numFmtId="0" fontId="57" fillId="0" borderId="0" xfId="0" applyFont="1" applyFill="1" applyBorder="1" applyAlignment="1">
      <alignment horizontal="left" wrapText="1"/>
    </xf>
    <xf numFmtId="0" fontId="57" fillId="0" borderId="4" xfId="0" applyFont="1" applyFill="1" applyBorder="1" applyAlignment="1">
      <alignment horizontal="left" wrapText="1"/>
    </xf>
    <xf numFmtId="0" fontId="58" fillId="0" borderId="15" xfId="0" applyFont="1" applyFill="1" applyBorder="1" applyAlignment="1">
      <alignment horizontal="right"/>
    </xf>
    <xf numFmtId="44" fontId="58" fillId="0" borderId="123" xfId="0" applyNumberFormat="1" applyFont="1" applyFill="1" applyBorder="1" applyAlignment="1">
      <alignment horizontal="left"/>
    </xf>
    <xf numFmtId="44" fontId="58" fillId="0" borderId="125" xfId="0" applyNumberFormat="1" applyFont="1" applyFill="1" applyBorder="1" applyAlignment="1"/>
    <xf numFmtId="0" fontId="58" fillId="0" borderId="4" xfId="0" applyFont="1" applyFill="1" applyBorder="1" applyAlignment="1">
      <alignment vertical="top" wrapText="1"/>
    </xf>
    <xf numFmtId="0" fontId="54" fillId="0" borderId="4" xfId="0" applyFont="1" applyFill="1" applyBorder="1" applyAlignment="1">
      <alignment wrapText="1"/>
    </xf>
    <xf numFmtId="0" fontId="54" fillId="0" borderId="9" xfId="0" applyFont="1" applyFill="1" applyBorder="1" applyAlignment="1">
      <alignment wrapText="1"/>
    </xf>
    <xf numFmtId="0" fontId="58" fillId="0" borderId="4" xfId="0" applyFont="1" applyFill="1" applyBorder="1" applyAlignment="1">
      <alignment wrapText="1"/>
    </xf>
    <xf numFmtId="0" fontId="57" fillId="0" borderId="15" xfId="0" applyFont="1" applyFill="1" applyBorder="1" applyAlignment="1">
      <alignment horizontal="right"/>
    </xf>
    <xf numFmtId="0" fontId="57" fillId="0" borderId="15" xfId="0" applyFont="1" applyFill="1" applyBorder="1" applyAlignment="1">
      <alignment horizontal="center"/>
    </xf>
    <xf numFmtId="0" fontId="54" fillId="0" borderId="15" xfId="0" applyFont="1" applyFill="1" applyBorder="1" applyAlignment="1"/>
    <xf numFmtId="0" fontId="57" fillId="0" borderId="6" xfId="0" applyFont="1" applyFill="1" applyBorder="1" applyAlignment="1">
      <alignment horizontal="left"/>
    </xf>
    <xf numFmtId="0" fontId="53" fillId="0" borderId="6" xfId="0" applyFont="1" applyFill="1" applyBorder="1" applyAlignment="1">
      <alignment horizontal="left"/>
    </xf>
    <xf numFmtId="0" fontId="53" fillId="0" borderId="7" xfId="0" applyFont="1" applyFill="1" applyBorder="1" applyAlignment="1">
      <alignment horizontal="left"/>
    </xf>
    <xf numFmtId="49" fontId="37" fillId="0" borderId="89" xfId="0" applyNumberFormat="1" applyFont="1" applyBorder="1" applyAlignment="1">
      <alignment horizontal="left" vertical="center" wrapText="1"/>
    </xf>
  </cellXfs>
  <cellStyles count="18">
    <cellStyle name="Comma" xfId="1" builtinId="3"/>
    <cellStyle name="comma (0)" xfId="2"/>
    <cellStyle name="Comma 2" xfId="3"/>
    <cellStyle name="Comma 4" xfId="11"/>
    <cellStyle name="Currency" xfId="4" builtinId="4"/>
    <cellStyle name="Currency 2" xfId="5"/>
    <cellStyle name="Currency 3" xfId="13"/>
    <cellStyle name="Normal" xfId="0" builtinId="0"/>
    <cellStyle name="Normal 2" xfId="6"/>
    <cellStyle name="Normal 2 2" xfId="14"/>
    <cellStyle name="Normal 3" xfId="7"/>
    <cellStyle name="Normal 4" xfId="15"/>
    <cellStyle name="Normal 5" xfId="16"/>
    <cellStyle name="Normal 6" xfId="17"/>
    <cellStyle name="Normal_0001HMCR1A" xfId="8"/>
    <cellStyle name="Normal_0001HMCRuos" xfId="9"/>
    <cellStyle name="Normal_COE  draft 1 FY05-06 budget " xfId="12"/>
    <cellStyle name="Percent" xfId="10" builtinId="5"/>
  </cellStyles>
  <dxfs count="1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fill>
        <patternFill>
          <bgColor rgb="FFFFC7CE"/>
        </patternFill>
      </fill>
    </dxf>
  </dxfs>
  <tableStyles count="0" defaultTableStyle="TableStyleMedium9" defaultPivotStyle="PivotStyleLight16"/>
  <colors>
    <mruColors>
      <color rgb="FF000000"/>
      <color rgb="FF33CC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inge Rate Form Legal"/>
      <sheetName val="Fringe Rate Form Letter"/>
      <sheetName val="Before you Begin Instructions"/>
      <sheetName val="Contract Summary"/>
      <sheetName val="Budget Summary by Program"/>
      <sheetName val="Budget Summary w Capital"/>
      <sheetName val="App B-1 w Capital Page 1"/>
      <sheetName val="B-1 BgtJustf w Capital"/>
      <sheetName val="Budget Summary by Program (2)"/>
      <sheetName val="20-21 Cost Alloc. B-1 p1"/>
      <sheetName val="20-21 BdgtJustf B-1 p2 "/>
      <sheetName val="App B-2 Page 1"/>
      <sheetName val="B-2 page 2 BgtJustf"/>
      <sheetName val="App B-3 Page 1"/>
      <sheetName val="B-3 page 2 BgtJustf"/>
      <sheetName val="App B-4 Page 1"/>
      <sheetName val="B-4 page 2 BgtJustf"/>
      <sheetName val="App B-5 Page 1"/>
      <sheetName val="B-5 page 2 BgtJustf"/>
      <sheetName val="App B-6 Page 1"/>
      <sheetName val="B-6 page 2 BgtJustf"/>
      <sheetName val="App B-7 Page 1"/>
      <sheetName val="B-7 page 2 BgtJustf"/>
      <sheetName val="20-21 MAI CostAllo B-1a p1"/>
      <sheetName val="20-21 MAI BdgtJust B-1a p2 "/>
      <sheetName val="20-21 IFR MAI CostAll B-1b p1"/>
      <sheetName val="20-21 IFR MAI BdgtJust B-1b p2 "/>
      <sheetName val="21-22 RWPA CostAllo B-2 p1"/>
      <sheetName val="21-22 RWPA BdgtJust B-2 p2 "/>
      <sheetName val="21-22 MAI CostAllo B-2a p1"/>
      <sheetName val="21-22 MAI BdgtJust B-2a p2 "/>
      <sheetName val="21-22 IFR MAI CostAllo B-2b p1"/>
      <sheetName val="21-22 IFR MAI BdgtJust B-2b p2 "/>
      <sheetName val="22-23 RWPA CostAllo B-3 p1"/>
      <sheetName val="22-23 RWPA BdgtJust B-3 p2"/>
      <sheetName val="22-23 MAI CostAllo B-3a p1"/>
      <sheetName val="22-23 MAI BdgtJust B-3a p2"/>
      <sheetName val="22-23 IFR MAI CostAllo B-3b p1"/>
      <sheetName val="22-23 IFR MAI BdgtJust B-3b p2"/>
      <sheetName val="23-24 RWPA CostAllo B-4 p1"/>
      <sheetName val="23-24 RWPA BdgtJust B-4 p2"/>
      <sheetName val="23-24 MAI CostAllo B-4a p1"/>
      <sheetName val="23-24 MAI BdgtJust B-4a p2"/>
      <sheetName val="23-24 IFR MAI CostAllo B-4b p1"/>
      <sheetName val="23-24 IFR MAI BdgtJust B-4b p2"/>
      <sheetName val="DROPDOWN FUND SOURCES"/>
      <sheetName val="DROPDOWN CONTRACTTYPE"/>
      <sheetName val="DROPDOWN HHS Service Modes"/>
      <sheetName val="DPH 1 - Budget Summary"/>
      <sheetName val="DPH 2 - CRDC"/>
      <sheetName val="DPH 3-Salaries&amp;Benefits"/>
      <sheetName val="DPH 4 - Operating Exp"/>
      <sheetName val="DPH 5 - CapitalExpenses"/>
      <sheetName val="DPH 6 - Indirect"/>
      <sheetName val="DPH 7- Bgt Jst (as instructed) "/>
      <sheetName val="DROPDOWN BHS SERVICE TYPES"/>
      <sheetName val="DROPDOWN CONTRACT 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row r="1">
          <cell r="A1" t="str">
            <v>FUNDING</v>
          </cell>
        </row>
        <row r="2">
          <cell r="A2" t="str">
            <v>MH STATE 2011 PSR Managed Care</v>
          </cell>
        </row>
        <row r="3">
          <cell r="A3" t="str">
            <v>MH 3RD PARTY Insurance Fees</v>
          </cell>
        </row>
        <row r="4">
          <cell r="A4" t="str">
            <v>MH Medicare</v>
          </cell>
        </row>
        <row r="5">
          <cell r="A5" t="str">
            <v>MH 3RD PARTY Patient/Client Fees</v>
          </cell>
        </row>
        <row r="6">
          <cell r="A6" t="str">
            <v>MH STATE Adult 1991 MH Realignment</v>
          </cell>
        </row>
        <row r="7">
          <cell r="A7" t="str">
            <v>MH COUNTY Adult  - General Fund</v>
          </cell>
        </row>
        <row r="8">
          <cell r="A8" t="str">
            <v>MH COUNTY Adult Local Match</v>
          </cell>
        </row>
        <row r="9">
          <cell r="A9" t="str">
            <v>MH COUNTY Adult WO CODB</v>
          </cell>
        </row>
        <row r="10">
          <cell r="A10" t="str">
            <v>MH COUNTY COMM. CARE ADM PHARMACY</v>
          </cell>
        </row>
        <row r="11">
          <cell r="A11" t="str">
            <v>MH COUNTY SSI-DISABILITY EVAL ASSIST PRG</v>
          </cell>
        </row>
        <row r="12">
          <cell r="A12" t="str">
            <v xml:space="preserve">MH ACUTE CARE </v>
          </cell>
        </row>
        <row r="13">
          <cell r="A13" t="str">
            <v>MH LONG TERM CARE</v>
          </cell>
        </row>
        <row r="14">
          <cell r="A14" t="str">
            <v xml:space="preserve">MH O/P MANAGED CARE </v>
          </cell>
        </row>
        <row r="15">
          <cell r="A15" t="str">
            <v>MH CYF PROG. FAMILY MOSAIC</v>
          </cell>
        </row>
        <row r="16">
          <cell r="A16" t="str">
            <v>MH CYF SB 163 HSA CALWIN CONTINUING PROJ</v>
          </cell>
        </row>
        <row r="17">
          <cell r="A17" t="str">
            <v>MH STATE CYF 2011 PSR-EPSDT</v>
          </cell>
        </row>
        <row r="18">
          <cell r="A18" t="str">
            <v>MH STATE CYF 1991 Realignment</v>
          </cell>
        </row>
        <row r="19">
          <cell r="A19" t="str">
            <v>MH CYF COUNTY General Fund</v>
          </cell>
        </row>
        <row r="20">
          <cell r="A20" t="str">
            <v>MH CYF COUNTY Local Match</v>
          </cell>
        </row>
        <row r="21">
          <cell r="A21" t="str">
            <v>MH CYF COUNTY WO CODB</v>
          </cell>
        </row>
        <row r="22">
          <cell r="A22" t="str">
            <v>MH FED SDMC FFP (50%) Adult</v>
          </cell>
        </row>
        <row r="23">
          <cell r="A23" t="str">
            <v>MH FED SDMC FFP (50%) CYF</v>
          </cell>
        </row>
        <row r="24">
          <cell r="A24" t="str">
            <v>MH GRANT BATISC, CFDA #93.104</v>
          </cell>
        </row>
        <row r="25">
          <cell r="A25" t="str">
            <v>MH GRANT INTEGRATED SVCS FOR MENTALLY ILL (no CFDA)</v>
          </cell>
        </row>
        <row r="26">
          <cell r="A26" t="str">
            <v>MH GRANT MH TRIAGE PERSONNEL (no CFDA)</v>
          </cell>
        </row>
        <row r="27">
          <cell r="A27" t="str">
            <v>MH GRANT PRIMARY &amp; BEHAVIORAL HLTH CARE, CFDA #93.243</v>
          </cell>
        </row>
        <row r="28">
          <cell r="A28" t="str">
            <v>MH GRANT SAMSHA Adult SOC, CFDA #93.958</v>
          </cell>
        </row>
        <row r="29">
          <cell r="A29" t="str">
            <v>MH GRANT SAMSHA SOC DUAL DIAGNOSIS, CFDA #93.958</v>
          </cell>
        </row>
        <row r="30">
          <cell r="A30" t="str">
            <v>MH GRANT SAMSHA SOC FAMILY MOSAIC, CFDA #93.958</v>
          </cell>
        </row>
        <row r="31">
          <cell r="A31" t="str">
            <v>MH GRANT SB MCKINNEY-PATH, CFDA #93.150</v>
          </cell>
        </row>
        <row r="32">
          <cell r="A32" t="str">
            <v>MH GRANT SF FAMILY INTERV. REENTRY, CFDA #16.812</v>
          </cell>
        </row>
        <row r="33">
          <cell r="A33" t="str">
            <v>MH GRANT SF YOUTH BACK ON T.R.A.C.K, CFDA #16.745</v>
          </cell>
        </row>
        <row r="34">
          <cell r="A34" t="str">
            <v>MH GRANT URBAN TRAILS SF, CFDA #93.104</v>
          </cell>
        </row>
        <row r="35">
          <cell r="A35" t="str">
            <v>MH HSA Conservatorship Fees</v>
          </cell>
        </row>
        <row r="36">
          <cell r="A36" t="str">
            <v>MH MHSA (CF) Capital Facility</v>
          </cell>
        </row>
        <row r="37">
          <cell r="A37" t="str">
            <v>MH MHSA (CSS)</v>
          </cell>
        </row>
        <row r="38">
          <cell r="A38" t="str">
            <v>MH MHSA (INN)</v>
          </cell>
        </row>
        <row r="39">
          <cell r="A39" t="str">
            <v>MH MHSA (IT) Information Technology</v>
          </cell>
        </row>
        <row r="40">
          <cell r="A40" t="str">
            <v>MH MHSA (PEI)</v>
          </cell>
        </row>
        <row r="41">
          <cell r="A41" t="str">
            <v>MH MHSA (WET)</v>
          </cell>
        </row>
        <row r="42">
          <cell r="A42" t="str">
            <v>MH SFUSD (ERMHS/School Partnership)</v>
          </cell>
        </row>
        <row r="43">
          <cell r="A43" t="str">
            <v>MH STATE CTF Fund (Cmmty Tx Facility)</v>
          </cell>
        </row>
        <row r="44">
          <cell r="A44" t="str">
            <v>MH STATE Family Mosaic Capitated Medi-Cal</v>
          </cell>
        </row>
        <row r="45">
          <cell r="A45" t="str">
            <v>MH STATE MAA</v>
          </cell>
        </row>
        <row r="46">
          <cell r="A46" t="str">
            <v>MH STATE RWJ</v>
          </cell>
        </row>
        <row r="47">
          <cell r="A47" t="str">
            <v>MH STATE SB 163 Children's Wrap-Around/Foster Care</v>
          </cell>
        </row>
        <row r="48">
          <cell r="A48" t="str">
            <v>MH WO Adult Probation Dual Diagnosis</v>
          </cell>
        </row>
        <row r="49">
          <cell r="A49" t="str">
            <v>MH WO CFC Commission</v>
          </cell>
        </row>
        <row r="50">
          <cell r="A50" t="str">
            <v>MH WO CFC MH First Five PTI</v>
          </cell>
        </row>
        <row r="51">
          <cell r="A51" t="str">
            <v>MH WO CFC MH Pre-School</v>
          </cell>
        </row>
        <row r="52">
          <cell r="A52" t="str">
            <v>MH WO CFC Prop 10</v>
          </cell>
        </row>
        <row r="53">
          <cell r="A53" t="str">
            <v>MH WO CFC School Readiness</v>
          </cell>
        </row>
        <row r="54">
          <cell r="A54" t="str">
            <v>MH WO DCYF Adol Hlth Wrkng Grp</v>
          </cell>
        </row>
        <row r="55">
          <cell r="A55" t="str">
            <v>MH WO DCYF Child Care</v>
          </cell>
        </row>
        <row r="56">
          <cell r="A56" t="str">
            <v>MH WO DCYF Dimensions Clinic</v>
          </cell>
        </row>
        <row r="57">
          <cell r="A57" t="str">
            <v>MH WO DCYF MH High School</v>
          </cell>
        </row>
        <row r="58">
          <cell r="A58" t="str">
            <v>MH WO DCYF OCC Therapist</v>
          </cell>
        </row>
        <row r="59">
          <cell r="A59" t="str">
            <v>MH WO DCYF Parent Training Initiative</v>
          </cell>
        </row>
        <row r="60">
          <cell r="A60" t="str">
            <v>MH WO DCYF Prop J Collaborative</v>
          </cell>
        </row>
        <row r="61">
          <cell r="A61" t="str">
            <v>MH WO DCYF Violence Prev Prog</v>
          </cell>
        </row>
        <row r="62">
          <cell r="A62" t="str">
            <v>MH WO DCYF SF Continuum of Care Housing</v>
          </cell>
        </row>
        <row r="63">
          <cell r="A63" t="str">
            <v xml:space="preserve">MH WO HSA </v>
          </cell>
        </row>
        <row r="64">
          <cell r="A64" t="str">
            <v>MH WO HSA BH Supportive Housing</v>
          </cell>
        </row>
        <row r="65">
          <cell r="A65" t="str">
            <v>MH WO HSA CALWORKS</v>
          </cell>
        </row>
        <row r="66">
          <cell r="A66" t="str">
            <v>MH WO HSA CH SPMP Foster Care</v>
          </cell>
        </row>
        <row r="67">
          <cell r="A67" t="str">
            <v>MH WO HSA Dependancy Drug Court</v>
          </cell>
        </row>
        <row r="68">
          <cell r="A68" t="str">
            <v>MH WO HSA DMSF CH DHS Childcare</v>
          </cell>
        </row>
        <row r="69">
          <cell r="A69" t="str">
            <v>MH WO HSA Foster Care Migration</v>
          </cell>
        </row>
        <row r="70">
          <cell r="A70" t="str">
            <v xml:space="preserve">MH WO HSA HAP PRC </v>
          </cell>
        </row>
        <row r="71">
          <cell r="A71" t="str">
            <v>MH WO HSA Family Training Institute</v>
          </cell>
        </row>
        <row r="72">
          <cell r="A72" t="str">
            <v>MH WO HSA MH CH CWS Non-IVE Overmatch</v>
          </cell>
        </row>
        <row r="73">
          <cell r="A73" t="str">
            <v>MH WO HSA MH CH TBS Shadow SVCS</v>
          </cell>
        </row>
        <row r="74">
          <cell r="A74" t="str">
            <v xml:space="preserve">MH WO HSA MH EPSDT GF Matches </v>
          </cell>
        </row>
        <row r="75">
          <cell r="A75" t="str">
            <v>MH WO HSA MH HSA GF Matches</v>
          </cell>
        </row>
        <row r="76">
          <cell r="A76" t="str">
            <v>MH WO HSA PAES</v>
          </cell>
        </row>
        <row r="77">
          <cell r="A77" t="str">
            <v>MH WO HSA Parent Training Initiative</v>
          </cell>
        </row>
        <row r="78">
          <cell r="A78" t="str">
            <v>MH WO HSA PTI WO</v>
          </cell>
        </row>
        <row r="79">
          <cell r="A79" t="str">
            <v>MH WO HSA Rep Payee Program</v>
          </cell>
        </row>
        <row r="80">
          <cell r="A80" t="str">
            <v>MH WO HSA Shelter Monitoring Committee Stipend</v>
          </cell>
        </row>
        <row r="81">
          <cell r="A81" t="str">
            <v>MH WO HSA SSI DEAP</v>
          </cell>
        </row>
        <row r="82">
          <cell r="A82" t="str">
            <v>MH WO HSA TAY SF Support</v>
          </cell>
        </row>
        <row r="83">
          <cell r="A83" t="str">
            <v>MH WO HSA Therapeutic Foster Care Program</v>
          </cell>
        </row>
        <row r="84">
          <cell r="A84" t="str">
            <v>MH WO HSA UC Roving Team</v>
          </cell>
        </row>
        <row r="85">
          <cell r="A85" t="str">
            <v>MH WO Juvenile Probation AIMM Higher</v>
          </cell>
        </row>
        <row r="86">
          <cell r="A86" t="str">
            <v>MH WO Juvenile Probation Log Cabin Ranch</v>
          </cell>
        </row>
        <row r="87">
          <cell r="A87" t="str">
            <v>MH WO SFUSD - MH SED Partnership</v>
          </cell>
        </row>
        <row r="88">
          <cell r="A88" t="str">
            <v>MH WO Sheriff Dept. Linkage to Cmmty Svcs</v>
          </cell>
        </row>
        <row r="89">
          <cell r="A89" t="str">
            <v>MH WO Sheriff Dept. NOVA</v>
          </cell>
        </row>
        <row r="90">
          <cell r="A90" t="str">
            <v>SA 3RD PARTY Client Fees</v>
          </cell>
        </row>
        <row r="91">
          <cell r="A91" t="str">
            <v>SA 3RD PARTY Insurance Fees</v>
          </cell>
        </row>
        <row r="92">
          <cell r="A92" t="str">
            <v>SA 3RD PARTY Medicare</v>
          </cell>
        </row>
        <row r="93">
          <cell r="A93" t="str">
            <v>SA FED - DMC FFP, CFDA #93.778</v>
          </cell>
        </row>
        <row r="94">
          <cell r="A94" t="str">
            <v>SA FED - SAPT Adolescent Tx Svcs, CFDA #93.959</v>
          </cell>
        </row>
        <row r="95">
          <cell r="A95" t="str">
            <v>SA FED - SAPT Discretionary, CFDA #93.959</v>
          </cell>
        </row>
        <row r="96">
          <cell r="A96" t="str">
            <v>SA FED - SAPT Friday Night Live/Club Live, CFDA #93.959</v>
          </cell>
        </row>
        <row r="97">
          <cell r="A97" t="str">
            <v>SA FED - SAPT HIV Set-Aside, CFDA #93.959</v>
          </cell>
        </row>
        <row r="98">
          <cell r="A98" t="str">
            <v>SA FED - SAPT Perinatal Set-Aside, CFDA #93.959</v>
          </cell>
        </row>
        <row r="99">
          <cell r="A99" t="str">
            <v>SA FED - SAPT Primary Prevention Set-Aside, CFDA #93.959</v>
          </cell>
        </row>
        <row r="100">
          <cell r="A100" t="str">
            <v>SA STATE - DMC</v>
          </cell>
        </row>
        <row r="101">
          <cell r="A101" t="str">
            <v>SA STATE - Non-DMC</v>
          </cell>
        </row>
        <row r="102">
          <cell r="A102" t="str">
            <v>SA STATE - Comprehensive Drug Court</v>
          </cell>
        </row>
        <row r="103">
          <cell r="A103" t="str">
            <v>SA STATE - Dependency Drug Court</v>
          </cell>
        </row>
        <row r="104">
          <cell r="A104" t="str">
            <v>SA STATE - Drug Court Partnership</v>
          </cell>
        </row>
        <row r="105">
          <cell r="A105" t="str">
            <v>SA STATE - Women/Children's Residential</v>
          </cell>
        </row>
        <row r="106">
          <cell r="A106" t="str">
            <v>SA STATE - DMC Expanded</v>
          </cell>
        </row>
        <row r="107">
          <cell r="A107" t="str">
            <v xml:space="preserve">SA STATE - DMC IOT Expanded </v>
          </cell>
        </row>
        <row r="108">
          <cell r="A108" t="str">
            <v>SA COUNTY - General Fund</v>
          </cell>
        </row>
        <row r="109">
          <cell r="A109" t="str">
            <v>SA COUNTY - General Fund (WO CODB)</v>
          </cell>
        </row>
        <row r="110">
          <cell r="A110" t="str">
            <v>SA COUNTY - General Fund (SF HOT)</v>
          </cell>
        </row>
        <row r="111">
          <cell r="A111" t="str">
            <v>SA COUNTY - General Fund (CJC)</v>
          </cell>
        </row>
        <row r="112">
          <cell r="A112" t="str">
            <v>SA GRANT - CDCR ISMIP</v>
          </cell>
        </row>
        <row r="113">
          <cell r="A113" t="str">
            <v>SA GRANT - DOJ Safe Havens, CFDA #16.527</v>
          </cell>
        </row>
        <row r="114">
          <cell r="A114" t="str">
            <v>SA WO - APD Case Mgmt</v>
          </cell>
        </row>
        <row r="115">
          <cell r="A115" t="str">
            <v>SA WO - APD Psych Soc Wkr</v>
          </cell>
        </row>
        <row r="116">
          <cell r="A116" t="str">
            <v>SA WO - APD Residential</v>
          </cell>
        </row>
        <row r="117">
          <cell r="A117" t="str">
            <v xml:space="preserve">SA WO - APD SA Services </v>
          </cell>
        </row>
        <row r="118">
          <cell r="A118" t="str">
            <v>SA WO - DCYF Wellness Centers</v>
          </cell>
        </row>
        <row r="119">
          <cell r="A119" t="str">
            <v>SA WO - HSA Children's Program</v>
          </cell>
        </row>
        <row r="120">
          <cell r="A120" t="str">
            <v>SA WO - HSA FSET, CFDA #10.561</v>
          </cell>
        </row>
        <row r="121">
          <cell r="A121" t="str">
            <v>SA WO - Public Library Homeless Outreach</v>
          </cell>
        </row>
        <row r="122">
          <cell r="A122" t="str">
            <v>SA GRANT Fed DOJ Second Chance, CFDA #16.202</v>
          </cell>
        </row>
        <row r="123">
          <cell r="A123" t="str">
            <v>SA GRANT Fed SAMHSA SHOP, CFDA #93.243</v>
          </cell>
        </row>
        <row r="124">
          <cell r="A124" t="str">
            <v>SA GRANT SECOND CHANCE PRISONER REENTRY, CFDA #16.812</v>
          </cell>
        </row>
        <row r="125">
          <cell r="A125" t="str">
            <v>SA GRANT SF MINORITY AIDS INITIATIVE - MH, CFDA #93.243</v>
          </cell>
        </row>
        <row r="126">
          <cell r="A126" t="str">
            <v>SA GRANT SF MINORITY AIDS INITIATIVE - PREV, CFDA #93.243</v>
          </cell>
        </row>
        <row r="127">
          <cell r="A127" t="str">
            <v>SA GRANT SF MINORITY AIDS INITIATIVE - SA TX, CFDA #93.243</v>
          </cell>
        </row>
        <row r="128">
          <cell r="A128" t="str">
            <v>SA GRANT SHOP, CFDA #93.243</v>
          </cell>
        </row>
        <row r="129">
          <cell r="A129" t="str">
            <v>SA GRANT State BUPENORPHINE SMOLING CESSATION PROG</v>
          </cell>
        </row>
        <row r="130">
          <cell r="A130" t="str">
            <v>SA GRANT State CDCR ISMIP</v>
          </cell>
        </row>
        <row r="131">
          <cell r="A131" t="str">
            <v>SA GRANT SUPERVISED VISITATION/SAFE EXCHANGE, CFDA#16.527</v>
          </cell>
        </row>
        <row r="132">
          <cell r="A132" t="str">
            <v>HHS COUNTY GF</v>
          </cell>
        </row>
        <row r="133">
          <cell r="A133" t="str">
            <v>HHS FED CARE Part A - PD13, CFDA #93.914</v>
          </cell>
        </row>
        <row r="134">
          <cell r="A134" t="str">
            <v>HHS STATE SAM - HCAO16, CFDA #93.917</v>
          </cell>
        </row>
        <row r="135">
          <cell r="A135" t="str">
            <v>HHS WO HSA AIDS Health Services</v>
          </cell>
        </row>
        <row r="136">
          <cell r="A136" t="str">
            <v>HPS COUNTY GF Children's Fund</v>
          </cell>
        </row>
        <row r="137">
          <cell r="A137" t="str">
            <v>HPS COUNTY HPS GF</v>
          </cell>
        </row>
        <row r="138">
          <cell r="A138" t="str">
            <v>HPS FED CDC - PD90, CFDA #93.940</v>
          </cell>
        </row>
        <row r="139">
          <cell r="A139" t="str">
            <v>HUH General Fund</v>
          </cell>
        </row>
        <row r="140">
          <cell r="A140" t="str">
            <v>HUH General Fund - Mental Health</v>
          </cell>
        </row>
        <row r="141">
          <cell r="A141" t="str">
            <v>HUH General Fund - Mental Health Other</v>
          </cell>
        </row>
        <row r="142">
          <cell r="A142" t="str">
            <v>HUH General Fund - Project</v>
          </cell>
        </row>
        <row r="143">
          <cell r="A143" t="str">
            <v>HUH Grant HUD, CFDA #14.235</v>
          </cell>
        </row>
        <row r="144">
          <cell r="A144" t="str">
            <v>HUH Grant RWPA, CFDA #93.914</v>
          </cell>
        </row>
        <row r="145">
          <cell r="A145" t="str">
            <v>HUH MHSA</v>
          </cell>
        </row>
        <row r="146">
          <cell r="A146" t="str">
            <v xml:space="preserve">HUH WO Adult Probation AB109 Stabilization Bed </v>
          </cell>
        </row>
        <row r="147">
          <cell r="A147" t="str">
            <v xml:space="preserve">HUH WO Adult Probation Stabilization Bed </v>
          </cell>
        </row>
        <row r="148">
          <cell r="A148" t="str">
            <v>HUH WO HSA Housing CAAP, PAES, SSIP</v>
          </cell>
        </row>
        <row r="149">
          <cell r="A149" t="str">
            <v>HUH UCSF Department of Psychiatry - Subsidies GF</v>
          </cell>
        </row>
        <row r="150">
          <cell r="A150" t="str">
            <v>HUH EDCM Adrian Hotel Stabilization Rooms</v>
          </cell>
        </row>
        <row r="151">
          <cell r="A151" t="str">
            <v xml:space="preserve">HUH Stabilization/Medical Respite </v>
          </cell>
        </row>
        <row r="152">
          <cell r="A152" t="str">
            <v xml:space="preserve">HUH WO Adult Probation AB109 Stabilization Bed </v>
          </cell>
        </row>
        <row r="153">
          <cell r="A153" t="str">
            <v xml:space="preserve">HUH WO Adult Probation Stabilization Bed </v>
          </cell>
        </row>
        <row r="154">
          <cell r="A154" t="str">
            <v>HUH WO HSA Housing CAAP, PAES, SSIP</v>
          </cell>
        </row>
        <row r="155">
          <cell r="A155" t="str">
            <v>OTHER ADM-LENO WAIVER</v>
          </cell>
        </row>
        <row r="156">
          <cell r="A156" t="str">
            <v>OTHER YOUTH GUIDANCE CENTER</v>
          </cell>
        </row>
        <row r="157">
          <cell r="A157" t="str">
            <v>PH WO CFC Healthy Kids</v>
          </cell>
        </row>
        <row r="158">
          <cell r="A158" t="str">
            <v>PH WO DCYF Children Community Response Network</v>
          </cell>
        </row>
        <row r="159">
          <cell r="A159" t="str">
            <v>PH WO DCYF Healthy Kids</v>
          </cell>
        </row>
        <row r="160">
          <cell r="A160" t="str">
            <v>PH WO DCYF Street Violence Prevention</v>
          </cell>
        </row>
        <row r="161">
          <cell r="A161" t="str">
            <v>PH WO DCYF Tattoo Removal</v>
          </cell>
        </row>
        <row r="162">
          <cell r="A162" t="str">
            <v>NON DPH Fund Raising</v>
          </cell>
        </row>
        <row r="163">
          <cell r="A163" t="str">
            <v>NON DPH In-Kind</v>
          </cell>
        </row>
        <row r="164">
          <cell r="A164" t="str">
            <v>NON DPH Provider's Fund</v>
          </cell>
        </row>
        <row r="165">
          <cell r="A165" t="str">
            <v>NON DPH Provider's Grants</v>
          </cell>
        </row>
      </sheetData>
      <sheetData sheetId="46">
        <row r="1">
          <cell r="A1" t="str">
            <v xml:space="preserve"> (CR)</v>
          </cell>
        </row>
      </sheetData>
      <sheetData sheetId="47" refreshError="1"/>
      <sheetData sheetId="48">
        <row r="3">
          <cell r="H3">
            <v>0</v>
          </cell>
        </row>
      </sheetData>
      <sheetData sheetId="49"/>
      <sheetData sheetId="50"/>
      <sheetData sheetId="51"/>
      <sheetData sheetId="52"/>
      <sheetData sheetId="53"/>
      <sheetData sheetId="54"/>
      <sheetData sheetId="55" refreshError="1"/>
      <sheetData sheetId="56">
        <row r="1">
          <cell r="A1" t="str">
            <v>Cost Reimbursement (CR)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3"/>
  <sheetViews>
    <sheetView topLeftCell="A10" zoomScaleNormal="100" workbookViewId="0">
      <selection activeCell="K3" sqref="K3"/>
    </sheetView>
  </sheetViews>
  <sheetFormatPr defaultColWidth="9.140625" defaultRowHeight="15.75"/>
  <cols>
    <col min="1" max="1" width="3.7109375" style="383" customWidth="1"/>
    <col min="2" max="2" width="50" style="345" customWidth="1"/>
    <col min="3" max="3" width="20" style="345" bestFit="1" customWidth="1"/>
    <col min="4" max="4" width="3.42578125" style="345" customWidth="1"/>
    <col min="5" max="6" width="11.7109375" style="345" customWidth="1"/>
    <col min="7" max="16" width="9.140625" style="373"/>
    <col min="17" max="16384" width="9.140625" style="345"/>
  </cols>
  <sheetData>
    <row r="1" spans="1:6" ht="18" customHeight="1">
      <c r="B1" s="394" t="s">
        <v>0</v>
      </c>
      <c r="C1" s="344"/>
      <c r="D1" s="344"/>
      <c r="E1" s="344"/>
      <c r="F1" s="344"/>
    </row>
    <row r="2" spans="1:6" ht="18" customHeight="1">
      <c r="B2" s="394" t="s">
        <v>1</v>
      </c>
      <c r="C2" s="344"/>
      <c r="D2" s="344"/>
      <c r="E2" s="344"/>
      <c r="F2" s="344"/>
    </row>
    <row r="3" spans="1:6" ht="18" customHeight="1">
      <c r="B3" s="395" t="s">
        <v>2</v>
      </c>
      <c r="C3" s="373"/>
      <c r="D3" s="373"/>
      <c r="E3" s="373"/>
      <c r="F3" s="373"/>
    </row>
    <row r="4" spans="1:6" ht="48.75" customHeight="1">
      <c r="A4" s="384" t="s">
        <v>3</v>
      </c>
      <c r="B4" s="1250" t="s">
        <v>4</v>
      </c>
      <c r="C4" s="1250"/>
      <c r="D4" s="1250"/>
      <c r="E4" s="1250"/>
      <c r="F4" s="1250"/>
    </row>
    <row r="5" spans="1:6" ht="16.5" thickBot="1">
      <c r="A5" s="384"/>
      <c r="B5" s="346"/>
      <c r="C5" s="351" t="s">
        <v>5</v>
      </c>
      <c r="D5" s="355"/>
      <c r="E5" s="368" t="s">
        <v>6</v>
      </c>
      <c r="F5" s="369" t="s">
        <v>7</v>
      </c>
    </row>
    <row r="6" spans="1:6">
      <c r="A6" s="384"/>
      <c r="B6" s="340" t="s">
        <v>8</v>
      </c>
      <c r="C6" s="362"/>
      <c r="D6" s="341" t="s">
        <v>9</v>
      </c>
      <c r="E6" s="363" t="s">
        <v>10</v>
      </c>
      <c r="F6" s="365"/>
    </row>
    <row r="7" spans="1:6">
      <c r="A7" s="384"/>
      <c r="B7" s="340" t="s">
        <v>11</v>
      </c>
      <c r="C7" s="1134"/>
      <c r="D7" s="341" t="s">
        <v>9</v>
      </c>
      <c r="E7" s="364" t="s">
        <v>10</v>
      </c>
      <c r="F7" s="366"/>
    </row>
    <row r="8" spans="1:6" ht="17.25" customHeight="1">
      <c r="A8" s="384"/>
      <c r="B8" s="340" t="s">
        <v>12</v>
      </c>
      <c r="C8" s="1134"/>
      <c r="D8" s="341" t="s">
        <v>9</v>
      </c>
      <c r="E8" s="364" t="s">
        <v>10</v>
      </c>
      <c r="F8" s="366"/>
    </row>
    <row r="9" spans="1:6" ht="17.25" customHeight="1">
      <c r="A9" s="384"/>
      <c r="B9" s="340" t="s">
        <v>13</v>
      </c>
      <c r="C9" s="1134"/>
      <c r="D9" s="341" t="s">
        <v>9</v>
      </c>
      <c r="E9" s="364" t="s">
        <v>10</v>
      </c>
      <c r="F9" s="366"/>
    </row>
    <row r="10" spans="1:6">
      <c r="A10" s="384"/>
      <c r="B10" s="340" t="s">
        <v>14</v>
      </c>
      <c r="C10" s="1134"/>
      <c r="D10" s="341" t="s">
        <v>9</v>
      </c>
      <c r="E10" s="364"/>
      <c r="F10" s="366"/>
    </row>
    <row r="11" spans="1:6">
      <c r="A11" s="384"/>
      <c r="B11" s="340" t="s">
        <v>15</v>
      </c>
      <c r="C11" s="1134"/>
      <c r="D11" s="341" t="s">
        <v>9</v>
      </c>
      <c r="E11" s="364"/>
      <c r="F11" s="366"/>
    </row>
    <row r="12" spans="1:6">
      <c r="A12" s="384"/>
      <c r="B12" s="340" t="s">
        <v>16</v>
      </c>
      <c r="C12" s="1134"/>
      <c r="D12" s="341" t="s">
        <v>9</v>
      </c>
      <c r="E12" s="364"/>
      <c r="F12" s="366"/>
    </row>
    <row r="13" spans="1:6">
      <c r="A13" s="384"/>
      <c r="B13" s="340" t="s">
        <v>17</v>
      </c>
      <c r="C13" s="1134"/>
      <c r="D13" s="341" t="s">
        <v>9</v>
      </c>
      <c r="E13" s="364"/>
      <c r="F13" s="366"/>
    </row>
    <row r="14" spans="1:6" ht="17.25" customHeight="1">
      <c r="A14" s="384"/>
      <c r="B14" s="340" t="s">
        <v>18</v>
      </c>
      <c r="C14" s="1134"/>
      <c r="D14" s="341" t="s">
        <v>9</v>
      </c>
      <c r="E14" s="364"/>
      <c r="F14" s="366"/>
    </row>
    <row r="15" spans="1:6" ht="17.25" customHeight="1" thickBot="1">
      <c r="A15" s="384"/>
      <c r="B15" s="340" t="s">
        <v>19</v>
      </c>
      <c r="C15" s="349"/>
      <c r="D15" s="341" t="s">
        <v>9</v>
      </c>
      <c r="E15" s="364"/>
      <c r="F15" s="366"/>
    </row>
    <row r="16" spans="1:6" ht="17.25" customHeight="1" thickBot="1">
      <c r="A16" s="384"/>
      <c r="B16" s="341" t="s">
        <v>20</v>
      </c>
      <c r="C16" s="350">
        <f>ROUND(SUM(C6:C15),2)</f>
        <v>0</v>
      </c>
      <c r="D16" s="341" t="s">
        <v>9</v>
      </c>
      <c r="E16" s="347"/>
      <c r="F16" s="348"/>
    </row>
    <row r="17" spans="1:16" ht="7.5" customHeight="1" thickTop="1">
      <c r="A17" s="384"/>
    </row>
    <row r="18" spans="1:16" s="352" customFormat="1" ht="31.5" customHeight="1">
      <c r="A18" s="385" t="s">
        <v>21</v>
      </c>
      <c r="B18" s="1251" t="s">
        <v>22</v>
      </c>
      <c r="C18" s="1252"/>
      <c r="D18" s="1252"/>
      <c r="E18" s="358" t="s">
        <v>23</v>
      </c>
      <c r="F18" s="358" t="s">
        <v>24</v>
      </c>
      <c r="G18" s="359"/>
      <c r="H18" s="360"/>
      <c r="I18" s="360"/>
      <c r="J18" s="360"/>
      <c r="K18" s="360"/>
      <c r="L18" s="360"/>
      <c r="M18" s="360"/>
      <c r="N18" s="360"/>
      <c r="O18" s="360"/>
      <c r="P18" s="360"/>
    </row>
    <row r="19" spans="1:16" s="352" customFormat="1" ht="31.5" customHeight="1">
      <c r="A19" s="385" t="s">
        <v>25</v>
      </c>
      <c r="B19" s="1251" t="s">
        <v>26</v>
      </c>
      <c r="C19" s="1252"/>
      <c r="D19" s="1252"/>
      <c r="E19" s="358" t="s">
        <v>23</v>
      </c>
      <c r="F19" s="358" t="s">
        <v>24</v>
      </c>
      <c r="G19" s="359"/>
      <c r="H19" s="360"/>
      <c r="I19" s="360"/>
      <c r="J19" s="360"/>
      <c r="K19" s="360"/>
      <c r="L19" s="360"/>
      <c r="M19" s="360"/>
      <c r="N19" s="360"/>
      <c r="O19" s="360"/>
      <c r="P19" s="360"/>
    </row>
    <row r="20" spans="1:16" s="352" customFormat="1" ht="33" customHeight="1">
      <c r="A20" s="385"/>
      <c r="B20" s="1249" t="s">
        <v>27</v>
      </c>
      <c r="C20" s="1249"/>
      <c r="D20" s="1249"/>
      <c r="E20" s="1248" t="s">
        <v>28</v>
      </c>
      <c r="F20" s="1248"/>
      <c r="G20" s="359"/>
      <c r="H20" s="360"/>
      <c r="I20" s="360"/>
      <c r="J20" s="360"/>
      <c r="K20" s="360"/>
      <c r="L20" s="360"/>
      <c r="M20" s="360"/>
      <c r="N20" s="360"/>
      <c r="O20" s="360"/>
      <c r="P20" s="360"/>
    </row>
    <row r="21" spans="1:16" s="352" customFormat="1" ht="21.75" customHeight="1" thickBot="1">
      <c r="A21" s="385"/>
      <c r="B21" s="1260" t="s">
        <v>29</v>
      </c>
      <c r="C21" s="1260"/>
      <c r="D21" s="1260"/>
      <c r="E21" s="367" t="s">
        <v>30</v>
      </c>
      <c r="F21" s="379"/>
      <c r="G21" s="373"/>
      <c r="H21" s="360"/>
      <c r="I21" s="360"/>
      <c r="J21" s="360"/>
      <c r="K21" s="360"/>
      <c r="L21" s="360"/>
      <c r="M21" s="360"/>
      <c r="N21" s="360"/>
      <c r="O21" s="360"/>
      <c r="P21" s="360"/>
    </row>
    <row r="22" spans="1:16" s="352" customFormat="1" ht="21.75" customHeight="1" thickBot="1">
      <c r="A22" s="385"/>
      <c r="B22" s="1260" t="s">
        <v>31</v>
      </c>
      <c r="C22" s="1260"/>
      <c r="D22" s="1260"/>
      <c r="E22" s="367" t="s">
        <v>30</v>
      </c>
      <c r="F22" s="381"/>
      <c r="G22" s="373"/>
      <c r="H22" s="360"/>
      <c r="I22" s="360"/>
      <c r="J22" s="360"/>
      <c r="K22" s="360"/>
      <c r="L22" s="360"/>
      <c r="M22" s="360"/>
      <c r="N22" s="360"/>
      <c r="O22" s="360"/>
      <c r="P22" s="360"/>
    </row>
    <row r="23" spans="1:16" s="352" customFormat="1" ht="21.75" customHeight="1" thickBot="1">
      <c r="A23" s="385"/>
      <c r="B23" s="1260" t="s">
        <v>32</v>
      </c>
      <c r="C23" s="1260"/>
      <c r="D23" s="1260"/>
      <c r="E23" s="367" t="s">
        <v>30</v>
      </c>
      <c r="F23" s="381"/>
      <c r="G23" s="360"/>
      <c r="H23" s="360"/>
      <c r="I23" s="360"/>
      <c r="J23" s="360"/>
      <c r="K23" s="360"/>
      <c r="L23" s="360"/>
      <c r="M23" s="360"/>
      <c r="N23" s="360"/>
      <c r="O23" s="360"/>
      <c r="P23" s="360"/>
    </row>
    <row r="24" spans="1:16" ht="21.75" customHeight="1" thickBot="1">
      <c r="A24" s="384"/>
      <c r="B24" s="1260" t="s">
        <v>33</v>
      </c>
      <c r="C24" s="1260"/>
      <c r="D24" s="1260"/>
      <c r="E24" s="367" t="s">
        <v>30</v>
      </c>
      <c r="F24" s="382"/>
      <c r="G24" s="360"/>
    </row>
    <row r="25" spans="1:16" ht="21.75" customHeight="1" thickBot="1">
      <c r="A25" s="384"/>
      <c r="B25" s="1260" t="s">
        <v>34</v>
      </c>
      <c r="C25" s="1260"/>
      <c r="D25" s="1260"/>
      <c r="E25" s="367" t="s">
        <v>30</v>
      </c>
      <c r="F25" s="382"/>
      <c r="G25" s="360"/>
    </row>
    <row r="26" spans="1:16" s="352" customFormat="1" ht="21.75" customHeight="1" thickBot="1">
      <c r="A26" s="385"/>
      <c r="B26" s="1260" t="s">
        <v>35</v>
      </c>
      <c r="C26" s="1260"/>
      <c r="D26" s="1260"/>
      <c r="E26" s="367" t="s">
        <v>30</v>
      </c>
      <c r="F26" s="381"/>
      <c r="G26" s="360"/>
      <c r="H26" s="360"/>
      <c r="I26" s="360"/>
      <c r="J26" s="360"/>
      <c r="K26" s="360"/>
      <c r="L26" s="360"/>
      <c r="M26" s="360"/>
      <c r="N26" s="360"/>
      <c r="O26" s="360"/>
      <c r="P26" s="360"/>
    </row>
    <row r="27" spans="1:16" s="352" customFormat="1" ht="52.5" customHeight="1">
      <c r="A27" s="385" t="s">
        <v>36</v>
      </c>
      <c r="B27" s="1251" t="s">
        <v>37</v>
      </c>
      <c r="C27" s="1252"/>
      <c r="D27" s="1252"/>
      <c r="E27" s="361" t="s">
        <v>23</v>
      </c>
      <c r="F27" s="361" t="s">
        <v>24</v>
      </c>
      <c r="G27" s="360"/>
      <c r="H27" s="360"/>
      <c r="I27" s="360"/>
      <c r="J27" s="360"/>
      <c r="K27" s="360"/>
      <c r="L27" s="360"/>
      <c r="M27" s="360"/>
      <c r="N27" s="360"/>
      <c r="O27" s="360"/>
      <c r="P27" s="360"/>
    </row>
    <row r="28" spans="1:16" s="352" customFormat="1">
      <c r="A28" s="385"/>
      <c r="B28" s="1261" t="s">
        <v>38</v>
      </c>
      <c r="C28" s="1261"/>
      <c r="D28" s="1261"/>
      <c r="E28" s="1261"/>
      <c r="F28" s="1261"/>
      <c r="G28" s="360"/>
      <c r="H28" s="360"/>
      <c r="I28" s="360"/>
      <c r="J28" s="360"/>
      <c r="K28" s="360"/>
      <c r="L28" s="360"/>
      <c r="M28" s="360"/>
      <c r="N28" s="360"/>
      <c r="O28" s="360"/>
      <c r="P28" s="360"/>
    </row>
    <row r="29" spans="1:16" s="352" customFormat="1" ht="16.5" customHeight="1">
      <c r="A29" s="385"/>
      <c r="B29" s="1254"/>
      <c r="C29" s="1254"/>
      <c r="D29" s="1254"/>
      <c r="E29" s="1254"/>
      <c r="F29" s="1254"/>
      <c r="G29" s="360"/>
      <c r="H29" s="360"/>
      <c r="I29" s="360"/>
      <c r="J29" s="360"/>
      <c r="K29" s="360"/>
      <c r="L29" s="360"/>
      <c r="M29" s="360"/>
      <c r="N29" s="360"/>
      <c r="O29" s="360"/>
      <c r="P29" s="360"/>
    </row>
    <row r="30" spans="1:16" s="352" customFormat="1" ht="16.5" customHeight="1">
      <c r="A30" s="386"/>
      <c r="B30" s="1262"/>
      <c r="C30" s="1262"/>
      <c r="D30" s="1262"/>
      <c r="E30" s="1262"/>
      <c r="F30" s="1262"/>
      <c r="G30" s="360"/>
      <c r="H30" s="360"/>
      <c r="I30" s="360"/>
      <c r="J30" s="360"/>
      <c r="K30" s="360"/>
      <c r="L30" s="360"/>
      <c r="M30" s="360"/>
      <c r="N30" s="360"/>
      <c r="O30" s="360"/>
      <c r="P30" s="360"/>
    </row>
    <row r="31" spans="1:16" s="352" customFormat="1">
      <c r="A31" s="386" t="s">
        <v>39</v>
      </c>
      <c r="B31" s="1253" t="s">
        <v>40</v>
      </c>
      <c r="C31" s="1261"/>
      <c r="D31" s="1261"/>
      <c r="E31" s="361" t="s">
        <v>23</v>
      </c>
      <c r="F31" s="361" t="s">
        <v>24</v>
      </c>
      <c r="G31" s="360"/>
      <c r="H31" s="360"/>
      <c r="I31" s="360"/>
      <c r="J31" s="360"/>
      <c r="K31" s="360"/>
      <c r="L31" s="360"/>
      <c r="M31" s="360"/>
      <c r="N31" s="360"/>
      <c r="O31" s="360"/>
      <c r="P31" s="360"/>
    </row>
    <row r="32" spans="1:16" s="352" customFormat="1">
      <c r="A32" s="386" t="s">
        <v>41</v>
      </c>
      <c r="B32" s="1258" t="s">
        <v>42</v>
      </c>
      <c r="C32" s="1259"/>
      <c r="D32" s="1259"/>
      <c r="E32" s="361" t="s">
        <v>23</v>
      </c>
      <c r="F32" s="361" t="s">
        <v>24</v>
      </c>
      <c r="G32" s="360"/>
      <c r="H32" s="360"/>
      <c r="I32" s="360"/>
      <c r="J32" s="360"/>
      <c r="K32" s="360"/>
      <c r="L32" s="360"/>
      <c r="M32" s="360"/>
      <c r="N32" s="360"/>
      <c r="O32" s="360"/>
      <c r="P32" s="360"/>
    </row>
    <row r="33" spans="1:16" s="352" customFormat="1" ht="34.5" customHeight="1">
      <c r="A33" s="387"/>
      <c r="B33" s="1256" t="s">
        <v>43</v>
      </c>
      <c r="C33" s="1256"/>
      <c r="D33" s="1256"/>
      <c r="E33" s="1256"/>
      <c r="F33" s="1256"/>
      <c r="G33" s="360"/>
      <c r="H33" s="360"/>
      <c r="I33" s="360"/>
      <c r="J33" s="360"/>
      <c r="K33" s="360"/>
      <c r="L33" s="360"/>
      <c r="M33" s="360"/>
      <c r="N33" s="360"/>
      <c r="O33" s="360"/>
      <c r="P33" s="360"/>
    </row>
    <row r="34" spans="1:16" s="352" customFormat="1" ht="16.5" customHeight="1">
      <c r="A34" s="387"/>
      <c r="B34" s="1255"/>
      <c r="C34" s="1255"/>
      <c r="D34" s="1255"/>
      <c r="E34" s="1255"/>
      <c r="F34" s="1255"/>
      <c r="G34" s="360"/>
      <c r="H34" s="360"/>
      <c r="I34" s="360"/>
      <c r="J34" s="360"/>
      <c r="K34" s="360"/>
      <c r="L34" s="360"/>
      <c r="M34" s="360"/>
      <c r="N34" s="360"/>
      <c r="O34" s="360"/>
      <c r="P34" s="360"/>
    </row>
    <row r="35" spans="1:16" s="352" customFormat="1" ht="16.5" customHeight="1">
      <c r="A35" s="388"/>
      <c r="B35" s="1257"/>
      <c r="C35" s="1257"/>
      <c r="D35" s="1257"/>
      <c r="E35" s="1257"/>
      <c r="F35" s="1257"/>
      <c r="G35" s="360"/>
      <c r="H35" s="360"/>
      <c r="I35" s="360"/>
      <c r="J35" s="360"/>
      <c r="K35" s="360"/>
      <c r="L35" s="360"/>
      <c r="M35" s="360"/>
      <c r="N35" s="360"/>
      <c r="O35" s="360"/>
      <c r="P35" s="360"/>
    </row>
    <row r="36" spans="1:16" s="352" customFormat="1" ht="33.75" customHeight="1">
      <c r="A36" s="388"/>
      <c r="B36" s="1253" t="s">
        <v>44</v>
      </c>
      <c r="C36" s="1253"/>
      <c r="D36" s="1253"/>
      <c r="E36" s="1253"/>
      <c r="F36" s="1253"/>
      <c r="G36" s="360"/>
      <c r="H36" s="360"/>
      <c r="I36" s="360"/>
      <c r="J36" s="360"/>
      <c r="K36" s="360"/>
      <c r="L36" s="360"/>
      <c r="M36" s="360"/>
      <c r="N36" s="360"/>
      <c r="O36" s="360"/>
      <c r="P36" s="360"/>
    </row>
    <row r="37" spans="1:16" s="352" customFormat="1" ht="33" customHeight="1" thickBot="1">
      <c r="A37" s="389"/>
      <c r="B37" s="354"/>
      <c r="C37" s="353"/>
      <c r="D37" s="354"/>
      <c r="E37" s="354"/>
      <c r="F37" s="354"/>
      <c r="G37" s="359"/>
      <c r="H37" s="360"/>
      <c r="I37" s="360"/>
      <c r="J37" s="360"/>
      <c r="K37" s="360"/>
      <c r="L37" s="360"/>
      <c r="M37" s="360"/>
      <c r="N37" s="360"/>
      <c r="O37" s="360"/>
      <c r="P37" s="360"/>
    </row>
    <row r="38" spans="1:16" s="352" customFormat="1" ht="16.5" thickBot="1">
      <c r="A38" s="390"/>
      <c r="B38" s="370" t="s">
        <v>45</v>
      </c>
      <c r="C38" s="357"/>
      <c r="D38" s="370" t="s">
        <v>46</v>
      </c>
      <c r="E38" s="370"/>
      <c r="F38" s="371"/>
      <c r="G38" s="359"/>
      <c r="H38" s="360"/>
      <c r="I38" s="360"/>
      <c r="J38" s="360"/>
      <c r="K38" s="360"/>
      <c r="L38" s="360"/>
      <c r="M38" s="360"/>
      <c r="N38" s="360"/>
      <c r="O38" s="360"/>
      <c r="P38" s="360"/>
    </row>
    <row r="39" spans="1:16" s="352" customFormat="1" ht="16.5" thickTop="1">
      <c r="A39" s="388"/>
      <c r="B39" s="372" t="s">
        <v>47</v>
      </c>
      <c r="C39" s="359"/>
      <c r="D39" s="359"/>
      <c r="E39" s="359"/>
      <c r="F39" s="359"/>
      <c r="G39" s="359"/>
      <c r="H39" s="360"/>
      <c r="I39" s="360"/>
      <c r="J39" s="360"/>
      <c r="K39" s="360"/>
      <c r="L39" s="360"/>
      <c r="M39" s="360"/>
      <c r="N39" s="360"/>
      <c r="O39" s="360"/>
      <c r="P39" s="360"/>
    </row>
    <row r="40" spans="1:16" s="352" customFormat="1">
      <c r="A40" s="388"/>
      <c r="C40" s="344"/>
      <c r="D40" s="376" t="s">
        <v>48</v>
      </c>
      <c r="E40" s="361" t="s">
        <v>23</v>
      </c>
      <c r="F40" s="361" t="s">
        <v>24</v>
      </c>
      <c r="G40" s="359"/>
      <c r="H40" s="359"/>
      <c r="I40" s="359"/>
      <c r="J40" s="360"/>
      <c r="K40" s="360"/>
      <c r="L40" s="360"/>
      <c r="M40" s="360"/>
      <c r="N40" s="360"/>
      <c r="O40" s="360"/>
      <c r="P40" s="360"/>
    </row>
    <row r="41" spans="1:16" s="352" customFormat="1">
      <c r="A41" s="388"/>
      <c r="C41" s="377"/>
      <c r="D41" s="1230" t="s">
        <v>49</v>
      </c>
      <c r="E41" s="361"/>
      <c r="G41" s="359"/>
      <c r="H41" s="359"/>
      <c r="I41" s="359"/>
      <c r="J41" s="360"/>
      <c r="K41" s="360"/>
      <c r="L41" s="360"/>
      <c r="M41" s="360"/>
      <c r="N41" s="360"/>
      <c r="O41" s="360"/>
      <c r="P41" s="360"/>
    </row>
    <row r="42" spans="1:16" s="352" customFormat="1" ht="16.5" thickBot="1">
      <c r="A42" s="389"/>
      <c r="D42" s="1230" t="s">
        <v>50</v>
      </c>
      <c r="E42" s="378"/>
      <c r="F42" s="356"/>
      <c r="G42" s="344"/>
      <c r="H42" s="359"/>
      <c r="I42" s="359"/>
      <c r="J42" s="360"/>
      <c r="K42" s="360"/>
      <c r="L42" s="360"/>
      <c r="M42" s="360"/>
      <c r="N42" s="360"/>
      <c r="O42" s="360"/>
      <c r="P42" s="360"/>
    </row>
    <row r="43" spans="1:16" s="352" customFormat="1" ht="33" customHeight="1" thickBot="1">
      <c r="A43" s="387"/>
      <c r="B43" s="379"/>
      <c r="C43" s="359"/>
      <c r="D43" s="353"/>
      <c r="E43" s="353"/>
      <c r="F43" s="353"/>
      <c r="G43" s="359"/>
      <c r="H43" s="359"/>
      <c r="I43" s="359"/>
      <c r="J43" s="360"/>
      <c r="K43" s="360"/>
      <c r="L43" s="360"/>
      <c r="M43" s="360"/>
      <c r="N43" s="360"/>
      <c r="O43" s="360"/>
      <c r="P43" s="360"/>
    </row>
    <row r="44" spans="1:16">
      <c r="B44" s="374" t="s">
        <v>51</v>
      </c>
      <c r="C44" s="359"/>
      <c r="D44" s="344"/>
      <c r="E44" s="359"/>
      <c r="F44" s="359"/>
      <c r="G44" s="344"/>
      <c r="H44" s="344"/>
      <c r="I44" s="344"/>
    </row>
    <row r="45" spans="1:16">
      <c r="A45" s="392"/>
      <c r="B45" s="392" t="s">
        <v>52</v>
      </c>
      <c r="C45" s="375" t="s">
        <v>53</v>
      </c>
      <c r="D45" s="375"/>
      <c r="E45" s="375"/>
      <c r="F45" s="375"/>
      <c r="G45" s="359"/>
      <c r="H45" s="359"/>
      <c r="I45" s="359"/>
    </row>
    <row r="46" spans="1:16">
      <c r="B46" s="393" t="s">
        <v>54</v>
      </c>
      <c r="C46" s="373"/>
      <c r="D46" s="373"/>
      <c r="E46" s="373"/>
      <c r="F46" s="373"/>
    </row>
    <row r="47" spans="1:16">
      <c r="A47" s="391"/>
      <c r="B47" s="373"/>
      <c r="C47" s="373"/>
      <c r="D47" s="373"/>
      <c r="E47" s="373"/>
      <c r="F47" s="373"/>
    </row>
    <row r="48" spans="1:16">
      <c r="A48" s="391"/>
      <c r="B48" s="373"/>
      <c r="C48" s="373"/>
      <c r="D48" s="373"/>
      <c r="E48" s="373"/>
      <c r="F48" s="373"/>
    </row>
    <row r="49" spans="1:6">
      <c r="A49" s="391"/>
      <c r="B49" s="373"/>
      <c r="C49" s="373"/>
      <c r="D49" s="373"/>
      <c r="E49" s="373"/>
      <c r="F49" s="373"/>
    </row>
    <row r="50" spans="1:6">
      <c r="A50" s="391"/>
      <c r="B50" s="373"/>
      <c r="C50" s="373"/>
      <c r="D50" s="373"/>
      <c r="E50" s="373"/>
      <c r="F50" s="373"/>
    </row>
    <row r="51" spans="1:6">
      <c r="A51" s="391"/>
      <c r="B51" s="373"/>
      <c r="C51" s="373"/>
      <c r="D51" s="373"/>
      <c r="E51" s="373"/>
      <c r="F51" s="373"/>
    </row>
    <row r="52" spans="1:6">
      <c r="A52" s="391"/>
      <c r="B52" s="373"/>
      <c r="C52" s="373"/>
      <c r="D52" s="373"/>
      <c r="E52" s="373"/>
      <c r="F52" s="373"/>
    </row>
    <row r="53" spans="1:6">
      <c r="A53" s="391"/>
      <c r="B53" s="373"/>
      <c r="C53" s="373"/>
      <c r="D53" s="373"/>
      <c r="E53" s="373"/>
      <c r="F53" s="373"/>
    </row>
    <row r="54" spans="1:6">
      <c r="A54" s="391"/>
      <c r="B54" s="373"/>
      <c r="C54" s="373"/>
      <c r="D54" s="373"/>
      <c r="E54" s="373"/>
      <c r="F54" s="373"/>
    </row>
    <row r="55" spans="1:6">
      <c r="A55" s="391"/>
      <c r="B55" s="373"/>
      <c r="C55" s="373"/>
      <c r="D55" s="373"/>
      <c r="E55" s="373"/>
      <c r="F55" s="373"/>
    </row>
    <row r="56" spans="1:6">
      <c r="A56" s="391"/>
      <c r="B56" s="373"/>
      <c r="C56" s="373"/>
      <c r="D56" s="373"/>
      <c r="E56" s="373"/>
      <c r="F56" s="373"/>
    </row>
    <row r="57" spans="1:6">
      <c r="A57" s="391"/>
      <c r="B57" s="373"/>
      <c r="C57" s="373"/>
      <c r="D57" s="373"/>
      <c r="E57" s="373"/>
      <c r="F57" s="373"/>
    </row>
    <row r="58" spans="1:6">
      <c r="A58" s="391"/>
      <c r="B58" s="373"/>
      <c r="C58" s="373"/>
      <c r="D58" s="373"/>
      <c r="E58" s="373"/>
      <c r="F58" s="373"/>
    </row>
    <row r="59" spans="1:6">
      <c r="A59" s="391"/>
      <c r="B59" s="373"/>
      <c r="C59" s="373"/>
      <c r="D59" s="373"/>
      <c r="E59" s="373"/>
      <c r="F59" s="373"/>
    </row>
    <row r="60" spans="1:6">
      <c r="A60" s="391"/>
      <c r="B60" s="373"/>
      <c r="C60" s="373"/>
      <c r="D60" s="373"/>
      <c r="E60" s="373"/>
      <c r="F60" s="373"/>
    </row>
    <row r="61" spans="1:6">
      <c r="A61" s="391"/>
      <c r="B61" s="373"/>
      <c r="C61" s="373"/>
      <c r="D61" s="373"/>
      <c r="E61" s="373"/>
      <c r="F61" s="373"/>
    </row>
    <row r="62" spans="1:6">
      <c r="A62" s="391"/>
      <c r="B62" s="373"/>
      <c r="C62" s="373"/>
      <c r="D62" s="373"/>
      <c r="E62" s="373"/>
      <c r="F62" s="373"/>
    </row>
    <row r="63" spans="1:6">
      <c r="A63" s="391"/>
      <c r="B63" s="373"/>
      <c r="C63" s="373"/>
      <c r="D63" s="373"/>
      <c r="E63" s="373"/>
      <c r="F63" s="373"/>
    </row>
    <row r="64" spans="1:6">
      <c r="A64" s="391"/>
      <c r="B64" s="373"/>
      <c r="C64" s="373"/>
      <c r="D64" s="373"/>
      <c r="E64" s="373"/>
      <c r="F64" s="373"/>
    </row>
    <row r="65" spans="1:6">
      <c r="A65" s="391"/>
      <c r="B65" s="373"/>
      <c r="C65" s="373"/>
      <c r="D65" s="373"/>
      <c r="E65" s="373"/>
      <c r="F65" s="373"/>
    </row>
    <row r="66" spans="1:6">
      <c r="A66" s="391"/>
      <c r="B66" s="373"/>
      <c r="C66" s="373"/>
      <c r="D66" s="373"/>
      <c r="E66" s="373"/>
      <c r="F66" s="373"/>
    </row>
    <row r="67" spans="1:6">
      <c r="A67" s="391"/>
      <c r="B67" s="373"/>
      <c r="C67" s="373"/>
      <c r="D67" s="373"/>
      <c r="E67" s="373"/>
      <c r="F67" s="373"/>
    </row>
    <row r="68" spans="1:6">
      <c r="A68" s="391"/>
      <c r="B68" s="373"/>
      <c r="C68" s="373"/>
      <c r="D68" s="373"/>
      <c r="E68" s="373"/>
      <c r="F68" s="373"/>
    </row>
    <row r="69" spans="1:6">
      <c r="A69" s="391"/>
      <c r="B69" s="373"/>
      <c r="C69" s="373"/>
      <c r="D69" s="373"/>
      <c r="E69" s="373"/>
      <c r="F69" s="373"/>
    </row>
    <row r="70" spans="1:6">
      <c r="A70" s="391"/>
      <c r="B70" s="373"/>
      <c r="C70" s="373"/>
      <c r="D70" s="373"/>
      <c r="E70" s="373"/>
      <c r="F70" s="373"/>
    </row>
    <row r="71" spans="1:6">
      <c r="A71" s="391"/>
      <c r="B71" s="373"/>
      <c r="C71" s="373"/>
      <c r="D71" s="373"/>
      <c r="E71" s="373"/>
      <c r="F71" s="373"/>
    </row>
    <row r="72" spans="1:6">
      <c r="A72" s="391"/>
      <c r="B72" s="373"/>
      <c r="C72" s="373"/>
      <c r="D72" s="373"/>
      <c r="E72" s="373"/>
      <c r="F72" s="373"/>
    </row>
    <row r="73" spans="1:6">
      <c r="A73" s="391"/>
      <c r="B73" s="373"/>
      <c r="C73" s="373"/>
      <c r="D73" s="373"/>
      <c r="E73" s="373"/>
      <c r="F73" s="373"/>
    </row>
    <row r="74" spans="1:6">
      <c r="A74" s="391"/>
      <c r="B74" s="373"/>
      <c r="C74" s="373"/>
      <c r="D74" s="373"/>
      <c r="E74" s="373"/>
      <c r="F74" s="373"/>
    </row>
    <row r="75" spans="1:6">
      <c r="A75" s="391"/>
      <c r="B75" s="373"/>
      <c r="C75" s="373"/>
      <c r="D75" s="373"/>
      <c r="E75" s="373"/>
      <c r="F75" s="373"/>
    </row>
    <row r="76" spans="1:6">
      <c r="A76" s="391"/>
      <c r="B76" s="373"/>
      <c r="C76" s="373"/>
      <c r="D76" s="373"/>
      <c r="E76" s="373"/>
      <c r="F76" s="373"/>
    </row>
    <row r="77" spans="1:6">
      <c r="A77" s="391"/>
      <c r="B77" s="373"/>
      <c r="C77" s="373"/>
      <c r="D77" s="373"/>
      <c r="E77" s="373"/>
      <c r="F77" s="373"/>
    </row>
    <row r="78" spans="1:6">
      <c r="A78" s="391"/>
      <c r="B78" s="373"/>
      <c r="C78" s="373"/>
      <c r="D78" s="373"/>
      <c r="E78" s="373"/>
      <c r="F78" s="373"/>
    </row>
    <row r="79" spans="1:6">
      <c r="A79" s="391"/>
      <c r="B79" s="373"/>
      <c r="C79" s="373"/>
      <c r="D79" s="373"/>
      <c r="E79" s="373"/>
      <c r="F79" s="373"/>
    </row>
    <row r="80" spans="1:6">
      <c r="A80" s="391"/>
      <c r="B80" s="373"/>
      <c r="C80" s="373"/>
      <c r="D80" s="373"/>
      <c r="E80" s="373"/>
      <c r="F80" s="373"/>
    </row>
    <row r="81" spans="1:6">
      <c r="A81" s="391"/>
      <c r="B81" s="373"/>
      <c r="C81" s="373"/>
      <c r="D81" s="373"/>
      <c r="E81" s="373"/>
      <c r="F81" s="373"/>
    </row>
    <row r="82" spans="1:6">
      <c r="A82" s="391"/>
      <c r="B82" s="373"/>
      <c r="C82" s="373"/>
      <c r="D82" s="373"/>
      <c r="E82" s="373"/>
      <c r="F82" s="373"/>
    </row>
    <row r="83" spans="1:6">
      <c r="A83" s="391"/>
      <c r="B83" s="373"/>
      <c r="C83" s="373"/>
      <c r="D83" s="373"/>
      <c r="E83" s="373"/>
      <c r="F83" s="373"/>
    </row>
    <row r="84" spans="1:6">
      <c r="A84" s="391"/>
      <c r="B84" s="373"/>
      <c r="C84" s="373"/>
      <c r="D84" s="373"/>
      <c r="E84" s="373"/>
      <c r="F84" s="373"/>
    </row>
    <row r="85" spans="1:6">
      <c r="A85" s="391"/>
      <c r="B85" s="373"/>
      <c r="C85" s="373"/>
      <c r="D85" s="373"/>
      <c r="E85" s="373"/>
      <c r="F85" s="373"/>
    </row>
    <row r="86" spans="1:6">
      <c r="A86" s="391"/>
      <c r="B86" s="373"/>
      <c r="C86" s="373"/>
      <c r="D86" s="373"/>
      <c r="E86" s="373"/>
      <c r="F86" s="373"/>
    </row>
    <row r="87" spans="1:6">
      <c r="A87" s="391"/>
      <c r="B87" s="373"/>
      <c r="C87" s="373"/>
      <c r="D87" s="373"/>
      <c r="E87" s="373"/>
      <c r="F87" s="373"/>
    </row>
    <row r="88" spans="1:6">
      <c r="A88" s="391"/>
      <c r="B88" s="373"/>
      <c r="C88" s="373"/>
      <c r="D88" s="373"/>
      <c r="E88" s="373"/>
      <c r="F88" s="373"/>
    </row>
    <row r="89" spans="1:6">
      <c r="A89" s="391"/>
      <c r="B89" s="373"/>
      <c r="C89" s="373"/>
      <c r="D89" s="373"/>
      <c r="E89" s="373"/>
      <c r="F89" s="373"/>
    </row>
    <row r="90" spans="1:6">
      <c r="A90" s="391"/>
      <c r="B90" s="373"/>
      <c r="C90" s="373"/>
      <c r="D90" s="373"/>
      <c r="E90" s="373"/>
      <c r="F90" s="373"/>
    </row>
    <row r="91" spans="1:6">
      <c r="A91" s="391"/>
      <c r="B91" s="373"/>
      <c r="C91" s="373"/>
      <c r="D91" s="373"/>
      <c r="E91" s="373"/>
      <c r="F91" s="373"/>
    </row>
    <row r="92" spans="1:6">
      <c r="A92" s="391"/>
      <c r="B92" s="373"/>
      <c r="C92" s="373"/>
      <c r="D92" s="373"/>
      <c r="E92" s="373"/>
      <c r="F92" s="373"/>
    </row>
    <row r="93" spans="1:6">
      <c r="A93" s="391"/>
      <c r="B93" s="373"/>
      <c r="C93" s="373"/>
      <c r="D93" s="373"/>
      <c r="E93" s="373"/>
      <c r="F93" s="373"/>
    </row>
    <row r="94" spans="1:6">
      <c r="A94" s="391"/>
      <c r="B94" s="373"/>
      <c r="C94" s="373"/>
      <c r="D94" s="373"/>
      <c r="E94" s="373"/>
      <c r="F94" s="373"/>
    </row>
    <row r="95" spans="1:6">
      <c r="A95" s="391"/>
      <c r="B95" s="373"/>
      <c r="C95" s="373"/>
      <c r="D95" s="373"/>
      <c r="E95" s="373"/>
      <c r="F95" s="373"/>
    </row>
    <row r="96" spans="1:6">
      <c r="A96" s="391"/>
      <c r="B96" s="373"/>
      <c r="C96" s="373"/>
      <c r="D96" s="373"/>
      <c r="E96" s="373"/>
      <c r="F96" s="373"/>
    </row>
    <row r="97" spans="1:6">
      <c r="A97" s="391"/>
      <c r="B97" s="373"/>
      <c r="C97" s="373"/>
      <c r="D97" s="373"/>
      <c r="E97" s="373"/>
      <c r="F97" s="373"/>
    </row>
    <row r="98" spans="1:6">
      <c r="A98" s="391"/>
      <c r="B98" s="373"/>
      <c r="C98" s="373"/>
      <c r="D98" s="373"/>
      <c r="E98" s="373"/>
      <c r="F98" s="373"/>
    </row>
    <row r="99" spans="1:6">
      <c r="A99" s="391"/>
      <c r="B99" s="373"/>
      <c r="C99" s="373"/>
      <c r="D99" s="373"/>
      <c r="E99" s="373"/>
      <c r="F99" s="373"/>
    </row>
    <row r="100" spans="1:6">
      <c r="A100" s="391"/>
      <c r="B100" s="373"/>
      <c r="C100" s="373"/>
      <c r="D100" s="373"/>
      <c r="E100" s="373"/>
      <c r="F100" s="373"/>
    </row>
    <row r="101" spans="1:6">
      <c r="A101" s="391"/>
      <c r="B101" s="373"/>
      <c r="C101" s="373"/>
      <c r="D101" s="373"/>
      <c r="E101" s="373"/>
      <c r="F101" s="373"/>
    </row>
    <row r="102" spans="1:6">
      <c r="A102" s="391"/>
      <c r="B102" s="373"/>
      <c r="C102" s="373"/>
      <c r="D102" s="373"/>
      <c r="E102" s="373"/>
      <c r="F102" s="373"/>
    </row>
    <row r="103" spans="1:6">
      <c r="A103" s="391"/>
      <c r="B103" s="373"/>
      <c r="C103" s="373"/>
      <c r="D103" s="373"/>
      <c r="E103" s="373"/>
      <c r="F103" s="373"/>
    </row>
    <row r="104" spans="1:6">
      <c r="A104" s="391"/>
      <c r="B104" s="373"/>
      <c r="C104" s="373"/>
      <c r="D104" s="373"/>
      <c r="E104" s="373"/>
      <c r="F104" s="373"/>
    </row>
    <row r="105" spans="1:6">
      <c r="A105" s="391"/>
      <c r="B105" s="373"/>
      <c r="C105" s="373"/>
      <c r="D105" s="373"/>
      <c r="E105" s="373"/>
      <c r="F105" s="373"/>
    </row>
    <row r="106" spans="1:6">
      <c r="A106" s="391"/>
      <c r="B106" s="373"/>
      <c r="C106" s="373"/>
      <c r="D106" s="373"/>
      <c r="E106" s="373"/>
      <c r="F106" s="373"/>
    </row>
    <row r="107" spans="1:6">
      <c r="A107" s="391"/>
      <c r="B107" s="373"/>
      <c r="C107" s="373"/>
      <c r="D107" s="373"/>
      <c r="E107" s="373"/>
      <c r="F107" s="373"/>
    </row>
    <row r="108" spans="1:6">
      <c r="A108" s="391"/>
      <c r="B108" s="373"/>
      <c r="C108" s="373"/>
      <c r="D108" s="373"/>
      <c r="E108" s="373"/>
      <c r="F108" s="373"/>
    </row>
    <row r="109" spans="1:6">
      <c r="A109" s="391"/>
      <c r="B109" s="373"/>
      <c r="C109" s="373"/>
      <c r="D109" s="373"/>
      <c r="E109" s="373"/>
      <c r="F109" s="373"/>
    </row>
    <row r="110" spans="1:6">
      <c r="A110" s="391"/>
      <c r="B110" s="373"/>
      <c r="C110" s="373"/>
      <c r="D110" s="373"/>
      <c r="E110" s="373"/>
      <c r="F110" s="373"/>
    </row>
    <row r="111" spans="1:6">
      <c r="A111" s="391"/>
      <c r="B111" s="373"/>
      <c r="C111" s="373"/>
      <c r="D111" s="373"/>
      <c r="E111" s="373"/>
      <c r="F111" s="373"/>
    </row>
    <row r="112" spans="1:6">
      <c r="A112" s="391"/>
      <c r="B112" s="373"/>
      <c r="C112" s="373"/>
      <c r="D112" s="373"/>
      <c r="E112" s="373"/>
      <c r="F112" s="373"/>
    </row>
    <row r="113" spans="1:6">
      <c r="A113" s="391"/>
      <c r="B113" s="373"/>
      <c r="C113" s="373"/>
      <c r="D113" s="373"/>
      <c r="E113" s="373"/>
      <c r="F113" s="373"/>
    </row>
    <row r="114" spans="1:6">
      <c r="A114" s="391"/>
      <c r="B114" s="373"/>
      <c r="C114" s="373"/>
      <c r="D114" s="373"/>
      <c r="E114" s="373"/>
      <c r="F114" s="373"/>
    </row>
    <row r="115" spans="1:6">
      <c r="A115" s="391"/>
      <c r="B115" s="373"/>
      <c r="C115" s="373"/>
      <c r="D115" s="373"/>
      <c r="E115" s="373"/>
      <c r="F115" s="373"/>
    </row>
    <row r="116" spans="1:6">
      <c r="A116" s="391"/>
      <c r="B116" s="373"/>
      <c r="C116" s="373"/>
      <c r="D116" s="373"/>
      <c r="E116" s="373"/>
      <c r="F116" s="373"/>
    </row>
    <row r="117" spans="1:6">
      <c r="A117" s="391"/>
      <c r="B117" s="373"/>
      <c r="C117" s="373"/>
      <c r="D117" s="373"/>
      <c r="E117" s="373"/>
      <c r="F117" s="373"/>
    </row>
    <row r="118" spans="1:6">
      <c r="A118" s="391"/>
      <c r="B118" s="373"/>
      <c r="C118" s="373"/>
      <c r="D118" s="373"/>
      <c r="E118" s="373"/>
      <c r="F118" s="373"/>
    </row>
    <row r="119" spans="1:6">
      <c r="A119" s="391"/>
      <c r="B119" s="373"/>
      <c r="C119" s="373"/>
      <c r="D119" s="373"/>
      <c r="E119" s="373"/>
      <c r="F119" s="373"/>
    </row>
    <row r="120" spans="1:6">
      <c r="A120" s="391"/>
      <c r="B120" s="373"/>
      <c r="C120" s="373"/>
      <c r="D120" s="373"/>
      <c r="E120" s="373"/>
      <c r="F120" s="373"/>
    </row>
    <row r="121" spans="1:6">
      <c r="A121" s="391"/>
      <c r="B121" s="373"/>
      <c r="C121" s="373"/>
      <c r="D121" s="373"/>
      <c r="E121" s="373"/>
      <c r="F121" s="373"/>
    </row>
    <row r="122" spans="1:6">
      <c r="A122" s="391"/>
      <c r="B122" s="373"/>
      <c r="C122" s="373"/>
      <c r="D122" s="373"/>
      <c r="E122" s="373"/>
      <c r="F122" s="373"/>
    </row>
    <row r="123" spans="1:6">
      <c r="A123" s="391"/>
      <c r="B123" s="373"/>
      <c r="C123" s="373"/>
      <c r="D123" s="373"/>
      <c r="E123" s="373"/>
      <c r="F123" s="373"/>
    </row>
    <row r="124" spans="1:6">
      <c r="A124" s="391"/>
      <c r="B124" s="373"/>
      <c r="C124" s="373"/>
      <c r="D124" s="373"/>
      <c r="E124" s="373"/>
      <c r="F124" s="373"/>
    </row>
    <row r="125" spans="1:6">
      <c r="A125" s="391"/>
      <c r="B125" s="373"/>
      <c r="C125" s="373"/>
      <c r="D125" s="373"/>
      <c r="E125" s="373"/>
      <c r="F125" s="373"/>
    </row>
    <row r="126" spans="1:6">
      <c r="A126" s="391"/>
      <c r="B126" s="373"/>
      <c r="C126" s="373"/>
      <c r="D126" s="373"/>
      <c r="E126" s="373"/>
      <c r="F126" s="373"/>
    </row>
    <row r="127" spans="1:6">
      <c r="A127" s="391"/>
      <c r="B127" s="373"/>
      <c r="C127" s="373"/>
      <c r="D127" s="373"/>
      <c r="E127" s="373"/>
      <c r="F127" s="373"/>
    </row>
    <row r="128" spans="1:6">
      <c r="A128" s="391"/>
      <c r="B128" s="373"/>
      <c r="C128" s="373"/>
      <c r="D128" s="373"/>
      <c r="E128" s="373"/>
      <c r="F128" s="373"/>
    </row>
    <row r="129" spans="1:6">
      <c r="A129" s="391"/>
      <c r="B129" s="373"/>
      <c r="C129" s="373"/>
      <c r="D129" s="373"/>
      <c r="E129" s="373"/>
      <c r="F129" s="373"/>
    </row>
    <row r="130" spans="1:6">
      <c r="A130" s="391"/>
      <c r="B130" s="373"/>
      <c r="C130" s="373"/>
      <c r="D130" s="373"/>
      <c r="E130" s="373"/>
      <c r="F130" s="373"/>
    </row>
    <row r="131" spans="1:6">
      <c r="A131" s="391"/>
      <c r="B131" s="373"/>
      <c r="C131" s="373"/>
      <c r="D131" s="373"/>
      <c r="E131" s="373"/>
      <c r="F131" s="373"/>
    </row>
    <row r="132" spans="1:6">
      <c r="A132" s="391"/>
      <c r="B132" s="373"/>
      <c r="C132" s="373"/>
      <c r="D132" s="373"/>
      <c r="E132" s="373"/>
      <c r="F132" s="373"/>
    </row>
    <row r="133" spans="1:6">
      <c r="A133" s="391"/>
      <c r="B133" s="373"/>
      <c r="C133" s="373"/>
      <c r="D133" s="373"/>
      <c r="E133" s="373"/>
      <c r="F133" s="373"/>
    </row>
    <row r="134" spans="1:6">
      <c r="A134" s="391"/>
      <c r="B134" s="373"/>
      <c r="C134" s="373"/>
      <c r="D134" s="373"/>
      <c r="E134" s="373"/>
      <c r="F134" s="373"/>
    </row>
    <row r="135" spans="1:6">
      <c r="A135" s="391"/>
      <c r="B135" s="373"/>
      <c r="C135" s="373"/>
      <c r="D135" s="373"/>
      <c r="E135" s="373"/>
      <c r="F135" s="373"/>
    </row>
    <row r="136" spans="1:6">
      <c r="A136" s="391"/>
      <c r="B136" s="373"/>
      <c r="C136" s="373"/>
      <c r="D136" s="373"/>
      <c r="E136" s="373"/>
      <c r="F136" s="373"/>
    </row>
    <row r="137" spans="1:6">
      <c r="A137" s="391"/>
      <c r="B137" s="373"/>
      <c r="C137" s="373"/>
      <c r="D137" s="373"/>
      <c r="E137" s="373"/>
      <c r="F137" s="373"/>
    </row>
    <row r="138" spans="1:6">
      <c r="A138" s="391"/>
      <c r="B138" s="373"/>
      <c r="C138" s="373"/>
      <c r="D138" s="373"/>
      <c r="E138" s="373"/>
      <c r="F138" s="373"/>
    </row>
    <row r="139" spans="1:6">
      <c r="A139" s="391"/>
      <c r="B139" s="373"/>
      <c r="C139" s="373"/>
      <c r="D139" s="373"/>
      <c r="E139" s="373"/>
      <c r="F139" s="373"/>
    </row>
    <row r="140" spans="1:6">
      <c r="A140" s="391"/>
      <c r="B140" s="373"/>
      <c r="C140" s="373"/>
      <c r="D140" s="373"/>
      <c r="E140" s="373"/>
      <c r="F140" s="373"/>
    </row>
    <row r="141" spans="1:6">
      <c r="A141" s="391"/>
      <c r="B141" s="373"/>
      <c r="C141" s="373"/>
      <c r="D141" s="373"/>
      <c r="E141" s="373"/>
      <c r="F141" s="373"/>
    </row>
    <row r="142" spans="1:6">
      <c r="A142" s="391"/>
      <c r="B142" s="373"/>
      <c r="C142" s="373"/>
      <c r="D142" s="373"/>
      <c r="E142" s="373"/>
      <c r="F142" s="373"/>
    </row>
    <row r="143" spans="1:6">
      <c r="A143" s="391"/>
      <c r="B143" s="373"/>
      <c r="C143" s="373"/>
      <c r="D143" s="373"/>
      <c r="E143" s="373"/>
      <c r="F143" s="373"/>
    </row>
    <row r="144" spans="1:6">
      <c r="A144" s="391"/>
      <c r="B144" s="373"/>
      <c r="C144" s="373"/>
      <c r="D144" s="373"/>
      <c r="E144" s="373"/>
      <c r="F144" s="373"/>
    </row>
    <row r="145" spans="1:6">
      <c r="A145" s="391"/>
      <c r="B145" s="373"/>
      <c r="C145" s="373"/>
      <c r="D145" s="373"/>
      <c r="E145" s="373"/>
      <c r="F145" s="373"/>
    </row>
    <row r="146" spans="1:6">
      <c r="A146" s="391"/>
      <c r="B146" s="373"/>
      <c r="C146" s="373"/>
      <c r="D146" s="373"/>
      <c r="E146" s="373"/>
      <c r="F146" s="373"/>
    </row>
    <row r="147" spans="1:6">
      <c r="A147" s="391"/>
      <c r="B147" s="373"/>
      <c r="C147" s="373"/>
      <c r="D147" s="373"/>
      <c r="E147" s="373"/>
      <c r="F147" s="373"/>
    </row>
    <row r="148" spans="1:6">
      <c r="A148" s="391"/>
      <c r="B148" s="373"/>
      <c r="C148" s="373"/>
      <c r="D148" s="373"/>
      <c r="E148" s="373"/>
      <c r="F148" s="373"/>
    </row>
    <row r="149" spans="1:6">
      <c r="A149" s="391"/>
      <c r="B149" s="373"/>
      <c r="C149" s="373"/>
      <c r="D149" s="373"/>
      <c r="E149" s="373"/>
      <c r="F149" s="373"/>
    </row>
    <row r="150" spans="1:6">
      <c r="A150" s="391"/>
      <c r="B150" s="373"/>
      <c r="C150" s="373"/>
      <c r="D150" s="373"/>
      <c r="E150" s="373"/>
      <c r="F150" s="373"/>
    </row>
    <row r="151" spans="1:6">
      <c r="A151" s="391"/>
      <c r="B151" s="373"/>
      <c r="C151" s="373"/>
      <c r="D151" s="373"/>
      <c r="E151" s="373"/>
      <c r="F151" s="373"/>
    </row>
    <row r="152" spans="1:6">
      <c r="A152" s="391"/>
      <c r="B152" s="373"/>
      <c r="C152" s="373"/>
      <c r="D152" s="373"/>
      <c r="E152" s="373"/>
      <c r="F152" s="373"/>
    </row>
    <row r="153" spans="1:6">
      <c r="A153" s="391"/>
      <c r="B153" s="373"/>
      <c r="C153" s="373"/>
      <c r="D153" s="373"/>
      <c r="E153" s="373"/>
      <c r="F153" s="373"/>
    </row>
    <row r="154" spans="1:6">
      <c r="A154" s="391"/>
      <c r="B154" s="373"/>
      <c r="C154" s="373"/>
      <c r="D154" s="373"/>
      <c r="E154" s="373"/>
      <c r="F154" s="373"/>
    </row>
    <row r="155" spans="1:6">
      <c r="A155" s="391"/>
      <c r="B155" s="373"/>
      <c r="C155" s="373"/>
      <c r="D155" s="373"/>
      <c r="E155" s="373"/>
      <c r="F155" s="373"/>
    </row>
    <row r="156" spans="1:6">
      <c r="A156" s="391"/>
      <c r="B156" s="373"/>
      <c r="C156" s="373"/>
      <c r="D156" s="373"/>
      <c r="E156" s="373"/>
      <c r="F156" s="373"/>
    </row>
    <row r="157" spans="1:6">
      <c r="A157" s="391"/>
      <c r="B157" s="373"/>
      <c r="C157" s="373"/>
      <c r="D157" s="373"/>
      <c r="E157" s="373"/>
      <c r="F157" s="373"/>
    </row>
    <row r="158" spans="1:6">
      <c r="A158" s="391"/>
      <c r="B158" s="373"/>
      <c r="C158" s="373"/>
      <c r="D158" s="373"/>
      <c r="E158" s="373"/>
      <c r="F158" s="373"/>
    </row>
    <row r="159" spans="1:6">
      <c r="A159" s="391"/>
      <c r="B159" s="373"/>
      <c r="C159" s="373"/>
      <c r="D159" s="373"/>
      <c r="E159" s="373"/>
      <c r="F159" s="373"/>
    </row>
    <row r="160" spans="1:6">
      <c r="A160" s="391"/>
      <c r="B160" s="373"/>
      <c r="C160" s="373"/>
      <c r="D160" s="373"/>
      <c r="E160" s="373"/>
      <c r="F160" s="373"/>
    </row>
    <row r="161" spans="1:6">
      <c r="A161" s="391"/>
      <c r="B161" s="373"/>
      <c r="C161" s="373"/>
      <c r="D161" s="373"/>
      <c r="E161" s="373"/>
      <c r="F161" s="373"/>
    </row>
    <row r="162" spans="1:6">
      <c r="A162" s="391"/>
      <c r="B162" s="373"/>
      <c r="C162" s="373"/>
      <c r="D162" s="373"/>
      <c r="E162" s="373"/>
      <c r="F162" s="373"/>
    </row>
    <row r="163" spans="1:6">
      <c r="A163" s="391"/>
      <c r="B163" s="373"/>
      <c r="C163" s="373"/>
      <c r="D163" s="373"/>
      <c r="E163" s="373"/>
      <c r="F163" s="373"/>
    </row>
    <row r="164" spans="1:6">
      <c r="A164" s="391"/>
      <c r="B164" s="373"/>
      <c r="C164" s="373"/>
      <c r="D164" s="373"/>
      <c r="E164" s="373"/>
      <c r="F164" s="373"/>
    </row>
    <row r="165" spans="1:6">
      <c r="A165" s="391"/>
      <c r="B165" s="373"/>
      <c r="C165" s="373"/>
      <c r="D165" s="373"/>
      <c r="E165" s="373"/>
      <c r="F165" s="373"/>
    </row>
    <row r="166" spans="1:6">
      <c r="A166" s="391"/>
      <c r="B166" s="373"/>
      <c r="C166" s="373"/>
      <c r="D166" s="373"/>
      <c r="E166" s="373"/>
      <c r="F166" s="373"/>
    </row>
    <row r="167" spans="1:6">
      <c r="A167" s="391"/>
      <c r="B167" s="373"/>
      <c r="C167" s="373"/>
      <c r="D167" s="373"/>
      <c r="E167" s="373"/>
      <c r="F167" s="373"/>
    </row>
    <row r="168" spans="1:6">
      <c r="A168" s="391"/>
      <c r="B168" s="373"/>
      <c r="C168" s="373"/>
      <c r="D168" s="373"/>
      <c r="E168" s="373"/>
      <c r="F168" s="373"/>
    </row>
    <row r="169" spans="1:6">
      <c r="A169" s="391"/>
      <c r="B169" s="373"/>
      <c r="C169" s="373"/>
      <c r="D169" s="373"/>
      <c r="E169" s="373"/>
      <c r="F169" s="373"/>
    </row>
    <row r="170" spans="1:6">
      <c r="A170" s="391"/>
      <c r="B170" s="373"/>
      <c r="C170" s="373"/>
      <c r="D170" s="373"/>
      <c r="E170" s="373"/>
      <c r="F170" s="373"/>
    </row>
    <row r="171" spans="1:6">
      <c r="A171" s="391"/>
      <c r="B171" s="373"/>
      <c r="C171" s="373"/>
      <c r="D171" s="373"/>
      <c r="E171" s="373"/>
      <c r="F171" s="373"/>
    </row>
    <row r="172" spans="1:6">
      <c r="A172" s="391"/>
      <c r="B172" s="373"/>
      <c r="C172" s="373"/>
      <c r="D172" s="373"/>
      <c r="E172" s="373"/>
      <c r="F172" s="373"/>
    </row>
    <row r="173" spans="1:6">
      <c r="A173" s="391"/>
      <c r="B173" s="373"/>
      <c r="C173" s="373"/>
      <c r="D173" s="373"/>
      <c r="E173" s="373"/>
      <c r="F173" s="373"/>
    </row>
    <row r="174" spans="1:6">
      <c r="A174" s="391"/>
      <c r="B174" s="373"/>
      <c r="C174" s="373"/>
      <c r="D174" s="373"/>
      <c r="E174" s="373"/>
      <c r="F174" s="373"/>
    </row>
    <row r="175" spans="1:6">
      <c r="A175" s="391"/>
      <c r="B175" s="373"/>
      <c r="C175" s="373"/>
      <c r="D175" s="373"/>
      <c r="E175" s="373"/>
      <c r="F175" s="373"/>
    </row>
    <row r="176" spans="1:6">
      <c r="A176" s="391"/>
      <c r="B176" s="373"/>
      <c r="C176" s="373"/>
      <c r="D176" s="373"/>
      <c r="E176" s="373"/>
      <c r="F176" s="373"/>
    </row>
    <row r="177" spans="1:6">
      <c r="A177" s="391"/>
      <c r="B177" s="373"/>
      <c r="C177" s="373"/>
      <c r="D177" s="373"/>
      <c r="E177" s="373"/>
      <c r="F177" s="373"/>
    </row>
    <row r="178" spans="1:6">
      <c r="A178" s="391"/>
      <c r="B178" s="373"/>
      <c r="C178" s="373"/>
      <c r="D178" s="373"/>
      <c r="E178" s="373"/>
      <c r="F178" s="373"/>
    </row>
    <row r="179" spans="1:6">
      <c r="A179" s="391"/>
      <c r="B179" s="373"/>
      <c r="C179" s="373"/>
      <c r="D179" s="373"/>
      <c r="E179" s="373"/>
      <c r="F179" s="373"/>
    </row>
    <row r="180" spans="1:6">
      <c r="A180" s="391"/>
      <c r="B180" s="373"/>
      <c r="C180" s="373"/>
      <c r="D180" s="373"/>
      <c r="E180" s="373"/>
      <c r="F180" s="373"/>
    </row>
    <row r="181" spans="1:6">
      <c r="A181" s="391"/>
      <c r="B181" s="373"/>
      <c r="C181" s="373"/>
      <c r="D181" s="373"/>
      <c r="E181" s="373"/>
      <c r="F181" s="373"/>
    </row>
    <row r="182" spans="1:6">
      <c r="A182" s="391"/>
      <c r="B182" s="373"/>
      <c r="C182" s="373"/>
      <c r="D182" s="373"/>
      <c r="E182" s="373"/>
      <c r="F182" s="373"/>
    </row>
    <row r="183" spans="1:6">
      <c r="A183" s="391"/>
      <c r="B183" s="373"/>
      <c r="C183" s="373"/>
      <c r="D183" s="373"/>
      <c r="E183" s="373"/>
      <c r="F183" s="373"/>
    </row>
    <row r="184" spans="1:6">
      <c r="A184" s="391"/>
      <c r="B184" s="373"/>
      <c r="C184" s="373"/>
      <c r="D184" s="373"/>
      <c r="E184" s="373"/>
      <c r="F184" s="373"/>
    </row>
    <row r="185" spans="1:6">
      <c r="A185" s="391"/>
      <c r="B185" s="373"/>
      <c r="C185" s="373"/>
      <c r="D185" s="373"/>
      <c r="E185" s="373"/>
      <c r="F185" s="373"/>
    </row>
    <row r="186" spans="1:6">
      <c r="A186" s="391"/>
      <c r="B186" s="373"/>
      <c r="C186" s="373"/>
      <c r="D186" s="373"/>
      <c r="E186" s="373"/>
      <c r="F186" s="373"/>
    </row>
    <row r="187" spans="1:6">
      <c r="A187" s="391"/>
      <c r="B187" s="373"/>
      <c r="C187" s="373"/>
      <c r="D187" s="373"/>
      <c r="E187" s="373"/>
      <c r="F187" s="373"/>
    </row>
    <row r="188" spans="1:6">
      <c r="A188" s="391"/>
      <c r="B188" s="373"/>
      <c r="C188" s="373"/>
      <c r="D188" s="373"/>
      <c r="E188" s="373"/>
      <c r="F188" s="373"/>
    </row>
    <row r="189" spans="1:6">
      <c r="A189" s="391"/>
      <c r="B189" s="373"/>
      <c r="C189" s="373"/>
      <c r="D189" s="373"/>
      <c r="E189" s="373"/>
      <c r="F189" s="373"/>
    </row>
    <row r="190" spans="1:6">
      <c r="A190" s="391"/>
      <c r="B190" s="373"/>
      <c r="C190" s="373"/>
      <c r="D190" s="373"/>
      <c r="E190" s="373"/>
      <c r="F190" s="373"/>
    </row>
    <row r="191" spans="1:6">
      <c r="A191" s="391"/>
      <c r="B191" s="373"/>
      <c r="C191" s="373"/>
      <c r="D191" s="373"/>
      <c r="E191" s="373"/>
      <c r="F191" s="373"/>
    </row>
    <row r="192" spans="1:6">
      <c r="A192" s="391"/>
      <c r="B192" s="373"/>
      <c r="C192" s="373"/>
      <c r="D192" s="373"/>
      <c r="E192" s="373"/>
      <c r="F192" s="373"/>
    </row>
    <row r="193" spans="1:6">
      <c r="A193" s="391"/>
      <c r="B193" s="373"/>
      <c r="C193" s="373"/>
      <c r="D193" s="373"/>
      <c r="E193" s="373"/>
      <c r="F193" s="373"/>
    </row>
    <row r="194" spans="1:6">
      <c r="A194" s="391"/>
      <c r="B194" s="373"/>
      <c r="C194" s="373"/>
      <c r="D194" s="373"/>
      <c r="E194" s="373"/>
      <c r="F194" s="373"/>
    </row>
    <row r="195" spans="1:6">
      <c r="A195" s="391"/>
      <c r="B195" s="373"/>
      <c r="C195" s="373"/>
      <c r="D195" s="373"/>
      <c r="E195" s="373"/>
      <c r="F195" s="373"/>
    </row>
    <row r="196" spans="1:6">
      <c r="A196" s="391"/>
      <c r="B196" s="373"/>
      <c r="C196" s="373"/>
      <c r="D196" s="373"/>
      <c r="E196" s="373"/>
      <c r="F196" s="373"/>
    </row>
    <row r="197" spans="1:6">
      <c r="A197" s="391"/>
      <c r="B197" s="373"/>
      <c r="C197" s="373"/>
      <c r="D197" s="373"/>
      <c r="E197" s="373"/>
      <c r="F197" s="373"/>
    </row>
    <row r="198" spans="1:6">
      <c r="A198" s="391"/>
      <c r="B198" s="373"/>
      <c r="C198" s="373"/>
      <c r="D198" s="373"/>
      <c r="E198" s="373"/>
      <c r="F198" s="373"/>
    </row>
    <row r="199" spans="1:6">
      <c r="A199" s="391"/>
      <c r="B199" s="373"/>
      <c r="C199" s="373"/>
      <c r="D199" s="373"/>
      <c r="E199" s="373"/>
      <c r="F199" s="373"/>
    </row>
    <row r="200" spans="1:6">
      <c r="A200" s="391"/>
      <c r="B200" s="373"/>
      <c r="C200" s="373"/>
      <c r="D200" s="373"/>
      <c r="E200" s="373"/>
      <c r="F200" s="373"/>
    </row>
    <row r="201" spans="1:6">
      <c r="A201" s="391"/>
      <c r="B201" s="373"/>
      <c r="C201" s="373"/>
      <c r="D201" s="373"/>
      <c r="E201" s="373"/>
      <c r="F201" s="373"/>
    </row>
    <row r="202" spans="1:6">
      <c r="A202" s="391"/>
      <c r="B202" s="373"/>
      <c r="C202" s="373"/>
      <c r="D202" s="373"/>
      <c r="E202" s="373"/>
      <c r="F202" s="373"/>
    </row>
    <row r="203" spans="1:6">
      <c r="A203" s="391"/>
      <c r="B203" s="373"/>
      <c r="C203" s="373"/>
      <c r="D203" s="373"/>
      <c r="E203" s="373"/>
      <c r="F203" s="373"/>
    </row>
    <row r="204" spans="1:6">
      <c r="A204" s="391"/>
      <c r="B204" s="373"/>
      <c r="C204" s="373"/>
      <c r="D204" s="373"/>
      <c r="E204" s="373"/>
      <c r="F204" s="373"/>
    </row>
    <row r="205" spans="1:6">
      <c r="A205" s="391"/>
      <c r="B205" s="373"/>
      <c r="C205" s="373"/>
      <c r="D205" s="373"/>
      <c r="E205" s="373"/>
      <c r="F205" s="373"/>
    </row>
    <row r="206" spans="1:6">
      <c r="A206" s="391"/>
      <c r="B206" s="373"/>
      <c r="C206" s="373"/>
      <c r="D206" s="373"/>
      <c r="E206" s="373"/>
      <c r="F206" s="373"/>
    </row>
    <row r="207" spans="1:6">
      <c r="A207" s="391"/>
      <c r="B207" s="373"/>
      <c r="C207" s="373"/>
      <c r="D207" s="373"/>
      <c r="E207" s="373"/>
      <c r="F207" s="373"/>
    </row>
    <row r="208" spans="1:6">
      <c r="A208" s="391"/>
      <c r="B208" s="373"/>
      <c r="C208" s="373"/>
      <c r="D208" s="373"/>
      <c r="E208" s="373"/>
      <c r="F208" s="373"/>
    </row>
    <row r="209" spans="1:6">
      <c r="A209" s="391"/>
      <c r="B209" s="373"/>
      <c r="C209" s="373"/>
      <c r="D209" s="373"/>
      <c r="E209" s="373"/>
      <c r="F209" s="373"/>
    </row>
    <row r="210" spans="1:6">
      <c r="A210" s="391"/>
      <c r="B210" s="373"/>
      <c r="C210" s="373"/>
      <c r="D210" s="373"/>
      <c r="E210" s="373"/>
      <c r="F210" s="373"/>
    </row>
    <row r="211" spans="1:6">
      <c r="A211" s="391"/>
      <c r="B211" s="373"/>
      <c r="C211" s="373"/>
      <c r="D211" s="373"/>
      <c r="E211" s="373"/>
      <c r="F211" s="373"/>
    </row>
    <row r="212" spans="1:6">
      <c r="A212" s="391"/>
      <c r="B212" s="373"/>
      <c r="C212" s="373"/>
      <c r="D212" s="373"/>
      <c r="E212" s="373"/>
      <c r="F212" s="373"/>
    </row>
    <row r="213" spans="1:6">
      <c r="A213" s="391"/>
      <c r="B213" s="373"/>
      <c r="C213" s="373"/>
      <c r="D213" s="373"/>
      <c r="E213" s="373"/>
      <c r="F213" s="373"/>
    </row>
    <row r="214" spans="1:6">
      <c r="A214" s="391"/>
      <c r="B214" s="373"/>
      <c r="C214" s="373"/>
      <c r="D214" s="373"/>
      <c r="E214" s="373"/>
      <c r="F214" s="373"/>
    </row>
    <row r="215" spans="1:6">
      <c r="A215" s="391"/>
      <c r="B215" s="373"/>
      <c r="C215" s="373"/>
      <c r="D215" s="373"/>
      <c r="E215" s="373"/>
      <c r="F215" s="373"/>
    </row>
    <row r="216" spans="1:6">
      <c r="A216" s="391"/>
      <c r="B216" s="373"/>
      <c r="C216" s="373"/>
      <c r="D216" s="373"/>
      <c r="E216" s="373"/>
      <c r="F216" s="373"/>
    </row>
    <row r="217" spans="1:6">
      <c r="A217" s="391"/>
      <c r="B217" s="373"/>
      <c r="C217" s="373"/>
      <c r="D217" s="373"/>
      <c r="E217" s="373"/>
      <c r="F217" s="373"/>
    </row>
    <row r="218" spans="1:6">
      <c r="A218" s="391"/>
      <c r="B218" s="373"/>
      <c r="C218" s="373"/>
      <c r="D218" s="373"/>
      <c r="E218" s="373"/>
      <c r="F218" s="373"/>
    </row>
    <row r="219" spans="1:6">
      <c r="A219" s="391"/>
      <c r="B219" s="373"/>
      <c r="C219" s="373"/>
      <c r="D219" s="373"/>
      <c r="E219" s="373"/>
      <c r="F219" s="373"/>
    </row>
    <row r="220" spans="1:6">
      <c r="A220" s="391"/>
      <c r="B220" s="373"/>
      <c r="C220" s="373"/>
      <c r="D220" s="373"/>
      <c r="E220" s="373"/>
      <c r="F220" s="373"/>
    </row>
    <row r="221" spans="1:6">
      <c r="A221" s="391"/>
      <c r="B221" s="373"/>
      <c r="C221" s="373"/>
      <c r="D221" s="373"/>
      <c r="E221" s="373"/>
      <c r="F221" s="373"/>
    </row>
    <row r="222" spans="1:6">
      <c r="A222" s="391"/>
      <c r="B222" s="373"/>
      <c r="C222" s="373"/>
      <c r="D222" s="373"/>
      <c r="E222" s="373"/>
      <c r="F222" s="373"/>
    </row>
    <row r="223" spans="1:6">
      <c r="A223" s="391"/>
      <c r="B223" s="373"/>
      <c r="C223" s="373"/>
      <c r="D223" s="373"/>
      <c r="E223" s="373"/>
      <c r="F223" s="373"/>
    </row>
    <row r="224" spans="1:6">
      <c r="A224" s="391"/>
      <c r="B224" s="373"/>
      <c r="C224" s="373"/>
      <c r="D224" s="373"/>
      <c r="E224" s="373"/>
      <c r="F224" s="373"/>
    </row>
    <row r="225" spans="1:6">
      <c r="A225" s="391"/>
      <c r="B225" s="373"/>
      <c r="C225" s="373"/>
      <c r="D225" s="373"/>
      <c r="E225" s="373"/>
      <c r="F225" s="373"/>
    </row>
    <row r="226" spans="1:6">
      <c r="A226" s="391"/>
      <c r="B226" s="373"/>
      <c r="C226" s="373"/>
      <c r="D226" s="373"/>
      <c r="E226" s="373"/>
      <c r="F226" s="373"/>
    </row>
    <row r="227" spans="1:6">
      <c r="A227" s="391"/>
      <c r="B227" s="373"/>
      <c r="C227" s="373"/>
      <c r="D227" s="373"/>
      <c r="E227" s="373"/>
      <c r="F227" s="373"/>
    </row>
    <row r="228" spans="1:6">
      <c r="A228" s="391"/>
      <c r="B228" s="373"/>
      <c r="C228" s="373"/>
      <c r="D228" s="373"/>
      <c r="E228" s="373"/>
      <c r="F228" s="373"/>
    </row>
    <row r="229" spans="1:6">
      <c r="A229" s="391"/>
      <c r="B229" s="373"/>
      <c r="C229" s="373"/>
      <c r="D229" s="373"/>
      <c r="E229" s="373"/>
      <c r="F229" s="373"/>
    </row>
    <row r="230" spans="1:6">
      <c r="A230" s="391"/>
      <c r="B230" s="373"/>
      <c r="C230" s="373"/>
      <c r="D230" s="373"/>
      <c r="E230" s="373"/>
      <c r="F230" s="373"/>
    </row>
    <row r="231" spans="1:6">
      <c r="A231" s="391"/>
      <c r="B231" s="373"/>
      <c r="C231" s="373"/>
      <c r="D231" s="373"/>
      <c r="E231" s="373"/>
      <c r="F231" s="373"/>
    </row>
    <row r="232" spans="1:6">
      <c r="A232" s="391"/>
      <c r="B232" s="373"/>
      <c r="C232" s="373"/>
      <c r="D232" s="373"/>
      <c r="E232" s="373"/>
      <c r="F232" s="373"/>
    </row>
    <row r="233" spans="1:6">
      <c r="A233" s="391"/>
      <c r="B233" s="373"/>
      <c r="C233" s="373"/>
      <c r="D233" s="373"/>
      <c r="E233" s="373"/>
      <c r="F233" s="373"/>
    </row>
    <row r="234" spans="1:6">
      <c r="A234" s="391"/>
      <c r="B234" s="373"/>
      <c r="C234" s="373"/>
      <c r="D234" s="373"/>
      <c r="E234" s="373"/>
      <c r="F234" s="373"/>
    </row>
    <row r="235" spans="1:6">
      <c r="A235" s="391"/>
      <c r="B235" s="373"/>
      <c r="C235" s="373"/>
      <c r="D235" s="373"/>
      <c r="E235" s="373"/>
      <c r="F235" s="373"/>
    </row>
    <row r="236" spans="1:6">
      <c r="A236" s="391"/>
      <c r="B236" s="373"/>
      <c r="C236" s="373"/>
      <c r="D236" s="373"/>
      <c r="E236" s="373"/>
      <c r="F236" s="373"/>
    </row>
    <row r="237" spans="1:6">
      <c r="A237" s="391"/>
      <c r="B237" s="373"/>
      <c r="C237" s="373"/>
      <c r="D237" s="373"/>
      <c r="E237" s="373"/>
      <c r="F237" s="373"/>
    </row>
    <row r="238" spans="1:6">
      <c r="A238" s="391"/>
      <c r="B238" s="373"/>
      <c r="C238" s="373"/>
      <c r="D238" s="373"/>
      <c r="E238" s="373"/>
      <c r="F238" s="373"/>
    </row>
    <row r="239" spans="1:6">
      <c r="A239" s="391"/>
      <c r="B239" s="373"/>
      <c r="C239" s="373"/>
      <c r="D239" s="373"/>
      <c r="E239" s="373"/>
      <c r="F239" s="373"/>
    </row>
    <row r="240" spans="1:6">
      <c r="A240" s="391"/>
      <c r="B240" s="373"/>
      <c r="C240" s="373"/>
      <c r="D240" s="373"/>
      <c r="E240" s="373"/>
      <c r="F240" s="373"/>
    </row>
    <row r="241" spans="1:6">
      <c r="A241" s="391"/>
      <c r="B241" s="373"/>
      <c r="C241" s="373"/>
      <c r="D241" s="373"/>
      <c r="E241" s="373"/>
      <c r="F241" s="373"/>
    </row>
    <row r="242" spans="1:6">
      <c r="A242" s="391"/>
      <c r="B242" s="373"/>
      <c r="C242" s="373"/>
      <c r="D242" s="373"/>
      <c r="E242" s="373"/>
      <c r="F242" s="373"/>
    </row>
    <row r="243" spans="1:6">
      <c r="A243" s="391"/>
      <c r="B243" s="373"/>
      <c r="C243" s="373"/>
      <c r="D243" s="373"/>
      <c r="E243" s="373"/>
      <c r="F243" s="373"/>
    </row>
    <row r="244" spans="1:6">
      <c r="A244" s="391"/>
      <c r="B244" s="373"/>
      <c r="C244" s="373"/>
      <c r="D244" s="373"/>
      <c r="E244" s="373"/>
      <c r="F244" s="373"/>
    </row>
    <row r="245" spans="1:6">
      <c r="A245" s="391"/>
      <c r="B245" s="373"/>
      <c r="C245" s="373"/>
      <c r="D245" s="373"/>
      <c r="E245" s="373"/>
      <c r="F245" s="373"/>
    </row>
    <row r="246" spans="1:6">
      <c r="A246" s="391"/>
      <c r="B246" s="373"/>
      <c r="C246" s="373"/>
      <c r="D246" s="373"/>
      <c r="E246" s="373"/>
      <c r="F246" s="373"/>
    </row>
    <row r="247" spans="1:6">
      <c r="A247" s="391"/>
      <c r="B247" s="373"/>
      <c r="C247" s="373"/>
      <c r="D247" s="373"/>
      <c r="E247" s="373"/>
      <c r="F247" s="373"/>
    </row>
    <row r="248" spans="1:6">
      <c r="A248" s="391"/>
      <c r="B248" s="373"/>
      <c r="C248" s="373"/>
      <c r="D248" s="373"/>
      <c r="E248" s="373"/>
      <c r="F248" s="373"/>
    </row>
    <row r="249" spans="1:6">
      <c r="A249" s="391"/>
      <c r="B249" s="373"/>
      <c r="C249" s="373"/>
      <c r="D249" s="373"/>
      <c r="E249" s="373"/>
      <c r="F249" s="373"/>
    </row>
    <row r="250" spans="1:6">
      <c r="A250" s="391"/>
      <c r="B250" s="373"/>
      <c r="C250" s="373"/>
      <c r="D250" s="373"/>
      <c r="E250" s="373"/>
      <c r="F250" s="373"/>
    </row>
    <row r="251" spans="1:6">
      <c r="A251" s="391"/>
      <c r="B251" s="373"/>
      <c r="C251" s="373"/>
      <c r="D251" s="373"/>
      <c r="E251" s="373"/>
      <c r="F251" s="373"/>
    </row>
    <row r="252" spans="1:6">
      <c r="A252" s="391"/>
      <c r="B252" s="373"/>
      <c r="C252" s="373"/>
      <c r="D252" s="373"/>
      <c r="E252" s="373"/>
      <c r="F252" s="373"/>
    </row>
    <row r="253" spans="1:6">
      <c r="A253" s="391"/>
      <c r="B253" s="373"/>
      <c r="C253" s="373"/>
      <c r="D253" s="373"/>
      <c r="E253" s="373"/>
      <c r="F253" s="373"/>
    </row>
    <row r="254" spans="1:6">
      <c r="A254" s="391"/>
      <c r="B254" s="373"/>
      <c r="C254" s="373"/>
      <c r="D254" s="373"/>
      <c r="E254" s="373"/>
      <c r="F254" s="373"/>
    </row>
    <row r="255" spans="1:6">
      <c r="A255" s="391"/>
      <c r="B255" s="373"/>
      <c r="C255" s="373"/>
      <c r="D255" s="373"/>
      <c r="E255" s="373"/>
      <c r="F255" s="373"/>
    </row>
    <row r="256" spans="1:6">
      <c r="A256" s="391"/>
      <c r="B256" s="373"/>
      <c r="C256" s="373"/>
      <c r="D256" s="373"/>
      <c r="E256" s="373"/>
      <c r="F256" s="373"/>
    </row>
    <row r="257" spans="1:6">
      <c r="A257" s="391"/>
      <c r="B257" s="373"/>
      <c r="C257" s="373"/>
      <c r="D257" s="373"/>
      <c r="E257" s="373"/>
      <c r="F257" s="373"/>
    </row>
    <row r="258" spans="1:6">
      <c r="A258" s="391"/>
      <c r="B258" s="373"/>
      <c r="C258" s="373"/>
      <c r="D258" s="373"/>
      <c r="E258" s="373"/>
      <c r="F258" s="373"/>
    </row>
    <row r="259" spans="1:6">
      <c r="A259" s="391"/>
      <c r="B259" s="373"/>
      <c r="C259" s="373"/>
      <c r="D259" s="373"/>
      <c r="E259" s="373"/>
      <c r="F259" s="373"/>
    </row>
    <row r="260" spans="1:6">
      <c r="A260" s="391"/>
      <c r="B260" s="373"/>
      <c r="C260" s="373"/>
      <c r="D260" s="373"/>
      <c r="E260" s="373"/>
      <c r="F260" s="373"/>
    </row>
    <row r="261" spans="1:6">
      <c r="A261" s="391"/>
      <c r="B261" s="373"/>
      <c r="C261" s="373"/>
      <c r="D261" s="373"/>
      <c r="E261" s="373"/>
      <c r="F261" s="373"/>
    </row>
    <row r="262" spans="1:6">
      <c r="A262" s="391"/>
      <c r="B262" s="373"/>
      <c r="C262" s="373"/>
      <c r="D262" s="373"/>
      <c r="E262" s="373"/>
      <c r="F262" s="373"/>
    </row>
    <row r="263" spans="1:6">
      <c r="A263" s="391"/>
      <c r="B263" s="373"/>
      <c r="C263" s="373"/>
      <c r="D263" s="373"/>
      <c r="E263" s="373"/>
      <c r="F263" s="373"/>
    </row>
    <row r="264" spans="1:6">
      <c r="A264" s="391"/>
      <c r="B264" s="373"/>
      <c r="C264" s="373"/>
      <c r="D264" s="373"/>
      <c r="E264" s="373"/>
      <c r="F264" s="373"/>
    </row>
    <row r="265" spans="1:6">
      <c r="A265" s="391"/>
      <c r="B265" s="373"/>
      <c r="C265" s="373"/>
      <c r="D265" s="373"/>
      <c r="E265" s="373"/>
      <c r="F265" s="373"/>
    </row>
    <row r="266" spans="1:6">
      <c r="A266" s="391"/>
      <c r="B266" s="373"/>
      <c r="C266" s="373"/>
      <c r="D266" s="373"/>
      <c r="E266" s="373"/>
      <c r="F266" s="373"/>
    </row>
    <row r="267" spans="1:6">
      <c r="A267" s="391"/>
      <c r="B267" s="373"/>
      <c r="C267" s="373"/>
      <c r="D267" s="373"/>
      <c r="E267" s="373"/>
      <c r="F267" s="373"/>
    </row>
    <row r="268" spans="1:6">
      <c r="A268" s="391"/>
      <c r="B268" s="373"/>
      <c r="C268" s="373"/>
      <c r="D268" s="373"/>
      <c r="E268" s="373"/>
      <c r="F268" s="373"/>
    </row>
    <row r="269" spans="1:6">
      <c r="A269" s="391"/>
      <c r="B269" s="373"/>
      <c r="C269" s="373"/>
      <c r="D269" s="373"/>
      <c r="E269" s="373"/>
      <c r="F269" s="373"/>
    </row>
    <row r="270" spans="1:6">
      <c r="A270" s="391"/>
      <c r="B270" s="373"/>
      <c r="C270" s="373"/>
      <c r="D270" s="373"/>
      <c r="E270" s="373"/>
      <c r="F270" s="373"/>
    </row>
    <row r="271" spans="1:6">
      <c r="A271" s="391"/>
      <c r="B271" s="373"/>
      <c r="C271" s="373"/>
      <c r="D271" s="373"/>
      <c r="E271" s="373"/>
      <c r="F271" s="373"/>
    </row>
    <row r="272" spans="1:6">
      <c r="A272" s="391"/>
      <c r="B272" s="373"/>
      <c r="C272" s="373"/>
      <c r="D272" s="373"/>
      <c r="E272" s="373"/>
      <c r="F272" s="373"/>
    </row>
    <row r="273" spans="1:6">
      <c r="A273" s="391"/>
      <c r="B273" s="373"/>
      <c r="C273" s="373"/>
      <c r="D273" s="373"/>
      <c r="E273" s="373"/>
      <c r="F273" s="373"/>
    </row>
    <row r="274" spans="1:6">
      <c r="A274" s="391"/>
      <c r="B274" s="373"/>
      <c r="C274" s="373"/>
      <c r="D274" s="373"/>
      <c r="E274" s="373"/>
      <c r="F274" s="373"/>
    </row>
    <row r="275" spans="1:6">
      <c r="A275" s="391"/>
      <c r="B275" s="373"/>
      <c r="C275" s="373"/>
      <c r="D275" s="373"/>
      <c r="E275" s="373"/>
      <c r="F275" s="373"/>
    </row>
    <row r="276" spans="1:6">
      <c r="A276" s="391"/>
      <c r="B276" s="373"/>
      <c r="C276" s="373"/>
      <c r="D276" s="373"/>
      <c r="E276" s="373"/>
      <c r="F276" s="373"/>
    </row>
    <row r="277" spans="1:6">
      <c r="A277" s="391"/>
      <c r="B277" s="373"/>
      <c r="C277" s="373"/>
      <c r="D277" s="373"/>
      <c r="E277" s="373"/>
      <c r="F277" s="373"/>
    </row>
    <row r="278" spans="1:6">
      <c r="A278" s="391"/>
      <c r="B278" s="373"/>
      <c r="C278" s="373"/>
      <c r="D278" s="373"/>
      <c r="E278" s="373"/>
      <c r="F278" s="373"/>
    </row>
    <row r="279" spans="1:6">
      <c r="A279" s="391"/>
      <c r="B279" s="373"/>
      <c r="C279" s="373"/>
      <c r="D279" s="373"/>
      <c r="E279" s="373"/>
      <c r="F279" s="373"/>
    </row>
    <row r="280" spans="1:6">
      <c r="A280" s="391"/>
      <c r="B280" s="373"/>
      <c r="C280" s="373"/>
      <c r="D280" s="373"/>
      <c r="E280" s="373"/>
      <c r="F280" s="373"/>
    </row>
    <row r="281" spans="1:6">
      <c r="A281" s="391"/>
      <c r="B281" s="373"/>
      <c r="C281" s="373"/>
      <c r="D281" s="373"/>
      <c r="E281" s="373"/>
      <c r="F281" s="373"/>
    </row>
    <row r="282" spans="1:6">
      <c r="A282" s="391"/>
      <c r="B282" s="373"/>
      <c r="C282" s="373"/>
      <c r="D282" s="373"/>
      <c r="E282" s="373"/>
      <c r="F282" s="373"/>
    </row>
    <row r="283" spans="1:6">
      <c r="A283" s="391"/>
      <c r="B283" s="373"/>
      <c r="C283" s="373"/>
      <c r="D283" s="373"/>
      <c r="E283" s="373"/>
      <c r="F283" s="373"/>
    </row>
    <row r="284" spans="1:6">
      <c r="A284" s="391"/>
      <c r="B284" s="373"/>
      <c r="C284" s="373"/>
      <c r="D284" s="373"/>
      <c r="E284" s="373"/>
      <c r="F284" s="373"/>
    </row>
    <row r="285" spans="1:6">
      <c r="A285" s="391"/>
      <c r="B285" s="373"/>
      <c r="C285" s="373"/>
      <c r="D285" s="373"/>
      <c r="E285" s="373"/>
      <c r="F285" s="373"/>
    </row>
    <row r="286" spans="1:6">
      <c r="A286" s="391"/>
      <c r="B286" s="373"/>
      <c r="C286" s="373"/>
      <c r="D286" s="373"/>
      <c r="E286" s="373"/>
      <c r="F286" s="373"/>
    </row>
    <row r="287" spans="1:6">
      <c r="A287" s="391"/>
      <c r="B287" s="373"/>
      <c r="C287" s="373"/>
      <c r="D287" s="373"/>
      <c r="E287" s="373"/>
      <c r="F287" s="373"/>
    </row>
    <row r="288" spans="1:6">
      <c r="A288" s="391"/>
      <c r="B288" s="373"/>
      <c r="C288" s="373"/>
      <c r="D288" s="373"/>
      <c r="E288" s="373"/>
      <c r="F288" s="373"/>
    </row>
    <row r="289" spans="1:6">
      <c r="A289" s="391"/>
      <c r="B289" s="373"/>
      <c r="C289" s="373"/>
      <c r="D289" s="373"/>
      <c r="E289" s="373"/>
      <c r="F289" s="373"/>
    </row>
    <row r="290" spans="1:6">
      <c r="A290" s="391"/>
      <c r="B290" s="373"/>
      <c r="C290" s="373"/>
      <c r="D290" s="373"/>
      <c r="E290" s="373"/>
      <c r="F290" s="373"/>
    </row>
    <row r="291" spans="1:6">
      <c r="A291" s="391"/>
      <c r="B291" s="373"/>
      <c r="C291" s="373"/>
      <c r="D291" s="373"/>
      <c r="E291" s="373"/>
      <c r="F291" s="373"/>
    </row>
    <row r="292" spans="1:6">
      <c r="A292" s="391"/>
      <c r="B292" s="373"/>
      <c r="C292" s="373"/>
      <c r="D292" s="373"/>
      <c r="E292" s="373"/>
      <c r="F292" s="373"/>
    </row>
    <row r="293" spans="1:6">
      <c r="A293" s="391"/>
      <c r="B293" s="373"/>
      <c r="C293" s="373"/>
      <c r="D293" s="373"/>
      <c r="E293" s="373"/>
      <c r="F293" s="373"/>
    </row>
    <row r="294" spans="1:6">
      <c r="A294" s="391"/>
      <c r="B294" s="373"/>
      <c r="C294" s="373"/>
      <c r="D294" s="373"/>
      <c r="E294" s="373"/>
      <c r="F294" s="373"/>
    </row>
    <row r="295" spans="1:6">
      <c r="A295" s="391"/>
      <c r="B295" s="373"/>
      <c r="C295" s="373"/>
      <c r="D295" s="373"/>
      <c r="E295" s="373"/>
      <c r="F295" s="373"/>
    </row>
    <row r="296" spans="1:6">
      <c r="A296" s="391"/>
      <c r="B296" s="373"/>
      <c r="C296" s="373"/>
      <c r="D296" s="373"/>
      <c r="E296" s="373"/>
      <c r="F296" s="373"/>
    </row>
    <row r="297" spans="1:6">
      <c r="A297" s="391"/>
      <c r="B297" s="373"/>
      <c r="C297" s="373"/>
      <c r="D297" s="373"/>
      <c r="E297" s="373"/>
      <c r="F297" s="373"/>
    </row>
    <row r="298" spans="1:6">
      <c r="A298" s="391"/>
      <c r="B298" s="373"/>
      <c r="C298" s="373"/>
      <c r="D298" s="373"/>
      <c r="E298" s="373"/>
      <c r="F298" s="373"/>
    </row>
    <row r="299" spans="1:6">
      <c r="A299" s="391"/>
      <c r="B299" s="373"/>
      <c r="C299" s="373"/>
      <c r="D299" s="373"/>
      <c r="E299" s="373"/>
      <c r="F299" s="373"/>
    </row>
    <row r="300" spans="1:6">
      <c r="A300" s="391"/>
      <c r="B300" s="373"/>
      <c r="C300" s="373"/>
      <c r="D300" s="373"/>
      <c r="E300" s="373"/>
      <c r="F300" s="373"/>
    </row>
    <row r="301" spans="1:6">
      <c r="A301" s="391"/>
      <c r="B301" s="373"/>
      <c r="C301" s="373"/>
      <c r="D301" s="373"/>
      <c r="E301" s="373"/>
      <c r="F301" s="373"/>
    </row>
    <row r="302" spans="1:6">
      <c r="A302" s="391"/>
      <c r="B302" s="373"/>
      <c r="C302" s="373"/>
      <c r="D302" s="373"/>
      <c r="E302" s="373"/>
      <c r="F302" s="373"/>
    </row>
    <row r="303" spans="1:6">
      <c r="A303" s="391"/>
      <c r="B303" s="373"/>
      <c r="C303" s="373"/>
      <c r="D303" s="373"/>
      <c r="E303" s="373"/>
      <c r="F303" s="373"/>
    </row>
    <row r="304" spans="1:6">
      <c r="A304" s="391"/>
      <c r="B304" s="373"/>
      <c r="C304" s="373"/>
      <c r="D304" s="373"/>
      <c r="E304" s="373"/>
      <c r="F304" s="373"/>
    </row>
    <row r="305" spans="1:6">
      <c r="A305" s="391"/>
      <c r="B305" s="373"/>
      <c r="C305" s="373"/>
      <c r="D305" s="373"/>
      <c r="E305" s="373"/>
      <c r="F305" s="373"/>
    </row>
    <row r="306" spans="1:6">
      <c r="A306" s="391"/>
      <c r="B306" s="373"/>
      <c r="C306" s="373"/>
      <c r="D306" s="373"/>
      <c r="E306" s="373"/>
      <c r="F306" s="373"/>
    </row>
    <row r="307" spans="1:6">
      <c r="A307" s="391"/>
      <c r="B307" s="373"/>
      <c r="C307" s="373"/>
      <c r="D307" s="373"/>
      <c r="E307" s="373"/>
      <c r="F307" s="373"/>
    </row>
    <row r="308" spans="1:6">
      <c r="A308" s="391"/>
      <c r="B308" s="373"/>
      <c r="C308" s="373"/>
      <c r="D308" s="373"/>
      <c r="E308" s="373"/>
      <c r="F308" s="373"/>
    </row>
    <row r="309" spans="1:6">
      <c r="A309" s="391"/>
      <c r="B309" s="373"/>
      <c r="C309" s="373"/>
      <c r="D309" s="373"/>
      <c r="E309" s="373"/>
      <c r="F309" s="373"/>
    </row>
    <row r="310" spans="1:6">
      <c r="A310" s="391"/>
      <c r="B310" s="373"/>
      <c r="C310" s="373"/>
      <c r="D310" s="373"/>
      <c r="E310" s="373"/>
      <c r="F310" s="373"/>
    </row>
    <row r="311" spans="1:6">
      <c r="A311" s="391"/>
      <c r="B311" s="373"/>
      <c r="C311" s="373"/>
      <c r="D311" s="373"/>
      <c r="E311" s="373"/>
      <c r="F311" s="373"/>
    </row>
    <row r="312" spans="1:6">
      <c r="A312" s="391"/>
      <c r="B312" s="373"/>
      <c r="C312" s="373"/>
      <c r="D312" s="373"/>
      <c r="E312" s="373"/>
      <c r="F312" s="373"/>
    </row>
    <row r="313" spans="1:6">
      <c r="A313" s="391"/>
      <c r="B313" s="373"/>
      <c r="C313" s="373"/>
      <c r="D313" s="373"/>
      <c r="E313" s="373"/>
      <c r="F313" s="373"/>
    </row>
    <row r="314" spans="1:6">
      <c r="A314" s="391"/>
      <c r="B314" s="373"/>
      <c r="C314" s="373"/>
      <c r="D314" s="373"/>
      <c r="E314" s="373"/>
      <c r="F314" s="373"/>
    </row>
    <row r="315" spans="1:6">
      <c r="A315" s="391"/>
      <c r="B315" s="373"/>
      <c r="C315" s="373"/>
      <c r="D315" s="373"/>
      <c r="E315" s="373"/>
      <c r="F315" s="373"/>
    </row>
    <row r="316" spans="1:6">
      <c r="A316" s="391"/>
      <c r="B316" s="373"/>
      <c r="C316" s="373"/>
      <c r="D316" s="373"/>
      <c r="E316" s="373"/>
      <c r="F316" s="373"/>
    </row>
    <row r="317" spans="1:6">
      <c r="A317" s="391"/>
      <c r="B317" s="373"/>
      <c r="C317" s="373"/>
      <c r="D317" s="373"/>
      <c r="E317" s="373"/>
      <c r="F317" s="373"/>
    </row>
    <row r="318" spans="1:6">
      <c r="A318" s="391"/>
      <c r="B318" s="373"/>
      <c r="C318" s="373"/>
      <c r="D318" s="373"/>
      <c r="E318" s="373"/>
      <c r="F318" s="373"/>
    </row>
    <row r="319" spans="1:6">
      <c r="A319" s="391"/>
      <c r="B319" s="373"/>
      <c r="C319" s="373"/>
      <c r="D319" s="373"/>
      <c r="E319" s="373"/>
      <c r="F319" s="373"/>
    </row>
    <row r="320" spans="1:6">
      <c r="A320" s="391"/>
      <c r="B320" s="373"/>
      <c r="C320" s="373"/>
      <c r="D320" s="373"/>
      <c r="E320" s="373"/>
      <c r="F320" s="373"/>
    </row>
    <row r="321" spans="1:6">
      <c r="A321" s="391"/>
      <c r="B321" s="373"/>
      <c r="C321" s="373"/>
      <c r="D321" s="373"/>
      <c r="E321" s="373"/>
      <c r="F321" s="373"/>
    </row>
    <row r="322" spans="1:6">
      <c r="A322" s="391"/>
      <c r="B322" s="373"/>
      <c r="C322" s="373"/>
      <c r="D322" s="373"/>
      <c r="E322" s="373"/>
      <c r="F322" s="373"/>
    </row>
    <row r="323" spans="1:6">
      <c r="A323" s="391"/>
      <c r="B323" s="373"/>
      <c r="C323" s="373"/>
      <c r="D323" s="373"/>
      <c r="E323" s="373"/>
      <c r="F323" s="373"/>
    </row>
    <row r="324" spans="1:6">
      <c r="A324" s="391"/>
      <c r="B324" s="373"/>
      <c r="C324" s="373"/>
      <c r="D324" s="373"/>
      <c r="E324" s="373"/>
      <c r="F324" s="373"/>
    </row>
    <row r="325" spans="1:6">
      <c r="A325" s="391"/>
      <c r="B325" s="373"/>
      <c r="C325" s="373"/>
      <c r="D325" s="373"/>
      <c r="E325" s="373"/>
      <c r="F325" s="373"/>
    </row>
    <row r="326" spans="1:6">
      <c r="A326" s="391"/>
      <c r="B326" s="373"/>
      <c r="C326" s="373"/>
      <c r="D326" s="373"/>
      <c r="E326" s="373"/>
      <c r="F326" s="373"/>
    </row>
    <row r="327" spans="1:6">
      <c r="A327" s="391"/>
      <c r="B327" s="373"/>
      <c r="C327" s="373"/>
      <c r="D327" s="373"/>
      <c r="E327" s="373"/>
      <c r="F327" s="373"/>
    </row>
    <row r="328" spans="1:6">
      <c r="A328" s="391"/>
      <c r="B328" s="373"/>
      <c r="C328" s="373"/>
      <c r="D328" s="373"/>
      <c r="E328" s="373"/>
      <c r="F328" s="373"/>
    </row>
    <row r="329" spans="1:6">
      <c r="A329" s="391"/>
      <c r="B329" s="373"/>
      <c r="C329" s="373"/>
      <c r="D329" s="373"/>
      <c r="E329" s="373"/>
      <c r="F329" s="373"/>
    </row>
    <row r="330" spans="1:6">
      <c r="A330" s="391"/>
      <c r="B330" s="373"/>
      <c r="C330" s="373"/>
      <c r="D330" s="373"/>
      <c r="E330" s="373"/>
      <c r="F330" s="373"/>
    </row>
    <row r="331" spans="1:6">
      <c r="A331" s="391"/>
      <c r="B331" s="373"/>
      <c r="C331" s="373"/>
      <c r="D331" s="373"/>
      <c r="E331" s="373"/>
      <c r="F331" s="373"/>
    </row>
    <row r="332" spans="1:6">
      <c r="A332" s="391"/>
      <c r="B332" s="373"/>
      <c r="C332" s="373"/>
      <c r="D332" s="373"/>
      <c r="E332" s="373"/>
      <c r="F332" s="373"/>
    </row>
    <row r="333" spans="1:6">
      <c r="A333" s="391"/>
      <c r="B333" s="373"/>
      <c r="C333" s="373"/>
      <c r="D333" s="373"/>
      <c r="E333" s="373"/>
      <c r="F333" s="373"/>
    </row>
    <row r="334" spans="1:6">
      <c r="A334" s="391"/>
      <c r="B334" s="373"/>
      <c r="C334" s="373"/>
      <c r="D334" s="373"/>
      <c r="E334" s="373"/>
      <c r="F334" s="373"/>
    </row>
    <row r="335" spans="1:6">
      <c r="A335" s="391"/>
      <c r="B335" s="373"/>
      <c r="C335" s="373"/>
      <c r="D335" s="373"/>
      <c r="E335" s="373"/>
      <c r="F335" s="373"/>
    </row>
    <row r="336" spans="1:6">
      <c r="A336" s="391"/>
      <c r="B336" s="373"/>
      <c r="C336" s="373"/>
      <c r="D336" s="373"/>
      <c r="E336" s="373"/>
      <c r="F336" s="373"/>
    </row>
    <row r="337" spans="1:6">
      <c r="A337" s="391"/>
      <c r="B337" s="373"/>
      <c r="C337" s="373"/>
      <c r="D337" s="373"/>
      <c r="E337" s="373"/>
      <c r="F337" s="373"/>
    </row>
    <row r="338" spans="1:6">
      <c r="A338" s="391"/>
      <c r="B338" s="373"/>
      <c r="C338" s="373"/>
      <c r="D338" s="373"/>
      <c r="E338" s="373"/>
      <c r="F338" s="373"/>
    </row>
    <row r="339" spans="1:6">
      <c r="A339" s="391"/>
      <c r="B339" s="373"/>
      <c r="C339" s="373"/>
      <c r="D339" s="373"/>
      <c r="E339" s="373"/>
      <c r="F339" s="373"/>
    </row>
    <row r="340" spans="1:6">
      <c r="A340" s="391"/>
      <c r="B340" s="373"/>
      <c r="C340" s="373"/>
      <c r="D340" s="373"/>
      <c r="E340" s="373"/>
      <c r="F340" s="373"/>
    </row>
    <row r="341" spans="1:6">
      <c r="A341" s="391"/>
      <c r="B341" s="373"/>
      <c r="C341" s="373"/>
      <c r="D341" s="373"/>
      <c r="E341" s="373"/>
      <c r="F341" s="373"/>
    </row>
    <row r="342" spans="1:6">
      <c r="A342" s="391"/>
      <c r="B342" s="373"/>
      <c r="C342" s="373"/>
      <c r="D342" s="373"/>
      <c r="E342" s="373"/>
      <c r="F342" s="373"/>
    </row>
    <row r="343" spans="1:6">
      <c r="A343" s="391"/>
      <c r="B343" s="373"/>
      <c r="C343" s="373"/>
      <c r="D343" s="373"/>
      <c r="E343" s="373"/>
      <c r="F343" s="373"/>
    </row>
    <row r="344" spans="1:6">
      <c r="A344" s="391"/>
      <c r="B344" s="373"/>
      <c r="C344" s="373"/>
      <c r="D344" s="373"/>
      <c r="E344" s="373"/>
      <c r="F344" s="373"/>
    </row>
    <row r="345" spans="1:6">
      <c r="A345" s="391"/>
      <c r="B345" s="373"/>
      <c r="C345" s="373"/>
      <c r="D345" s="373"/>
      <c r="E345" s="373"/>
      <c r="F345" s="373"/>
    </row>
    <row r="346" spans="1:6">
      <c r="A346" s="391"/>
      <c r="B346" s="373"/>
      <c r="C346" s="373"/>
      <c r="D346" s="373"/>
      <c r="E346" s="373"/>
      <c r="F346" s="373"/>
    </row>
    <row r="347" spans="1:6">
      <c r="A347" s="391"/>
      <c r="B347" s="373"/>
      <c r="C347" s="373"/>
      <c r="D347" s="373"/>
      <c r="E347" s="373"/>
      <c r="F347" s="373"/>
    </row>
    <row r="348" spans="1:6">
      <c r="A348" s="391"/>
      <c r="B348" s="373"/>
      <c r="C348" s="373"/>
      <c r="D348" s="373"/>
      <c r="E348" s="373"/>
      <c r="F348" s="373"/>
    </row>
    <row r="349" spans="1:6">
      <c r="A349" s="391"/>
      <c r="B349" s="373"/>
      <c r="C349" s="373"/>
      <c r="D349" s="373"/>
      <c r="E349" s="373"/>
      <c r="F349" s="373"/>
    </row>
    <row r="350" spans="1:6">
      <c r="A350" s="391"/>
      <c r="B350" s="373"/>
      <c r="C350" s="373"/>
      <c r="D350" s="373"/>
      <c r="E350" s="373"/>
      <c r="F350" s="373"/>
    </row>
    <row r="351" spans="1:6">
      <c r="A351" s="391"/>
      <c r="B351" s="373"/>
      <c r="C351" s="373"/>
      <c r="D351" s="373"/>
      <c r="E351" s="373"/>
      <c r="F351" s="373"/>
    </row>
    <row r="352" spans="1:6">
      <c r="A352" s="391"/>
      <c r="B352" s="373"/>
      <c r="C352" s="373"/>
      <c r="D352" s="373"/>
      <c r="E352" s="373"/>
      <c r="F352" s="373"/>
    </row>
    <row r="353" spans="1:6">
      <c r="A353" s="391"/>
      <c r="B353" s="373"/>
      <c r="C353" s="373"/>
      <c r="D353" s="373"/>
      <c r="E353" s="373"/>
      <c r="F353" s="373"/>
    </row>
    <row r="354" spans="1:6">
      <c r="A354" s="391"/>
      <c r="B354" s="373"/>
      <c r="C354" s="373"/>
      <c r="D354" s="373"/>
      <c r="E354" s="373"/>
      <c r="F354" s="373"/>
    </row>
    <row r="355" spans="1:6">
      <c r="A355" s="391"/>
      <c r="B355" s="373"/>
      <c r="C355" s="373"/>
      <c r="D355" s="373"/>
      <c r="E355" s="373"/>
      <c r="F355" s="373"/>
    </row>
    <row r="356" spans="1:6">
      <c r="A356" s="391"/>
      <c r="B356" s="373"/>
      <c r="C356" s="373"/>
      <c r="D356" s="373"/>
      <c r="E356" s="373"/>
      <c r="F356" s="373"/>
    </row>
    <row r="357" spans="1:6">
      <c r="A357" s="391"/>
      <c r="B357" s="373"/>
      <c r="C357" s="373"/>
      <c r="D357" s="373"/>
      <c r="E357" s="373"/>
      <c r="F357" s="373"/>
    </row>
    <row r="358" spans="1:6">
      <c r="A358" s="391"/>
      <c r="B358" s="373"/>
      <c r="C358" s="373"/>
      <c r="D358" s="373"/>
      <c r="E358" s="373"/>
      <c r="F358" s="373"/>
    </row>
    <row r="359" spans="1:6">
      <c r="A359" s="391"/>
      <c r="B359" s="373"/>
      <c r="C359" s="373"/>
      <c r="D359" s="373"/>
      <c r="E359" s="373"/>
      <c r="F359" s="373"/>
    </row>
    <row r="360" spans="1:6">
      <c r="A360" s="391"/>
      <c r="B360" s="373"/>
      <c r="C360" s="373"/>
      <c r="D360" s="373"/>
      <c r="E360" s="373"/>
      <c r="F360" s="373"/>
    </row>
    <row r="361" spans="1:6">
      <c r="A361" s="391"/>
      <c r="B361" s="373"/>
      <c r="C361" s="373"/>
      <c r="D361" s="373"/>
      <c r="E361" s="373"/>
      <c r="F361" s="373"/>
    </row>
    <row r="362" spans="1:6">
      <c r="A362" s="391"/>
      <c r="B362" s="373"/>
      <c r="C362" s="373"/>
      <c r="D362" s="373"/>
      <c r="E362" s="373"/>
      <c r="F362" s="373"/>
    </row>
    <row r="363" spans="1:6">
      <c r="A363" s="391"/>
      <c r="B363" s="373"/>
      <c r="C363" s="373"/>
      <c r="D363" s="373"/>
      <c r="E363" s="373"/>
      <c r="F363" s="373"/>
    </row>
    <row r="364" spans="1:6">
      <c r="A364" s="391"/>
      <c r="B364" s="373"/>
      <c r="C364" s="373"/>
      <c r="D364" s="373"/>
      <c r="E364" s="373"/>
      <c r="F364" s="373"/>
    </row>
    <row r="365" spans="1:6">
      <c r="A365" s="391"/>
      <c r="B365" s="373"/>
      <c r="C365" s="373"/>
      <c r="D365" s="373"/>
      <c r="E365" s="373"/>
      <c r="F365" s="373"/>
    </row>
    <row r="366" spans="1:6">
      <c r="A366" s="391"/>
      <c r="B366" s="373"/>
      <c r="C366" s="373"/>
      <c r="D366" s="373"/>
      <c r="E366" s="373"/>
      <c r="F366" s="373"/>
    </row>
    <row r="367" spans="1:6">
      <c r="A367" s="391"/>
      <c r="B367" s="373"/>
      <c r="C367" s="373"/>
      <c r="D367" s="373"/>
      <c r="E367" s="373"/>
      <c r="F367" s="373"/>
    </row>
    <row r="368" spans="1:6">
      <c r="A368" s="391"/>
      <c r="B368" s="373"/>
      <c r="C368" s="373"/>
      <c r="D368" s="373"/>
      <c r="E368" s="373"/>
      <c r="F368" s="373"/>
    </row>
    <row r="369" spans="1:6">
      <c r="A369" s="391"/>
      <c r="B369" s="373"/>
      <c r="C369" s="373"/>
      <c r="D369" s="373"/>
      <c r="E369" s="373"/>
      <c r="F369" s="373"/>
    </row>
    <row r="370" spans="1:6">
      <c r="A370" s="391"/>
      <c r="B370" s="373"/>
      <c r="C370" s="373"/>
      <c r="D370" s="373"/>
      <c r="E370" s="373"/>
      <c r="F370" s="373"/>
    </row>
    <row r="371" spans="1:6">
      <c r="A371" s="391"/>
      <c r="B371" s="373"/>
      <c r="C371" s="373"/>
      <c r="D371" s="373"/>
      <c r="E371" s="373"/>
      <c r="F371" s="373"/>
    </row>
    <row r="372" spans="1:6">
      <c r="A372" s="391"/>
      <c r="B372" s="373"/>
      <c r="C372" s="373"/>
      <c r="D372" s="373"/>
      <c r="E372" s="373"/>
      <c r="F372" s="373"/>
    </row>
    <row r="373" spans="1:6">
      <c r="A373" s="391"/>
      <c r="B373" s="373"/>
      <c r="C373" s="373"/>
      <c r="D373" s="373"/>
      <c r="E373" s="373"/>
      <c r="F373" s="373"/>
    </row>
    <row r="374" spans="1:6">
      <c r="A374" s="391"/>
      <c r="B374" s="373"/>
      <c r="C374" s="373"/>
      <c r="D374" s="373"/>
      <c r="E374" s="373"/>
      <c r="F374" s="373"/>
    </row>
    <row r="375" spans="1:6">
      <c r="A375" s="391"/>
      <c r="B375" s="373"/>
      <c r="C375" s="373"/>
      <c r="D375" s="373"/>
      <c r="E375" s="373"/>
      <c r="F375" s="373"/>
    </row>
    <row r="376" spans="1:6">
      <c r="A376" s="391"/>
      <c r="B376" s="373"/>
      <c r="C376" s="373"/>
      <c r="D376" s="373"/>
      <c r="E376" s="373"/>
      <c r="F376" s="373"/>
    </row>
    <row r="377" spans="1:6">
      <c r="A377" s="391"/>
      <c r="B377" s="373"/>
      <c r="C377" s="373"/>
      <c r="D377" s="373"/>
      <c r="E377" s="373"/>
      <c r="F377" s="373"/>
    </row>
    <row r="378" spans="1:6">
      <c r="A378" s="391"/>
      <c r="B378" s="373"/>
      <c r="C378" s="373"/>
      <c r="D378" s="373"/>
      <c r="E378" s="373"/>
      <c r="F378" s="373"/>
    </row>
    <row r="379" spans="1:6">
      <c r="A379" s="391"/>
      <c r="B379" s="373"/>
      <c r="C379" s="373"/>
      <c r="D379" s="373"/>
      <c r="E379" s="373"/>
      <c r="F379" s="373"/>
    </row>
    <row r="380" spans="1:6">
      <c r="A380" s="391"/>
      <c r="B380" s="373"/>
      <c r="C380" s="373"/>
      <c r="D380" s="373"/>
      <c r="E380" s="373"/>
      <c r="F380" s="373"/>
    </row>
    <row r="381" spans="1:6">
      <c r="A381" s="391"/>
      <c r="B381" s="373"/>
      <c r="C381" s="373"/>
      <c r="D381" s="373"/>
      <c r="E381" s="373"/>
      <c r="F381" s="373"/>
    </row>
    <row r="382" spans="1:6">
      <c r="A382" s="391"/>
      <c r="B382" s="373"/>
      <c r="C382" s="373"/>
      <c r="D382" s="373"/>
      <c r="E382" s="373"/>
      <c r="F382" s="373"/>
    </row>
    <row r="383" spans="1:6">
      <c r="A383" s="391"/>
      <c r="B383" s="373"/>
      <c r="C383" s="373"/>
      <c r="D383" s="373"/>
      <c r="E383" s="373"/>
      <c r="F383" s="373"/>
    </row>
    <row r="384" spans="1:6">
      <c r="A384" s="391"/>
      <c r="B384" s="373"/>
      <c r="C384" s="373"/>
      <c r="D384" s="373"/>
      <c r="E384" s="373"/>
      <c r="F384" s="373"/>
    </row>
    <row r="385" spans="1:6">
      <c r="A385" s="391"/>
      <c r="B385" s="373"/>
      <c r="C385" s="373"/>
      <c r="D385" s="373"/>
      <c r="E385" s="373"/>
      <c r="F385" s="373"/>
    </row>
    <row r="386" spans="1:6">
      <c r="A386" s="391"/>
      <c r="B386" s="373"/>
      <c r="C386" s="373"/>
      <c r="D386" s="373"/>
      <c r="E386" s="373"/>
      <c r="F386" s="373"/>
    </row>
    <row r="387" spans="1:6">
      <c r="A387" s="391"/>
      <c r="B387" s="373"/>
      <c r="C387" s="373"/>
      <c r="D387" s="373"/>
      <c r="E387" s="373"/>
      <c r="F387" s="373"/>
    </row>
    <row r="388" spans="1:6">
      <c r="A388" s="391"/>
      <c r="B388" s="373"/>
      <c r="C388" s="373"/>
      <c r="D388" s="373"/>
      <c r="E388" s="373"/>
      <c r="F388" s="373"/>
    </row>
    <row r="389" spans="1:6">
      <c r="A389" s="391"/>
      <c r="B389" s="373"/>
      <c r="C389" s="373"/>
      <c r="D389" s="373"/>
      <c r="E389" s="373"/>
      <c r="F389" s="373"/>
    </row>
    <row r="390" spans="1:6">
      <c r="A390" s="391"/>
      <c r="B390" s="373"/>
      <c r="C390" s="373"/>
      <c r="D390" s="373"/>
      <c r="E390" s="373"/>
      <c r="F390" s="373"/>
    </row>
    <row r="391" spans="1:6">
      <c r="A391" s="391"/>
      <c r="B391" s="373"/>
      <c r="C391" s="373"/>
      <c r="D391" s="373"/>
      <c r="E391" s="373"/>
      <c r="F391" s="373"/>
    </row>
    <row r="392" spans="1:6">
      <c r="A392" s="391"/>
      <c r="B392" s="373"/>
      <c r="C392" s="373"/>
      <c r="D392" s="373"/>
      <c r="E392" s="373"/>
      <c r="F392" s="373"/>
    </row>
    <row r="393" spans="1:6">
      <c r="A393" s="391"/>
      <c r="B393" s="373"/>
      <c r="C393" s="373"/>
      <c r="D393" s="373"/>
      <c r="E393" s="373"/>
      <c r="F393" s="373"/>
    </row>
    <row r="394" spans="1:6">
      <c r="A394" s="391"/>
      <c r="B394" s="373"/>
      <c r="C394" s="373"/>
      <c r="D394" s="373"/>
      <c r="E394" s="373"/>
      <c r="F394" s="373"/>
    </row>
    <row r="395" spans="1:6">
      <c r="A395" s="391"/>
      <c r="B395" s="373"/>
      <c r="C395" s="373"/>
      <c r="D395" s="373"/>
      <c r="E395" s="373"/>
      <c r="F395" s="373"/>
    </row>
    <row r="396" spans="1:6">
      <c r="A396" s="391"/>
      <c r="B396" s="373"/>
      <c r="C396" s="373"/>
      <c r="D396" s="373"/>
      <c r="E396" s="373"/>
      <c r="F396" s="373"/>
    </row>
    <row r="397" spans="1:6">
      <c r="A397" s="391"/>
      <c r="B397" s="373"/>
      <c r="C397" s="373"/>
      <c r="D397" s="373"/>
      <c r="E397" s="373"/>
      <c r="F397" s="373"/>
    </row>
    <row r="398" spans="1:6">
      <c r="A398" s="391"/>
      <c r="B398" s="373"/>
      <c r="C398" s="373"/>
      <c r="D398" s="373"/>
      <c r="E398" s="373"/>
      <c r="F398" s="373"/>
    </row>
    <row r="399" spans="1:6">
      <c r="A399" s="391"/>
      <c r="B399" s="373"/>
      <c r="C399" s="373"/>
      <c r="D399" s="373"/>
      <c r="E399" s="373"/>
      <c r="F399" s="373"/>
    </row>
    <row r="400" spans="1:6">
      <c r="A400" s="391"/>
      <c r="B400" s="373"/>
      <c r="C400" s="373"/>
      <c r="D400" s="373"/>
      <c r="E400" s="373"/>
      <c r="F400" s="373"/>
    </row>
    <row r="401" spans="1:6">
      <c r="A401" s="391"/>
      <c r="B401" s="373"/>
      <c r="C401" s="373"/>
      <c r="D401" s="373"/>
      <c r="E401" s="373"/>
      <c r="F401" s="373"/>
    </row>
    <row r="402" spans="1:6">
      <c r="A402" s="391"/>
      <c r="B402" s="373"/>
      <c r="C402" s="373"/>
      <c r="D402" s="373"/>
      <c r="E402" s="373"/>
      <c r="F402" s="373"/>
    </row>
    <row r="403" spans="1:6">
      <c r="A403" s="391"/>
      <c r="B403" s="373"/>
      <c r="C403" s="373"/>
      <c r="D403" s="373"/>
      <c r="E403" s="373"/>
      <c r="F403" s="373"/>
    </row>
    <row r="404" spans="1:6">
      <c r="A404" s="391"/>
      <c r="B404" s="373"/>
      <c r="C404" s="373"/>
      <c r="D404" s="373"/>
      <c r="E404" s="373"/>
      <c r="F404" s="373"/>
    </row>
    <row r="405" spans="1:6">
      <c r="A405" s="391"/>
      <c r="B405" s="373"/>
      <c r="C405" s="373"/>
      <c r="D405" s="373"/>
      <c r="E405" s="373"/>
      <c r="F405" s="373"/>
    </row>
    <row r="406" spans="1:6">
      <c r="A406" s="391"/>
      <c r="B406" s="373"/>
      <c r="C406" s="373"/>
      <c r="D406" s="373"/>
      <c r="E406" s="373"/>
      <c r="F406" s="373"/>
    </row>
    <row r="407" spans="1:6">
      <c r="A407" s="391"/>
      <c r="B407" s="373"/>
      <c r="C407" s="373"/>
      <c r="D407" s="373"/>
      <c r="E407" s="373"/>
      <c r="F407" s="373"/>
    </row>
    <row r="408" spans="1:6">
      <c r="A408" s="391"/>
      <c r="B408" s="373"/>
      <c r="C408" s="373"/>
      <c r="D408" s="373"/>
      <c r="E408" s="373"/>
      <c r="F408" s="373"/>
    </row>
    <row r="409" spans="1:6">
      <c r="A409" s="391"/>
      <c r="B409" s="373"/>
      <c r="C409" s="373"/>
      <c r="D409" s="373"/>
      <c r="E409" s="373"/>
      <c r="F409" s="373"/>
    </row>
    <row r="410" spans="1:6">
      <c r="A410" s="391"/>
      <c r="B410" s="373"/>
      <c r="C410" s="373"/>
      <c r="D410" s="373"/>
      <c r="E410" s="373"/>
      <c r="F410" s="373"/>
    </row>
    <row r="411" spans="1:6">
      <c r="A411" s="391"/>
      <c r="B411" s="373"/>
      <c r="C411" s="373"/>
      <c r="D411" s="373"/>
      <c r="E411" s="373"/>
      <c r="F411" s="373"/>
    </row>
    <row r="412" spans="1:6">
      <c r="A412" s="391"/>
      <c r="B412" s="373"/>
      <c r="C412" s="373"/>
      <c r="D412" s="373"/>
      <c r="E412" s="373"/>
      <c r="F412" s="373"/>
    </row>
    <row r="413" spans="1:6">
      <c r="A413" s="391"/>
      <c r="B413" s="373"/>
      <c r="C413" s="373"/>
      <c r="D413" s="373"/>
      <c r="E413" s="373"/>
      <c r="F413" s="373"/>
    </row>
    <row r="414" spans="1:6">
      <c r="A414" s="391"/>
      <c r="B414" s="373"/>
      <c r="C414" s="373"/>
      <c r="D414" s="373"/>
      <c r="E414" s="373"/>
      <c r="F414" s="373"/>
    </row>
    <row r="415" spans="1:6">
      <c r="A415" s="391"/>
      <c r="B415" s="373"/>
      <c r="C415" s="373"/>
      <c r="D415" s="373"/>
      <c r="E415" s="373"/>
      <c r="F415" s="373"/>
    </row>
    <row r="416" spans="1:6">
      <c r="A416" s="391"/>
      <c r="B416" s="373"/>
      <c r="C416" s="373"/>
      <c r="D416" s="373"/>
      <c r="E416" s="373"/>
      <c r="F416" s="373"/>
    </row>
    <row r="417" spans="1:6">
      <c r="A417" s="391"/>
      <c r="B417" s="373"/>
      <c r="C417" s="373"/>
      <c r="D417" s="373"/>
      <c r="E417" s="373"/>
      <c r="F417" s="373"/>
    </row>
    <row r="418" spans="1:6">
      <c r="A418" s="391"/>
      <c r="B418" s="373"/>
      <c r="C418" s="373"/>
      <c r="D418" s="373"/>
      <c r="E418" s="373"/>
      <c r="F418" s="373"/>
    </row>
    <row r="419" spans="1:6">
      <c r="A419" s="391"/>
      <c r="B419" s="373"/>
      <c r="C419" s="373"/>
      <c r="D419" s="373"/>
      <c r="E419" s="373"/>
      <c r="F419" s="373"/>
    </row>
    <row r="420" spans="1:6">
      <c r="A420" s="391"/>
      <c r="B420" s="373"/>
      <c r="C420" s="373"/>
      <c r="D420" s="373"/>
      <c r="E420" s="373"/>
      <c r="F420" s="373"/>
    </row>
    <row r="421" spans="1:6">
      <c r="A421" s="391"/>
      <c r="B421" s="373"/>
      <c r="C421" s="373"/>
      <c r="D421" s="373"/>
      <c r="E421" s="373"/>
      <c r="F421" s="373"/>
    </row>
    <row r="422" spans="1:6">
      <c r="A422" s="391"/>
      <c r="B422" s="373"/>
      <c r="C422" s="373"/>
      <c r="D422" s="373"/>
      <c r="E422" s="373"/>
      <c r="F422" s="373"/>
    </row>
    <row r="423" spans="1:6">
      <c r="A423" s="391"/>
      <c r="B423" s="373"/>
      <c r="C423" s="373"/>
      <c r="D423" s="373"/>
      <c r="E423" s="373"/>
      <c r="F423" s="373"/>
    </row>
    <row r="424" spans="1:6">
      <c r="A424" s="391"/>
      <c r="B424" s="373"/>
      <c r="C424" s="373"/>
      <c r="D424" s="373"/>
      <c r="E424" s="373"/>
      <c r="F424" s="373"/>
    </row>
    <row r="425" spans="1:6">
      <c r="A425" s="391"/>
      <c r="B425" s="373"/>
      <c r="C425" s="373"/>
      <c r="D425" s="373"/>
      <c r="E425" s="373"/>
      <c r="F425" s="373"/>
    </row>
    <row r="426" spans="1:6">
      <c r="A426" s="391"/>
      <c r="B426" s="373"/>
      <c r="C426" s="373"/>
      <c r="D426" s="373"/>
      <c r="E426" s="373"/>
      <c r="F426" s="373"/>
    </row>
    <row r="427" spans="1:6">
      <c r="A427" s="391"/>
      <c r="B427" s="373"/>
      <c r="C427" s="373"/>
      <c r="D427" s="373"/>
      <c r="E427" s="373"/>
      <c r="F427" s="373"/>
    </row>
    <row r="428" spans="1:6">
      <c r="A428" s="391"/>
      <c r="B428" s="373"/>
      <c r="C428" s="373"/>
      <c r="D428" s="373"/>
      <c r="E428" s="373"/>
      <c r="F428" s="373"/>
    </row>
    <row r="429" spans="1:6">
      <c r="A429" s="391"/>
      <c r="B429" s="373"/>
      <c r="C429" s="373"/>
      <c r="D429" s="373"/>
      <c r="E429" s="373"/>
      <c r="F429" s="373"/>
    </row>
    <row r="430" spans="1:6">
      <c r="A430" s="391"/>
      <c r="B430" s="373"/>
      <c r="C430" s="373"/>
      <c r="D430" s="373"/>
      <c r="E430" s="373"/>
      <c r="F430" s="373"/>
    </row>
    <row r="431" spans="1:6">
      <c r="A431" s="391"/>
      <c r="B431" s="373"/>
      <c r="C431" s="373"/>
      <c r="D431" s="373"/>
      <c r="E431" s="373"/>
      <c r="F431" s="373"/>
    </row>
    <row r="432" spans="1:6">
      <c r="A432" s="391"/>
      <c r="B432" s="373"/>
      <c r="C432" s="373"/>
      <c r="D432" s="373"/>
      <c r="E432" s="373"/>
      <c r="F432" s="373"/>
    </row>
    <row r="433" spans="1:6">
      <c r="A433" s="391"/>
      <c r="B433" s="373"/>
      <c r="C433" s="373"/>
      <c r="D433" s="373"/>
      <c r="E433" s="373"/>
      <c r="F433" s="373"/>
    </row>
    <row r="434" spans="1:6">
      <c r="A434" s="391"/>
      <c r="B434" s="373"/>
      <c r="C434" s="373"/>
      <c r="D434" s="373"/>
      <c r="E434" s="373"/>
      <c r="F434" s="373"/>
    </row>
    <row r="435" spans="1:6">
      <c r="A435" s="391"/>
      <c r="B435" s="373"/>
      <c r="C435" s="373"/>
      <c r="D435" s="373"/>
      <c r="E435" s="373"/>
      <c r="F435" s="373"/>
    </row>
    <row r="436" spans="1:6">
      <c r="A436" s="391"/>
      <c r="B436" s="373"/>
      <c r="C436" s="373"/>
      <c r="D436" s="373"/>
      <c r="E436" s="373"/>
      <c r="F436" s="373"/>
    </row>
    <row r="437" spans="1:6">
      <c r="A437" s="391"/>
      <c r="B437" s="373"/>
      <c r="C437" s="373"/>
      <c r="D437" s="373"/>
      <c r="E437" s="373"/>
      <c r="F437" s="373"/>
    </row>
    <row r="438" spans="1:6">
      <c r="A438" s="391"/>
      <c r="B438" s="373"/>
      <c r="C438" s="373"/>
      <c r="D438" s="373"/>
      <c r="E438" s="373"/>
      <c r="F438" s="373"/>
    </row>
    <row r="439" spans="1:6">
      <c r="A439" s="391"/>
      <c r="B439" s="373"/>
      <c r="C439" s="373"/>
      <c r="D439" s="373"/>
      <c r="E439" s="373"/>
      <c r="F439" s="373"/>
    </row>
    <row r="440" spans="1:6">
      <c r="A440" s="391"/>
      <c r="B440" s="373"/>
      <c r="C440" s="373"/>
      <c r="D440" s="373"/>
      <c r="E440" s="373"/>
      <c r="F440" s="373"/>
    </row>
    <row r="441" spans="1:6">
      <c r="A441" s="391"/>
      <c r="B441" s="373"/>
      <c r="C441" s="373"/>
      <c r="D441" s="373"/>
      <c r="E441" s="373"/>
      <c r="F441" s="373"/>
    </row>
    <row r="442" spans="1:6">
      <c r="A442" s="391"/>
      <c r="B442" s="373"/>
      <c r="C442" s="373"/>
      <c r="D442" s="373"/>
      <c r="E442" s="373"/>
      <c r="F442" s="373"/>
    </row>
    <row r="443" spans="1:6">
      <c r="A443" s="391"/>
      <c r="B443" s="373"/>
      <c r="C443" s="373"/>
      <c r="D443" s="373"/>
      <c r="E443" s="373"/>
      <c r="F443" s="373"/>
    </row>
    <row r="444" spans="1:6">
      <c r="A444" s="391"/>
      <c r="B444" s="373"/>
      <c r="C444" s="373"/>
      <c r="D444" s="373"/>
      <c r="E444" s="373"/>
      <c r="F444" s="373"/>
    </row>
    <row r="445" spans="1:6">
      <c r="A445" s="391"/>
      <c r="B445" s="373"/>
      <c r="C445" s="373"/>
      <c r="D445" s="373"/>
      <c r="E445" s="373"/>
      <c r="F445" s="373"/>
    </row>
    <row r="446" spans="1:6">
      <c r="A446" s="391"/>
      <c r="B446" s="373"/>
      <c r="C446" s="373"/>
      <c r="D446" s="373"/>
      <c r="E446" s="373"/>
      <c r="F446" s="373"/>
    </row>
    <row r="447" spans="1:6">
      <c r="A447" s="391"/>
      <c r="B447" s="373"/>
      <c r="C447" s="373"/>
      <c r="D447" s="373"/>
      <c r="E447" s="373"/>
      <c r="F447" s="373"/>
    </row>
    <row r="448" spans="1:6">
      <c r="A448" s="391"/>
      <c r="B448" s="373"/>
      <c r="C448" s="373"/>
      <c r="D448" s="373"/>
      <c r="E448" s="373"/>
      <c r="F448" s="373"/>
    </row>
    <row r="449" spans="1:6">
      <c r="A449" s="391"/>
      <c r="B449" s="373"/>
      <c r="C449" s="373"/>
      <c r="D449" s="373"/>
      <c r="E449" s="373"/>
      <c r="F449" s="373"/>
    </row>
    <row r="450" spans="1:6">
      <c r="A450" s="391"/>
      <c r="B450" s="373"/>
      <c r="C450" s="373"/>
      <c r="D450" s="373"/>
      <c r="E450" s="373"/>
      <c r="F450" s="373"/>
    </row>
    <row r="451" spans="1:6">
      <c r="A451" s="391"/>
      <c r="B451" s="373"/>
      <c r="C451" s="373"/>
      <c r="D451" s="373"/>
      <c r="E451" s="373"/>
      <c r="F451" s="373"/>
    </row>
    <row r="452" spans="1:6">
      <c r="A452" s="391"/>
      <c r="B452" s="373"/>
      <c r="C452" s="373"/>
      <c r="D452" s="373"/>
      <c r="E452" s="373"/>
      <c r="F452" s="373"/>
    </row>
    <row r="453" spans="1:6">
      <c r="A453" s="391"/>
      <c r="B453" s="373"/>
      <c r="C453" s="373"/>
      <c r="D453" s="373"/>
      <c r="E453" s="373"/>
      <c r="F453" s="373"/>
    </row>
    <row r="454" spans="1:6">
      <c r="A454" s="391"/>
      <c r="B454" s="373"/>
      <c r="C454" s="373"/>
      <c r="D454" s="373"/>
      <c r="E454" s="373"/>
      <c r="F454" s="373"/>
    </row>
    <row r="455" spans="1:6">
      <c r="A455" s="391"/>
      <c r="B455" s="373"/>
      <c r="C455" s="373"/>
      <c r="D455" s="373"/>
      <c r="E455" s="373"/>
      <c r="F455" s="373"/>
    </row>
    <row r="456" spans="1:6">
      <c r="A456" s="391"/>
      <c r="B456" s="373"/>
      <c r="C456" s="373"/>
      <c r="D456" s="373"/>
      <c r="E456" s="373"/>
      <c r="F456" s="373"/>
    </row>
    <row r="457" spans="1:6">
      <c r="A457" s="391"/>
      <c r="B457" s="373"/>
      <c r="C457" s="373"/>
      <c r="D457" s="373"/>
      <c r="E457" s="373"/>
      <c r="F457" s="373"/>
    </row>
    <row r="458" spans="1:6">
      <c r="A458" s="391"/>
      <c r="B458" s="373"/>
      <c r="C458" s="373"/>
      <c r="D458" s="373"/>
      <c r="E458" s="373"/>
      <c r="F458" s="373"/>
    </row>
    <row r="459" spans="1:6">
      <c r="A459" s="391"/>
      <c r="B459" s="373"/>
      <c r="C459" s="373"/>
      <c r="D459" s="373"/>
      <c r="E459" s="373"/>
      <c r="F459" s="373"/>
    </row>
    <row r="460" spans="1:6">
      <c r="A460" s="391"/>
      <c r="B460" s="373"/>
      <c r="C460" s="373"/>
      <c r="D460" s="373"/>
      <c r="E460" s="373"/>
      <c r="F460" s="373"/>
    </row>
    <row r="461" spans="1:6">
      <c r="A461" s="391"/>
      <c r="B461" s="373"/>
      <c r="C461" s="373"/>
      <c r="D461" s="373"/>
      <c r="E461" s="373"/>
      <c r="F461" s="373"/>
    </row>
    <row r="462" spans="1:6">
      <c r="A462" s="391"/>
      <c r="B462" s="373"/>
      <c r="C462" s="373"/>
      <c r="D462" s="373"/>
      <c r="E462" s="373"/>
      <c r="F462" s="373"/>
    </row>
    <row r="463" spans="1:6">
      <c r="A463" s="391"/>
      <c r="B463" s="373"/>
      <c r="C463" s="373"/>
      <c r="D463" s="373"/>
      <c r="E463" s="373"/>
      <c r="F463" s="373"/>
    </row>
    <row r="464" spans="1:6">
      <c r="A464" s="391"/>
      <c r="B464" s="373"/>
      <c r="C464" s="373"/>
      <c r="D464" s="373"/>
      <c r="E464" s="373"/>
      <c r="F464" s="373"/>
    </row>
    <row r="465" spans="1:6">
      <c r="A465" s="391"/>
      <c r="B465" s="373"/>
      <c r="C465" s="373"/>
      <c r="D465" s="373"/>
      <c r="E465" s="373"/>
      <c r="F465" s="373"/>
    </row>
    <row r="466" spans="1:6">
      <c r="A466" s="391"/>
      <c r="B466" s="373"/>
      <c r="C466" s="373"/>
      <c r="D466" s="373"/>
      <c r="E466" s="373"/>
      <c r="F466" s="373"/>
    </row>
    <row r="467" spans="1:6">
      <c r="A467" s="391"/>
      <c r="B467" s="373"/>
      <c r="C467" s="373"/>
      <c r="D467" s="373"/>
      <c r="E467" s="373"/>
      <c r="F467" s="373"/>
    </row>
    <row r="468" spans="1:6">
      <c r="A468" s="391"/>
      <c r="B468" s="373"/>
      <c r="C468" s="373"/>
      <c r="D468" s="373"/>
      <c r="E468" s="373"/>
      <c r="F468" s="373"/>
    </row>
    <row r="469" spans="1:6">
      <c r="A469" s="391"/>
      <c r="B469" s="373"/>
      <c r="C469" s="373"/>
      <c r="D469" s="373"/>
      <c r="E469" s="373"/>
      <c r="F469" s="373"/>
    </row>
    <row r="470" spans="1:6">
      <c r="A470" s="391"/>
      <c r="B470" s="373"/>
      <c r="C470" s="373"/>
      <c r="D470" s="373"/>
      <c r="E470" s="373"/>
      <c r="F470" s="373"/>
    </row>
    <row r="471" spans="1:6">
      <c r="A471" s="391"/>
      <c r="B471" s="373"/>
      <c r="C471" s="373"/>
      <c r="D471" s="373"/>
      <c r="E471" s="373"/>
      <c r="F471" s="373"/>
    </row>
    <row r="472" spans="1:6">
      <c r="A472" s="391"/>
      <c r="B472" s="373"/>
      <c r="C472" s="373"/>
      <c r="D472" s="373"/>
      <c r="E472" s="373"/>
      <c r="F472" s="373"/>
    </row>
    <row r="473" spans="1:6">
      <c r="A473" s="391"/>
      <c r="B473" s="373"/>
      <c r="C473" s="373"/>
      <c r="D473" s="373"/>
      <c r="E473" s="373"/>
      <c r="F473" s="373"/>
    </row>
  </sheetData>
  <mergeCells count="21">
    <mergeCell ref="B26:D26"/>
    <mergeCell ref="B27:D27"/>
    <mergeCell ref="B28:F28"/>
    <mergeCell ref="B30:F30"/>
    <mergeCell ref="B31:D31"/>
    <mergeCell ref="B21:D21"/>
    <mergeCell ref="B22:D22"/>
    <mergeCell ref="B23:D23"/>
    <mergeCell ref="B24:D24"/>
    <mergeCell ref="B25:D25"/>
    <mergeCell ref="B36:F36"/>
    <mergeCell ref="B29:F29"/>
    <mergeCell ref="B34:F34"/>
    <mergeCell ref="B33:F33"/>
    <mergeCell ref="B35:F35"/>
    <mergeCell ref="B32:D32"/>
    <mergeCell ref="E20:F20"/>
    <mergeCell ref="B20:D20"/>
    <mergeCell ref="B4:F4"/>
    <mergeCell ref="B18:D18"/>
    <mergeCell ref="B19:D19"/>
  </mergeCells>
  <pageMargins left="0.7" right="0.7" top="0.75" bottom="0.75" header="0.3" footer="0.3"/>
  <pageSetup paperSize="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opLeftCell="A8" zoomScaleNormal="100" zoomScaleSheetLayoutView="100" workbookViewId="0">
      <selection activeCell="B9" sqref="B9:F9"/>
    </sheetView>
  </sheetViews>
  <sheetFormatPr defaultColWidth="9.140625" defaultRowHeight="14.25"/>
  <cols>
    <col min="1" max="1" width="37.140625" style="22" customWidth="1"/>
    <col min="2" max="2" width="11.7109375" style="22" customWidth="1"/>
    <col min="3" max="3" width="13.140625" style="22" customWidth="1"/>
    <col min="4" max="4" width="10.140625" style="22" customWidth="1"/>
    <col min="5" max="5" width="14" style="22" customWidth="1"/>
    <col min="6" max="6" width="9.42578125" style="22" customWidth="1"/>
    <col min="7" max="7" width="13.5703125" style="22" customWidth="1"/>
    <col min="8" max="8" width="11.28515625" style="22" customWidth="1"/>
    <col min="9" max="9" width="16.7109375" style="22" customWidth="1"/>
    <col min="10" max="10" width="13.5703125" style="278" customWidth="1"/>
    <col min="11" max="11" width="12.5703125" style="22" customWidth="1"/>
    <col min="12" max="16384" width="9.140625" style="22"/>
  </cols>
  <sheetData>
    <row r="1" spans="1:11" ht="15">
      <c r="A1" s="21" t="s">
        <v>134</v>
      </c>
      <c r="B1" s="1145"/>
      <c r="C1" s="1145"/>
      <c r="D1" s="1145"/>
      <c r="E1" s="1145"/>
      <c r="F1" s="143"/>
      <c r="G1" s="231"/>
      <c r="H1" s="232" t="s">
        <v>135</v>
      </c>
      <c r="I1" s="233"/>
    </row>
    <row r="2" spans="1:11" ht="15">
      <c r="A2" s="21" t="s">
        <v>91</v>
      </c>
      <c r="B2" s="1146"/>
      <c r="C2" s="1145"/>
      <c r="D2" s="50"/>
      <c r="E2" s="50"/>
      <c r="F2" s="42"/>
      <c r="G2" s="234"/>
      <c r="H2" s="235" t="s">
        <v>88</v>
      </c>
      <c r="I2" s="236"/>
    </row>
    <row r="3" spans="1:11" ht="15">
      <c r="A3" s="21" t="s">
        <v>136</v>
      </c>
      <c r="B3" s="1146"/>
      <c r="C3" s="1145"/>
      <c r="D3" s="50"/>
      <c r="E3" s="50"/>
      <c r="G3" s="234"/>
      <c r="H3" s="235" t="s">
        <v>93</v>
      </c>
      <c r="I3" s="233"/>
    </row>
    <row r="4" spans="1:11" ht="15">
      <c r="A4" s="24"/>
      <c r="G4" s="235"/>
      <c r="H4" s="102" t="s">
        <v>95</v>
      </c>
      <c r="I4" s="237"/>
    </row>
    <row r="5" spans="1:11" ht="15">
      <c r="D5" s="25" t="s">
        <v>137</v>
      </c>
      <c r="J5" s="280"/>
    </row>
    <row r="6" spans="1:11" ht="15.75" thickBot="1">
      <c r="D6" s="25"/>
    </row>
    <row r="7" spans="1:11" ht="15">
      <c r="A7" s="26"/>
      <c r="B7" s="27"/>
      <c r="C7" s="1282" t="s">
        <v>138</v>
      </c>
      <c r="D7" s="1283"/>
      <c r="E7" s="1283"/>
      <c r="F7" s="1283"/>
      <c r="G7" s="1283"/>
      <c r="H7" s="1284"/>
    </row>
    <row r="8" spans="1:11" ht="15" customHeight="1">
      <c r="A8" s="28" t="s">
        <v>139</v>
      </c>
      <c r="B8" s="29"/>
      <c r="C8" s="1293"/>
      <c r="D8" s="1294"/>
      <c r="E8" s="1293"/>
      <c r="F8" s="1294"/>
      <c r="G8" s="1293"/>
      <c r="H8" s="1294"/>
      <c r="I8" s="1291" t="s">
        <v>140</v>
      </c>
      <c r="K8" s="30"/>
    </row>
    <row r="9" spans="1:11" s="24" customFormat="1" ht="60">
      <c r="A9" s="28" t="s">
        <v>141</v>
      </c>
      <c r="B9" s="31" t="s">
        <v>310</v>
      </c>
      <c r="C9" s="32" t="s">
        <v>109</v>
      </c>
      <c r="D9" s="31" t="s">
        <v>143</v>
      </c>
      <c r="E9" s="32" t="s">
        <v>109</v>
      </c>
      <c r="F9" s="31" t="s">
        <v>143</v>
      </c>
      <c r="G9" s="32" t="s">
        <v>109</v>
      </c>
      <c r="H9" s="31" t="s">
        <v>143</v>
      </c>
      <c r="I9" s="1292"/>
      <c r="J9" s="281" t="s">
        <v>144</v>
      </c>
      <c r="K9" s="33"/>
    </row>
    <row r="10" spans="1:11" ht="15" customHeight="1">
      <c r="A10" s="119">
        <f>'B-3 page 2 BgtJustf'!B9</f>
        <v>0</v>
      </c>
      <c r="B10" s="202">
        <f>'B-3 page 2 BgtJustf'!C14</f>
        <v>0</v>
      </c>
      <c r="C10" s="1147"/>
      <c r="D10" s="35">
        <f>IF(C10=0,0,C10/I10)</f>
        <v>0</v>
      </c>
      <c r="E10" s="1147"/>
      <c r="F10" s="35">
        <f>IF(E10=0,0,E10/I10)</f>
        <v>0</v>
      </c>
      <c r="G10" s="1147"/>
      <c r="H10" s="35">
        <f>IF(G10=0,0,G10/I10)</f>
        <v>0</v>
      </c>
      <c r="I10" s="1148">
        <f t="shared" ref="I10:I15" si="0">C10+E10+G10</f>
        <v>0</v>
      </c>
      <c r="J10" s="278">
        <f>'B-3 page 2 BgtJustf'!F14</f>
        <v>0</v>
      </c>
      <c r="K10" s="36" t="s">
        <v>145</v>
      </c>
    </row>
    <row r="11" spans="1:11" ht="15" customHeight="1">
      <c r="A11" s="119">
        <f>'B-3 page 2 BgtJustf'!B16</f>
        <v>0</v>
      </c>
      <c r="B11" s="202">
        <f>'B-3 page 2 BgtJustf'!C21</f>
        <v>0</v>
      </c>
      <c r="C11" s="1147">
        <v>0</v>
      </c>
      <c r="D11" s="35">
        <f t="shared" ref="D11:D16" si="1">IF(C11=0,0,C11/I11)</f>
        <v>0</v>
      </c>
      <c r="E11" s="1147">
        <v>0</v>
      </c>
      <c r="F11" s="35">
        <f t="shared" ref="F11:F16" si="2">IF(E11=0,0,E11/I11)</f>
        <v>0</v>
      </c>
      <c r="G11" s="1147">
        <v>0</v>
      </c>
      <c r="H11" s="35">
        <f t="shared" ref="H11:H16" si="3">IF(G11=0,0,G11/I11)</f>
        <v>0</v>
      </c>
      <c r="I11" s="1148">
        <f t="shared" si="0"/>
        <v>0</v>
      </c>
      <c r="J11" s="278">
        <f>'B-3 page 2 BgtJustf'!F21</f>
        <v>0</v>
      </c>
      <c r="K11" s="37"/>
    </row>
    <row r="12" spans="1:11" ht="15" customHeight="1">
      <c r="A12" s="119">
        <f>'B-3 page 2 BgtJustf'!B23</f>
        <v>0</v>
      </c>
      <c r="B12" s="202">
        <f>'B-3 page 2 BgtJustf'!C28</f>
        <v>0</v>
      </c>
      <c r="C12" s="1147">
        <v>0</v>
      </c>
      <c r="D12" s="35">
        <f t="shared" si="1"/>
        <v>0</v>
      </c>
      <c r="E12" s="1147">
        <v>0</v>
      </c>
      <c r="F12" s="35">
        <f t="shared" si="2"/>
        <v>0</v>
      </c>
      <c r="G12" s="1147">
        <v>0</v>
      </c>
      <c r="H12" s="35">
        <f t="shared" si="3"/>
        <v>0</v>
      </c>
      <c r="I12" s="1148">
        <f t="shared" si="0"/>
        <v>0</v>
      </c>
      <c r="J12" s="278">
        <f>'B-3 page 2 BgtJustf'!F28</f>
        <v>0</v>
      </c>
      <c r="K12" s="37"/>
    </row>
    <row r="13" spans="1:11" ht="15" customHeight="1">
      <c r="A13" s="119">
        <f>'B-3 page 2 BgtJustf'!B30</f>
        <v>0</v>
      </c>
      <c r="B13" s="202">
        <f>'B-3 page 2 BgtJustf'!C35</f>
        <v>0</v>
      </c>
      <c r="C13" s="1147">
        <v>0</v>
      </c>
      <c r="D13" s="35">
        <f t="shared" si="1"/>
        <v>0</v>
      </c>
      <c r="E13" s="1147">
        <v>0</v>
      </c>
      <c r="F13" s="35">
        <f t="shared" si="2"/>
        <v>0</v>
      </c>
      <c r="G13" s="1147">
        <v>0</v>
      </c>
      <c r="H13" s="35">
        <f t="shared" si="3"/>
        <v>0</v>
      </c>
      <c r="I13" s="1148">
        <f t="shared" si="0"/>
        <v>0</v>
      </c>
      <c r="J13" s="278">
        <f>'B-3 page 2 BgtJustf'!F35</f>
        <v>0</v>
      </c>
      <c r="K13" s="37"/>
    </row>
    <row r="14" spans="1:11" ht="15" customHeight="1">
      <c r="A14" s="119">
        <f>'B-3 page 2 BgtJustf'!B37</f>
        <v>0</v>
      </c>
      <c r="B14" s="202">
        <f>'B-3 page 2 BgtJustf'!C42</f>
        <v>0</v>
      </c>
      <c r="C14" s="1147">
        <v>0</v>
      </c>
      <c r="D14" s="35">
        <f t="shared" si="1"/>
        <v>0</v>
      </c>
      <c r="E14" s="1147">
        <v>0</v>
      </c>
      <c r="F14" s="35">
        <f t="shared" si="2"/>
        <v>0</v>
      </c>
      <c r="G14" s="1147">
        <v>0</v>
      </c>
      <c r="H14" s="35">
        <f t="shared" si="3"/>
        <v>0</v>
      </c>
      <c r="I14" s="1148">
        <f t="shared" si="0"/>
        <v>0</v>
      </c>
      <c r="J14" s="278">
        <f>'B-3 page 2 BgtJustf'!F42</f>
        <v>0</v>
      </c>
      <c r="K14" s="37"/>
    </row>
    <row r="15" spans="1:11" ht="15" customHeight="1" thickBot="1">
      <c r="A15" s="127">
        <f>'B-3 page 2 BgtJustf'!B44</f>
        <v>0</v>
      </c>
      <c r="B15" s="203">
        <f>'B-3 page 2 BgtJustf'!C49</f>
        <v>0</v>
      </c>
      <c r="C15" s="192">
        <v>0</v>
      </c>
      <c r="D15" s="128">
        <f t="shared" si="1"/>
        <v>0</v>
      </c>
      <c r="E15" s="192">
        <v>0</v>
      </c>
      <c r="F15" s="128">
        <f t="shared" si="2"/>
        <v>0</v>
      </c>
      <c r="G15" s="192">
        <v>0</v>
      </c>
      <c r="H15" s="128">
        <f t="shared" si="3"/>
        <v>0</v>
      </c>
      <c r="I15" s="193">
        <f t="shared" si="0"/>
        <v>0</v>
      </c>
      <c r="J15" s="278">
        <f>'B-3 page 2 BgtJustf'!F49</f>
        <v>0</v>
      </c>
      <c r="K15" s="37"/>
    </row>
    <row r="16" spans="1:11" s="24" customFormat="1" ht="15" customHeight="1" thickTop="1">
      <c r="A16" s="122" t="s">
        <v>311</v>
      </c>
      <c r="B16" s="204">
        <f>SUM(B10:B15)</f>
        <v>0</v>
      </c>
      <c r="C16" s="194">
        <f>IF(SUM(C10:C15)=0,0,SUM(C10:C15))</f>
        <v>0</v>
      </c>
      <c r="D16" s="120">
        <f t="shared" si="1"/>
        <v>0</v>
      </c>
      <c r="E16" s="194">
        <f>SUM(E10:E15)</f>
        <v>0</v>
      </c>
      <c r="F16" s="120">
        <f t="shared" si="2"/>
        <v>0</v>
      </c>
      <c r="G16" s="194">
        <f>SUM(G10:G15)</f>
        <v>0</v>
      </c>
      <c r="H16" s="121">
        <f t="shared" si="3"/>
        <v>0</v>
      </c>
      <c r="I16" s="194">
        <f>SUM(I10:I15)</f>
        <v>0</v>
      </c>
      <c r="J16" s="279">
        <f>'B-3 page 2 BgtJustf'!F51</f>
        <v>0</v>
      </c>
      <c r="K16" s="38"/>
    </row>
    <row r="17" spans="1:11" ht="15" customHeight="1" thickBot="1">
      <c r="A17" s="129" t="s">
        <v>147</v>
      </c>
      <c r="B17" s="130">
        <f>'B-3 page 2 BgtJustf'!F66</f>
        <v>0</v>
      </c>
      <c r="C17" s="193">
        <f>IF(C16=0,0,C16*B17)</f>
        <v>0</v>
      </c>
      <c r="D17" s="131">
        <f>IF(C17=0,0,C17/I17)</f>
        <v>0</v>
      </c>
      <c r="E17" s="193">
        <f>E16*B17</f>
        <v>0</v>
      </c>
      <c r="F17" s="131">
        <f>IF(E17=0,0,E17/I17)</f>
        <v>0</v>
      </c>
      <c r="G17" s="193">
        <f>G16*B17</f>
        <v>0</v>
      </c>
      <c r="H17" s="131">
        <f>IF(G17=0,0,G17/I17)</f>
        <v>0</v>
      </c>
      <c r="I17" s="193">
        <f>C17+E17+G17</f>
        <v>0</v>
      </c>
      <c r="J17" s="278">
        <f>'B-3 page 2 BgtJustf'!F64</f>
        <v>0</v>
      </c>
      <c r="K17" s="30"/>
    </row>
    <row r="18" spans="1:11" s="24" customFormat="1" ht="15" customHeight="1" thickTop="1" thickBot="1">
      <c r="A18" s="124" t="s">
        <v>111</v>
      </c>
      <c r="B18" s="125"/>
      <c r="C18" s="205">
        <f>SUM(C16:C17)</f>
        <v>0</v>
      </c>
      <c r="D18" s="126">
        <f>IF(C18=0,0,C18/I18)</f>
        <v>0</v>
      </c>
      <c r="E18" s="205">
        <f>SUM(E16:E17)</f>
        <v>0</v>
      </c>
      <c r="F18" s="126">
        <f>IF(E18=0,0,E18/I18)</f>
        <v>0</v>
      </c>
      <c r="G18" s="205">
        <f>SUM(G16:G17)</f>
        <v>0</v>
      </c>
      <c r="H18" s="126">
        <f>IF(G18=0,0,G18/I18)</f>
        <v>0</v>
      </c>
      <c r="I18" s="195">
        <f>SUM(I16:I17)</f>
        <v>0</v>
      </c>
      <c r="J18" s="279">
        <f>'B-3 page 2 BgtJustf'!F68</f>
        <v>0</v>
      </c>
      <c r="K18" s="38"/>
    </row>
    <row r="19" spans="1:11" ht="15" customHeight="1" thickTop="1">
      <c r="A19" s="39"/>
      <c r="D19" s="23"/>
      <c r="F19" s="23"/>
      <c r="G19" s="42"/>
      <c r="H19" s="23"/>
      <c r="I19" s="43"/>
      <c r="K19" s="30"/>
    </row>
    <row r="20" spans="1:11" s="24" customFormat="1" ht="15" customHeight="1">
      <c r="A20" s="1289" t="s">
        <v>148</v>
      </c>
      <c r="B20" s="1290"/>
      <c r="C20" s="45" t="s">
        <v>149</v>
      </c>
      <c r="D20" s="31" t="s">
        <v>9</v>
      </c>
      <c r="E20" s="45" t="s">
        <v>149</v>
      </c>
      <c r="F20" s="31" t="s">
        <v>9</v>
      </c>
      <c r="G20" s="45" t="s">
        <v>149</v>
      </c>
      <c r="H20" s="31" t="s">
        <v>9</v>
      </c>
      <c r="I20" s="46" t="s">
        <v>150</v>
      </c>
      <c r="J20" s="279"/>
      <c r="K20" s="123" t="s">
        <v>151</v>
      </c>
    </row>
    <row r="21" spans="1:11" ht="15" customHeight="1">
      <c r="A21" s="1149" t="s">
        <v>152</v>
      </c>
      <c r="B21" s="47"/>
      <c r="C21" s="196">
        <v>0</v>
      </c>
      <c r="D21" s="34">
        <f>IF(C21=0,0,C21/I21)</f>
        <v>0</v>
      </c>
      <c r="E21" s="196">
        <v>0</v>
      </c>
      <c r="F21" s="34">
        <f>IF(E21=0,0,E21/I21)</f>
        <v>0</v>
      </c>
      <c r="G21" s="199">
        <v>0</v>
      </c>
      <c r="H21" s="34">
        <f>IF(G21=0,0,G21/I21)</f>
        <v>0</v>
      </c>
      <c r="I21" s="1148">
        <f t="shared" ref="I21:I30" si="4">C21+E21+G21</f>
        <v>0</v>
      </c>
      <c r="J21" s="278">
        <f>'B-3 page 2 BgtJustf'!F81</f>
        <v>0</v>
      </c>
    </row>
    <row r="22" spans="1:11" ht="15" customHeight="1">
      <c r="A22" s="1149" t="s">
        <v>153</v>
      </c>
      <c r="B22" s="47"/>
      <c r="C22" s="196">
        <v>0</v>
      </c>
      <c r="D22" s="34">
        <f t="shared" ref="D22:D31" si="5">IF(C22=0,0,C22/I22)</f>
        <v>0</v>
      </c>
      <c r="E22" s="196">
        <v>0</v>
      </c>
      <c r="F22" s="34">
        <f t="shared" ref="F22:F31" si="6">IF(E22=0,0,E22/I22)</f>
        <v>0</v>
      </c>
      <c r="G22" s="199">
        <v>0</v>
      </c>
      <c r="H22" s="34">
        <f t="shared" ref="H22:H31" si="7">IF(G22=0,0,G22/I22)</f>
        <v>0</v>
      </c>
      <c r="I22" s="1148">
        <f t="shared" si="4"/>
        <v>0</v>
      </c>
      <c r="J22" s="278">
        <f>'B-3 page 2 BgtJustf'!F91</f>
        <v>0</v>
      </c>
    </row>
    <row r="23" spans="1:11" ht="15" customHeight="1">
      <c r="A23" s="1149" t="s">
        <v>154</v>
      </c>
      <c r="B23" s="47"/>
      <c r="C23" s="196">
        <v>0</v>
      </c>
      <c r="D23" s="34">
        <f t="shared" si="5"/>
        <v>0</v>
      </c>
      <c r="E23" s="196">
        <v>0</v>
      </c>
      <c r="F23" s="34">
        <f t="shared" si="6"/>
        <v>0</v>
      </c>
      <c r="G23" s="199">
        <v>0</v>
      </c>
      <c r="H23" s="34">
        <f t="shared" si="7"/>
        <v>0</v>
      </c>
      <c r="I23" s="1148">
        <f t="shared" si="4"/>
        <v>0</v>
      </c>
      <c r="J23" s="278">
        <f>'B-3 page 2 BgtJustf'!F101</f>
        <v>0</v>
      </c>
    </row>
    <row r="24" spans="1:11" ht="15" customHeight="1">
      <c r="A24" s="1149" t="s">
        <v>155</v>
      </c>
      <c r="B24" s="47"/>
      <c r="C24" s="196">
        <v>0</v>
      </c>
      <c r="D24" s="34">
        <f t="shared" si="5"/>
        <v>0</v>
      </c>
      <c r="E24" s="196">
        <v>0</v>
      </c>
      <c r="F24" s="34">
        <f t="shared" si="6"/>
        <v>0</v>
      </c>
      <c r="G24" s="199">
        <v>0</v>
      </c>
      <c r="H24" s="34">
        <f t="shared" si="7"/>
        <v>0</v>
      </c>
      <c r="I24" s="1148">
        <f t="shared" si="4"/>
        <v>0</v>
      </c>
      <c r="J24" s="278">
        <f>'B-3 page 2 BgtJustf'!F110</f>
        <v>0</v>
      </c>
    </row>
    <row r="25" spans="1:11" ht="15" customHeight="1">
      <c r="A25" s="1149" t="s">
        <v>156</v>
      </c>
      <c r="B25" s="47"/>
      <c r="C25" s="196">
        <v>0</v>
      </c>
      <c r="D25" s="34">
        <f t="shared" si="5"/>
        <v>0</v>
      </c>
      <c r="E25" s="196">
        <v>0</v>
      </c>
      <c r="F25" s="34">
        <f t="shared" si="6"/>
        <v>0</v>
      </c>
      <c r="G25" s="199">
        <v>0</v>
      </c>
      <c r="H25" s="34">
        <f t="shared" si="7"/>
        <v>0</v>
      </c>
      <c r="I25" s="1148">
        <f t="shared" si="4"/>
        <v>0</v>
      </c>
      <c r="J25" s="278">
        <f>'B-3 page 2 BgtJustf'!F119</f>
        <v>0</v>
      </c>
    </row>
    <row r="26" spans="1:11" ht="15" customHeight="1">
      <c r="A26" s="1149" t="s">
        <v>157</v>
      </c>
      <c r="B26" s="47"/>
      <c r="C26" s="196">
        <v>0</v>
      </c>
      <c r="D26" s="34">
        <f t="shared" si="5"/>
        <v>0</v>
      </c>
      <c r="E26" s="196">
        <v>0</v>
      </c>
      <c r="F26" s="34">
        <f t="shared" si="6"/>
        <v>0</v>
      </c>
      <c r="G26" s="199">
        <v>0</v>
      </c>
      <c r="H26" s="34">
        <f t="shared" si="7"/>
        <v>0</v>
      </c>
      <c r="I26" s="1148">
        <f t="shared" si="4"/>
        <v>0</v>
      </c>
      <c r="J26" s="278">
        <f>'B-3 page 2 BgtJustf'!F126</f>
        <v>0</v>
      </c>
    </row>
    <row r="27" spans="1:11" ht="15" customHeight="1">
      <c r="A27" s="1150"/>
      <c r="B27" s="47"/>
      <c r="C27" s="196"/>
      <c r="D27" s="34">
        <f t="shared" si="5"/>
        <v>0</v>
      </c>
      <c r="E27" s="196"/>
      <c r="F27" s="34">
        <f t="shared" si="6"/>
        <v>0</v>
      </c>
      <c r="G27" s="199"/>
      <c r="H27" s="34">
        <f t="shared" si="7"/>
        <v>0</v>
      </c>
      <c r="I27" s="1148">
        <f t="shared" si="4"/>
        <v>0</v>
      </c>
    </row>
    <row r="28" spans="1:11" ht="15" customHeight="1">
      <c r="A28" s="1150"/>
      <c r="B28" s="47"/>
      <c r="C28" s="196"/>
      <c r="D28" s="34">
        <f t="shared" si="5"/>
        <v>0</v>
      </c>
      <c r="E28" s="196"/>
      <c r="F28" s="34">
        <f t="shared" si="6"/>
        <v>0</v>
      </c>
      <c r="G28" s="199"/>
      <c r="H28" s="34">
        <f t="shared" si="7"/>
        <v>0</v>
      </c>
      <c r="I28" s="1148">
        <f t="shared" si="4"/>
        <v>0</v>
      </c>
    </row>
    <row r="29" spans="1:11" ht="15" customHeight="1">
      <c r="A29" s="1150"/>
      <c r="B29" s="48" t="s">
        <v>158</v>
      </c>
      <c r="C29" s="196"/>
      <c r="D29" s="34">
        <f t="shared" si="5"/>
        <v>0</v>
      </c>
      <c r="E29" s="196"/>
      <c r="F29" s="34">
        <f t="shared" si="6"/>
        <v>0</v>
      </c>
      <c r="G29" s="1147"/>
      <c r="H29" s="34">
        <f t="shared" si="7"/>
        <v>0</v>
      </c>
      <c r="I29" s="1148">
        <f t="shared" si="4"/>
        <v>0</v>
      </c>
    </row>
    <row r="30" spans="1:11" ht="15" customHeight="1">
      <c r="A30" s="1150"/>
      <c r="B30" s="47"/>
      <c r="C30" s="196"/>
      <c r="D30" s="34">
        <f t="shared" si="5"/>
        <v>0</v>
      </c>
      <c r="E30" s="196"/>
      <c r="F30" s="34">
        <f t="shared" si="6"/>
        <v>0</v>
      </c>
      <c r="G30" s="199"/>
      <c r="H30" s="34">
        <f t="shared" si="7"/>
        <v>0</v>
      </c>
      <c r="I30" s="1148">
        <f t="shared" si="4"/>
        <v>0</v>
      </c>
    </row>
    <row r="31" spans="1:11" ht="15" customHeight="1">
      <c r="A31" s="1150"/>
      <c r="B31" s="49"/>
      <c r="C31" s="197"/>
      <c r="D31" s="34">
        <f t="shared" si="5"/>
        <v>0</v>
      </c>
      <c r="E31" s="197"/>
      <c r="F31" s="34">
        <f t="shared" si="6"/>
        <v>0</v>
      </c>
      <c r="G31" s="200"/>
      <c r="H31" s="34">
        <f t="shared" si="7"/>
        <v>0</v>
      </c>
      <c r="I31" s="201"/>
    </row>
    <row r="32" spans="1:11" s="24" customFormat="1" ht="15" customHeight="1" thickBot="1">
      <c r="A32" s="1151" t="s">
        <v>159</v>
      </c>
      <c r="B32" s="40"/>
      <c r="C32" s="198">
        <f>SUM(C21:C31)</f>
        <v>0</v>
      </c>
      <c r="D32" s="41">
        <f>IF(C32=0,0,C32/I32)</f>
        <v>0</v>
      </c>
      <c r="E32" s="198">
        <f>SUM(E21:E31)</f>
        <v>0</v>
      </c>
      <c r="F32" s="41">
        <f>IF(E32=0,0,E32/I32)</f>
        <v>0</v>
      </c>
      <c r="G32" s="198">
        <f>SUM(G21:G31)</f>
        <v>0</v>
      </c>
      <c r="H32" s="41">
        <f>IF(G32=0,0,G32/I32)</f>
        <v>0</v>
      </c>
      <c r="I32" s="198">
        <f>SUM(I21:I31)</f>
        <v>0</v>
      </c>
      <c r="J32" s="279">
        <f>'B-3 page 2 BgtJustf'!F128</f>
        <v>0</v>
      </c>
      <c r="K32" s="38"/>
    </row>
    <row r="33" spans="1:11" s="24" customFormat="1" ht="15" customHeight="1" thickTop="1">
      <c r="A33" s="50"/>
      <c r="B33" s="50"/>
      <c r="C33" s="51"/>
      <c r="D33" s="52"/>
      <c r="E33" s="51"/>
      <c r="F33" s="53"/>
      <c r="G33" s="51"/>
      <c r="H33" s="54"/>
      <c r="I33" s="55"/>
      <c r="J33" s="282"/>
      <c r="K33" s="50"/>
    </row>
    <row r="34" spans="1:11" s="24" customFormat="1" ht="15" customHeight="1">
      <c r="A34" s="50" t="s">
        <v>160</v>
      </c>
      <c r="B34" s="44"/>
      <c r="C34" s="45" t="s">
        <v>149</v>
      </c>
      <c r="D34" s="31" t="s">
        <v>9</v>
      </c>
      <c r="E34" s="45" t="s">
        <v>149</v>
      </c>
      <c r="F34" s="31" t="s">
        <v>9</v>
      </c>
      <c r="G34" s="45" t="s">
        <v>149</v>
      </c>
      <c r="H34" s="31" t="s">
        <v>9</v>
      </c>
      <c r="I34" s="46" t="s">
        <v>150</v>
      </c>
      <c r="J34" s="282"/>
      <c r="K34" s="50"/>
    </row>
    <row r="35" spans="1:11" ht="15" customHeight="1">
      <c r="A35" s="1149" t="s">
        <v>312</v>
      </c>
      <c r="B35" s="47"/>
      <c r="C35" s="196">
        <v>0</v>
      </c>
      <c r="D35" s="34">
        <f>IF(C35=0,0,C35/I35)</f>
        <v>0</v>
      </c>
      <c r="E35" s="196">
        <v>0</v>
      </c>
      <c r="F35" s="34">
        <f>IF(E35=0,0,E35/I35)</f>
        <v>0</v>
      </c>
      <c r="G35" s="199">
        <v>0</v>
      </c>
      <c r="H35" s="34">
        <f>IF(G35=0,0,G35/I35)</f>
        <v>0</v>
      </c>
      <c r="I35" s="1148">
        <f>C35+E35+G35</f>
        <v>0</v>
      </c>
      <c r="J35" s="278">
        <f>'B-3 page 2 BgtJustf'!F133</f>
        <v>0</v>
      </c>
    </row>
    <row r="36" spans="1:11" ht="15" customHeight="1">
      <c r="A36" s="1149" t="s">
        <v>162</v>
      </c>
      <c r="B36" s="47"/>
      <c r="C36" s="196"/>
      <c r="D36" s="34">
        <f>IF(C36=0,0,C36/I36)</f>
        <v>0</v>
      </c>
      <c r="E36" s="196"/>
      <c r="F36" s="34">
        <f>IF(E36=0,0,E36/I36)</f>
        <v>0</v>
      </c>
      <c r="G36" s="1147"/>
      <c r="H36" s="34">
        <f>IF(G36=0,0,G36/I36)</f>
        <v>0</v>
      </c>
      <c r="I36" s="1148">
        <f>C36+E36+G36</f>
        <v>0</v>
      </c>
      <c r="J36" s="278">
        <f>'B-3 page 2 BgtJustf'!F134</f>
        <v>0</v>
      </c>
    </row>
    <row r="37" spans="1:11" s="24" customFormat="1" ht="15" customHeight="1" thickBot="1">
      <c r="A37" s="1151" t="s">
        <v>163</v>
      </c>
      <c r="B37" s="40"/>
      <c r="C37" s="198">
        <f>ROUND(SUM(C35:C36),0)</f>
        <v>0</v>
      </c>
      <c r="D37" s="41">
        <f>IF(C37=0,0,C37/I37)</f>
        <v>0</v>
      </c>
      <c r="E37" s="198">
        <f>SUM(E35:E36)</f>
        <v>0</v>
      </c>
      <c r="F37" s="41">
        <f>IF(E37=0,0,E37/I37)</f>
        <v>0</v>
      </c>
      <c r="G37" s="198">
        <f>SUM(G35:G36)</f>
        <v>0</v>
      </c>
      <c r="H37" s="41">
        <f>IF(G37=0,0,G37/I37)</f>
        <v>0</v>
      </c>
      <c r="I37" s="198">
        <f>SUM(I35:I36)</f>
        <v>0</v>
      </c>
      <c r="J37" s="279">
        <f>'B-3 page 2 BgtJustf'!F136</f>
        <v>0</v>
      </c>
      <c r="K37" s="38"/>
    </row>
    <row r="38" spans="1:11" ht="15" customHeight="1" thickTop="1" thickBot="1">
      <c r="A38" s="50"/>
      <c r="B38" s="56"/>
      <c r="C38" s="57"/>
      <c r="D38" s="58"/>
      <c r="E38" s="57"/>
      <c r="F38" s="59"/>
      <c r="G38" s="60"/>
      <c r="H38" s="59"/>
      <c r="I38" s="61"/>
    </row>
    <row r="39" spans="1:11" ht="15" customHeight="1">
      <c r="A39" s="62" t="s">
        <v>164</v>
      </c>
      <c r="B39" s="63"/>
      <c r="C39" s="196">
        <f>ROUND(C18+C32+C37,0)</f>
        <v>0</v>
      </c>
      <c r="D39" s="34">
        <f>IF(C39=0,0,C39/I39)</f>
        <v>0</v>
      </c>
      <c r="E39" s="196">
        <f>ROUND(E18+E32+E37,0)</f>
        <v>0</v>
      </c>
      <c r="F39" s="34">
        <f>IF(E39=0,0,E39/I39)</f>
        <v>0</v>
      </c>
      <c r="G39" s="199">
        <f>ROUND(G18+G32+G37,0)</f>
        <v>0</v>
      </c>
      <c r="H39" s="34">
        <f>IF(G39=0,0,G39/I39)</f>
        <v>0</v>
      </c>
      <c r="I39" s="1148">
        <f>ROUND(C39+E39+G39,0)</f>
        <v>0</v>
      </c>
      <c r="J39" s="278">
        <f>'B-3 page 2 BgtJustf'!F138</f>
        <v>0</v>
      </c>
    </row>
    <row r="40" spans="1:11" ht="15" customHeight="1" thickBot="1">
      <c r="A40" s="64" t="s">
        <v>165</v>
      </c>
      <c r="B40" s="284">
        <f>(D40+F40+H40)/3</f>
        <v>0</v>
      </c>
      <c r="C40" s="196"/>
      <c r="D40" s="34">
        <f>IF(C40=0,0,C40/I40)</f>
        <v>0</v>
      </c>
      <c r="E40" s="196"/>
      <c r="F40" s="34">
        <f>IF(E40=0,0,E40/I40)</f>
        <v>0</v>
      </c>
      <c r="G40" s="196"/>
      <c r="H40" s="34">
        <f>IF(G40=0,0,G40/I40)</f>
        <v>0</v>
      </c>
      <c r="I40" s="1148">
        <f>ROUND(C40+E40+G40,0)</f>
        <v>0</v>
      </c>
      <c r="J40" s="278">
        <f>'B-3 page 2 BgtJustf'!F149</f>
        <v>0</v>
      </c>
      <c r="K40" s="283">
        <f>'B-3 page 2 BgtJustf'!F148</f>
        <v>0</v>
      </c>
    </row>
    <row r="41" spans="1:11" s="24" customFormat="1" ht="15" customHeight="1" thickBot="1">
      <c r="A41" s="65" t="s">
        <v>166</v>
      </c>
      <c r="B41" s="66"/>
      <c r="C41" s="198">
        <f>SUM(C39:C40)</f>
        <v>0</v>
      </c>
      <c r="D41" s="41">
        <f>IF(C41=0,0,C41/I41)</f>
        <v>0</v>
      </c>
      <c r="E41" s="198">
        <f>SUM(E39:E40)</f>
        <v>0</v>
      </c>
      <c r="F41" s="41">
        <f>IF(E41=0,0,E41/I41)</f>
        <v>0</v>
      </c>
      <c r="G41" s="198">
        <f>SUM(G39:G40)</f>
        <v>0</v>
      </c>
      <c r="H41" s="41">
        <f>IF(G41=0,0,G41/I41)</f>
        <v>0</v>
      </c>
      <c r="I41" s="198">
        <f>+I39+I40</f>
        <v>0</v>
      </c>
      <c r="J41" s="279">
        <f>'B-3 page 2 BgtJustf'!F152</f>
        <v>0</v>
      </c>
    </row>
    <row r="42" spans="1:11" ht="15" customHeight="1" thickBot="1">
      <c r="A42" s="169"/>
      <c r="B42" s="170"/>
      <c r="C42" s="67"/>
      <c r="D42" s="68"/>
      <c r="E42" s="67"/>
      <c r="F42" s="68"/>
      <c r="G42" s="171"/>
      <c r="H42" s="68"/>
      <c r="I42" s="172"/>
    </row>
    <row r="43" spans="1:11" ht="15" customHeight="1" thickTop="1">
      <c r="A43" s="1285" t="s">
        <v>167</v>
      </c>
      <c r="B43" s="1286"/>
      <c r="C43" s="163">
        <v>0</v>
      </c>
      <c r="D43" s="164"/>
      <c r="E43" s="165">
        <v>0</v>
      </c>
      <c r="F43" s="164"/>
      <c r="G43" s="165">
        <v>0</v>
      </c>
      <c r="H43" s="164"/>
      <c r="I43" s="173">
        <f>+C43+E43+G43</f>
        <v>0</v>
      </c>
    </row>
    <row r="44" spans="1:11" ht="15" customHeight="1">
      <c r="A44" s="1295" t="s">
        <v>168</v>
      </c>
      <c r="B44" s="1296"/>
      <c r="C44" s="206">
        <f>IF(C41=0,0,+C41/C43)</f>
        <v>0</v>
      </c>
      <c r="D44" s="162"/>
      <c r="E44" s="206">
        <f>IF(E41=0,0,+E41/E43)</f>
        <v>0</v>
      </c>
      <c r="F44" s="162"/>
      <c r="G44" s="206">
        <f>IF(G41=0,0,+G41/G43)</f>
        <v>0</v>
      </c>
      <c r="H44" s="162"/>
      <c r="I44" s="174"/>
    </row>
    <row r="45" spans="1:11" ht="15" customHeight="1" thickBot="1">
      <c r="A45" s="1287" t="s">
        <v>169</v>
      </c>
      <c r="B45" s="1288"/>
      <c r="C45" s="166"/>
      <c r="D45" s="167"/>
      <c r="E45" s="166"/>
      <c r="F45" s="167"/>
      <c r="G45" s="168"/>
      <c r="H45" s="167"/>
      <c r="I45" s="175"/>
    </row>
    <row r="46" spans="1:11" ht="12" customHeight="1" thickTop="1">
      <c r="A46" s="176"/>
      <c r="B46" s="42"/>
      <c r="C46" s="69"/>
      <c r="D46" s="42"/>
      <c r="E46" s="69"/>
      <c r="F46" s="42"/>
      <c r="G46" s="42"/>
      <c r="H46" s="42"/>
      <c r="I46" s="177"/>
    </row>
    <row r="47" spans="1:11" ht="12" customHeight="1" thickBot="1">
      <c r="A47" s="178"/>
      <c r="B47" s="56"/>
      <c r="C47" s="179"/>
      <c r="D47" s="179"/>
      <c r="E47" s="179"/>
      <c r="F47" s="56"/>
      <c r="G47" s="56"/>
      <c r="H47" s="56"/>
      <c r="I47" s="180" t="s">
        <v>170</v>
      </c>
    </row>
    <row r="48" spans="1:11">
      <c r="C48" s="70"/>
      <c r="E48" s="70"/>
      <c r="I48" s="70"/>
    </row>
    <row r="49" spans="3:9">
      <c r="C49" s="71"/>
      <c r="E49" s="71"/>
      <c r="G49" s="71"/>
      <c r="I49" s="72"/>
    </row>
    <row r="50" spans="3:9">
      <c r="C50" s="73"/>
      <c r="E50" s="73"/>
    </row>
  </sheetData>
  <mergeCells count="9">
    <mergeCell ref="I8:I9"/>
    <mergeCell ref="A20:B20"/>
    <mergeCell ref="A43:B43"/>
    <mergeCell ref="A44:B44"/>
    <mergeCell ref="A45:B45"/>
    <mergeCell ref="C7:H7"/>
    <mergeCell ref="C8:D8"/>
    <mergeCell ref="E8:F8"/>
    <mergeCell ref="G8:H8"/>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0"/>
  <sheetViews>
    <sheetView topLeftCell="B65" zoomScaleNormal="100" workbookViewId="0">
      <selection activeCell="B9" sqref="B9:F9"/>
    </sheetView>
  </sheetViews>
  <sheetFormatPr defaultColWidth="8.85546875" defaultRowHeight="14.25"/>
  <cols>
    <col min="1" max="1" width="39.5703125" style="80" customWidth="1"/>
    <col min="2" max="2" width="13.5703125" style="80" customWidth="1"/>
    <col min="3" max="3" width="17.140625" style="80" customWidth="1"/>
    <col min="4" max="4" width="17.28515625" style="80" customWidth="1"/>
    <col min="5" max="5" width="24.140625" style="80" customWidth="1"/>
    <col min="6" max="6" width="15.42578125" style="238" customWidth="1"/>
    <col min="7" max="7" width="9.28515625" style="80" customWidth="1"/>
    <col min="8" max="8" width="37.42578125" style="80" customWidth="1"/>
    <col min="9" max="9" width="14.28515625" style="80" customWidth="1"/>
    <col min="10" max="10" width="29.140625" style="80" customWidth="1"/>
    <col min="11" max="14" width="17.28515625" style="80" customWidth="1"/>
    <col min="15" max="16384" width="8.85546875" style="80"/>
  </cols>
  <sheetData>
    <row r="1" spans="1:13" ht="15">
      <c r="A1" s="1313" t="s">
        <v>173</v>
      </c>
      <c r="B1" s="1313"/>
      <c r="C1" s="1313"/>
      <c r="D1" s="1313"/>
      <c r="E1" s="1313"/>
      <c r="F1" s="1313"/>
    </row>
    <row r="2" spans="1:13">
      <c r="C2" s="81"/>
      <c r="D2" s="81"/>
    </row>
    <row r="3" spans="1:13">
      <c r="B3" s="17"/>
      <c r="C3" s="17"/>
      <c r="D3" s="17"/>
    </row>
    <row r="4" spans="1:13" ht="15">
      <c r="A4" s="239" t="s">
        <v>134</v>
      </c>
      <c r="B4" s="240">
        <v>0</v>
      </c>
      <c r="C4" s="241"/>
      <c r="D4" s="242"/>
      <c r="E4" s="232" t="s">
        <v>174</v>
      </c>
      <c r="F4" s="243"/>
    </row>
    <row r="5" spans="1:13" ht="15">
      <c r="A5" s="239" t="s">
        <v>175</v>
      </c>
      <c r="B5" s="1152">
        <v>0</v>
      </c>
      <c r="C5" s="1153"/>
      <c r="D5" s="1154"/>
      <c r="E5" s="235" t="s">
        <v>176</v>
      </c>
      <c r="F5" s="244">
        <v>0</v>
      </c>
    </row>
    <row r="7" spans="1:13" s="17" customFormat="1" ht="15">
      <c r="A7" s="82" t="s">
        <v>177</v>
      </c>
      <c r="B7" s="83"/>
      <c r="C7" s="83"/>
      <c r="D7" s="83"/>
      <c r="E7" s="83"/>
      <c r="F7" s="83"/>
    </row>
    <row r="8" spans="1:13" s="17" customFormat="1" ht="15" thickBot="1">
      <c r="A8" s="88"/>
      <c r="B8" s="87"/>
      <c r="C8" s="87"/>
      <c r="D8" s="87"/>
      <c r="E8" s="92"/>
      <c r="F8" s="92"/>
    </row>
    <row r="9" spans="1:13" s="17" customFormat="1">
      <c r="A9" s="93" t="s">
        <v>178</v>
      </c>
      <c r="B9" s="1314"/>
      <c r="C9" s="1315"/>
      <c r="D9" s="1315"/>
      <c r="E9" s="1315"/>
      <c r="F9" s="1316"/>
      <c r="H9" s="84" t="s">
        <v>180</v>
      </c>
      <c r="I9" s="1317" t="s">
        <v>181</v>
      </c>
      <c r="J9" s="1318"/>
      <c r="K9" s="1318"/>
      <c r="L9" s="1318"/>
      <c r="M9" s="1319"/>
    </row>
    <row r="10" spans="1:13" s="17" customFormat="1">
      <c r="A10" s="94" t="s">
        <v>182</v>
      </c>
      <c r="B10" s="1308"/>
      <c r="C10" s="1309"/>
      <c r="D10" s="1309"/>
      <c r="E10" s="1309"/>
      <c r="F10" s="1310"/>
      <c r="H10" s="85" t="s">
        <v>183</v>
      </c>
      <c r="I10" s="1320" t="s">
        <v>184</v>
      </c>
      <c r="J10" s="1321"/>
      <c r="K10" s="1321"/>
      <c r="L10" s="1321"/>
      <c r="M10" s="1322"/>
    </row>
    <row r="11" spans="1:13" s="17" customFormat="1">
      <c r="A11" s="94" t="s">
        <v>185</v>
      </c>
      <c r="B11" s="1312"/>
      <c r="C11" s="1309"/>
      <c r="D11" s="1309"/>
      <c r="E11" s="1309"/>
      <c r="F11" s="1310"/>
      <c r="H11" s="85" t="s">
        <v>186</v>
      </c>
      <c r="I11" s="1323" t="s">
        <v>187</v>
      </c>
      <c r="J11" s="1321"/>
      <c r="K11" s="1321"/>
      <c r="L11" s="1321"/>
      <c r="M11" s="1322"/>
    </row>
    <row r="12" spans="1:13" s="17" customFormat="1">
      <c r="A12" s="95"/>
      <c r="B12" s="83"/>
      <c r="D12" s="83"/>
      <c r="E12" s="83"/>
      <c r="F12" s="96"/>
      <c r="H12" s="86"/>
      <c r="I12" s="87"/>
      <c r="J12" s="88"/>
      <c r="K12" s="87"/>
      <c r="L12" s="87"/>
      <c r="M12" s="89"/>
    </row>
    <row r="13" spans="1:13" s="17" customFormat="1" ht="43.5">
      <c r="A13" s="1297" t="s">
        <v>188</v>
      </c>
      <c r="B13" s="1298"/>
      <c r="C13" s="97" t="s">
        <v>189</v>
      </c>
      <c r="D13" s="97" t="s">
        <v>190</v>
      </c>
      <c r="E13" s="97" t="s">
        <v>191</v>
      </c>
      <c r="F13" s="98" t="s">
        <v>192</v>
      </c>
      <c r="H13" s="1299" t="s">
        <v>193</v>
      </c>
      <c r="I13" s="1300"/>
      <c r="J13" s="90" t="s">
        <v>189</v>
      </c>
      <c r="K13" s="90" t="s">
        <v>190</v>
      </c>
      <c r="L13" s="90" t="s">
        <v>191</v>
      </c>
      <c r="M13" s="91" t="s">
        <v>192</v>
      </c>
    </row>
    <row r="14" spans="1:13" s="17" customFormat="1" ht="15.75" thickBot="1">
      <c r="A14" s="1301"/>
      <c r="B14" s="1302"/>
      <c r="C14" s="245"/>
      <c r="D14" s="246"/>
      <c r="E14" s="246">
        <f>D14/12</f>
        <v>0</v>
      </c>
      <c r="F14" s="207">
        <f>ROUND(A14*C14*E14,0)</f>
        <v>0</v>
      </c>
      <c r="H14" s="1303">
        <v>200000</v>
      </c>
      <c r="I14" s="1304"/>
      <c r="J14" s="247">
        <v>1</v>
      </c>
      <c r="K14" s="248">
        <v>8</v>
      </c>
      <c r="L14" s="249">
        <f>K14/12</f>
        <v>0.66666666666666663</v>
      </c>
      <c r="M14" s="250">
        <f>ROUND(H14*J14*L14,0)</f>
        <v>133333</v>
      </c>
    </row>
    <row r="15" spans="1:13" s="17" customFormat="1" ht="15" thickBot="1">
      <c r="B15" s="83"/>
      <c r="C15" s="83"/>
      <c r="D15" s="83"/>
      <c r="E15" s="99"/>
      <c r="F15" s="99"/>
    </row>
    <row r="16" spans="1:13" s="17" customFormat="1">
      <c r="A16" s="93" t="s">
        <v>194</v>
      </c>
      <c r="B16" s="1305"/>
      <c r="C16" s="1306"/>
      <c r="D16" s="1306"/>
      <c r="E16" s="1306"/>
      <c r="F16" s="1307"/>
    </row>
    <row r="17" spans="1:15" s="17" customFormat="1">
      <c r="A17" s="94" t="s">
        <v>182</v>
      </c>
      <c r="B17" s="1308"/>
      <c r="C17" s="1309"/>
      <c r="D17" s="1309"/>
      <c r="E17" s="1309"/>
      <c r="F17" s="1310"/>
      <c r="H17" s="1311"/>
      <c r="I17" s="1311"/>
      <c r="J17" s="1311"/>
      <c r="K17" s="1311"/>
      <c r="L17" s="1311"/>
      <c r="M17" s="1311"/>
      <c r="N17" s="1311"/>
      <c r="O17" s="1311"/>
    </row>
    <row r="18" spans="1:15" s="17" customFormat="1">
      <c r="A18" s="94" t="s">
        <v>185</v>
      </c>
      <c r="B18" s="1312"/>
      <c r="C18" s="1309"/>
      <c r="D18" s="1309"/>
      <c r="E18" s="1309"/>
      <c r="F18" s="1310"/>
      <c r="H18" s="1311"/>
      <c r="I18" s="1311"/>
      <c r="J18" s="1311"/>
      <c r="K18" s="1311"/>
      <c r="L18" s="1311"/>
      <c r="M18" s="1311"/>
      <c r="N18" s="1311"/>
      <c r="O18" s="1311"/>
    </row>
    <row r="19" spans="1:15" s="17" customFormat="1">
      <c r="A19" s="95"/>
      <c r="B19" s="83"/>
      <c r="D19" s="83"/>
      <c r="E19" s="83"/>
      <c r="F19" s="96"/>
      <c r="H19" s="1324"/>
      <c r="I19" s="1324"/>
      <c r="J19" s="1324"/>
      <c r="K19" s="1324"/>
      <c r="L19" s="1324"/>
      <c r="M19" s="1324"/>
      <c r="N19" s="1324"/>
      <c r="O19" s="1324"/>
    </row>
    <row r="20" spans="1:15" s="17" customFormat="1" ht="29.25">
      <c r="A20" s="1297" t="s">
        <v>188</v>
      </c>
      <c r="B20" s="1298"/>
      <c r="C20" s="97" t="s">
        <v>189</v>
      </c>
      <c r="D20" s="97" t="s">
        <v>190</v>
      </c>
      <c r="E20" s="97" t="s">
        <v>191</v>
      </c>
      <c r="F20" s="98" t="s">
        <v>192</v>
      </c>
      <c r="H20" s="1324"/>
      <c r="I20" s="1324"/>
      <c r="J20" s="1324"/>
      <c r="K20" s="1324"/>
      <c r="L20" s="1324"/>
      <c r="M20" s="1324"/>
      <c r="N20" s="1324"/>
      <c r="O20" s="1324"/>
    </row>
    <row r="21" spans="1:15" s="17" customFormat="1" ht="15.75" thickBot="1">
      <c r="A21" s="1301"/>
      <c r="B21" s="1302"/>
      <c r="C21" s="245"/>
      <c r="D21" s="246"/>
      <c r="E21" s="246">
        <f>D21/12</f>
        <v>0</v>
      </c>
      <c r="F21" s="207">
        <f>ROUND(A21*C21*E21,0)</f>
        <v>0</v>
      </c>
    </row>
    <row r="22" spans="1:15" s="17" customFormat="1" ht="15" thickBot="1">
      <c r="B22" s="83"/>
      <c r="C22" s="83"/>
      <c r="D22" s="83"/>
      <c r="E22" s="99"/>
      <c r="F22" s="99"/>
    </row>
    <row r="23" spans="1:15" s="17" customFormat="1">
      <c r="A23" s="93" t="s">
        <v>195</v>
      </c>
      <c r="B23" s="1305"/>
      <c r="C23" s="1306"/>
      <c r="D23" s="1306"/>
      <c r="E23" s="1306"/>
      <c r="F23" s="1307"/>
    </row>
    <row r="24" spans="1:15" s="17" customFormat="1">
      <c r="A24" s="94" t="s">
        <v>182</v>
      </c>
      <c r="B24" s="1308"/>
      <c r="C24" s="1309"/>
      <c r="D24" s="1309"/>
      <c r="E24" s="1309"/>
      <c r="F24" s="1310"/>
    </row>
    <row r="25" spans="1:15" s="17" customFormat="1">
      <c r="A25" s="94" t="s">
        <v>185</v>
      </c>
      <c r="B25" s="1312"/>
      <c r="C25" s="1309"/>
      <c r="D25" s="1309"/>
      <c r="E25" s="1309"/>
      <c r="F25" s="1310"/>
    </row>
    <row r="26" spans="1:15" s="17" customFormat="1">
      <c r="A26" s="95"/>
      <c r="B26" s="83"/>
      <c r="D26" s="83"/>
      <c r="E26" s="83"/>
      <c r="F26" s="96"/>
    </row>
    <row r="27" spans="1:15" s="17" customFormat="1" ht="29.25">
      <c r="A27" s="1297" t="s">
        <v>188</v>
      </c>
      <c r="B27" s="1298"/>
      <c r="C27" s="97" t="s">
        <v>189</v>
      </c>
      <c r="D27" s="97" t="s">
        <v>190</v>
      </c>
      <c r="E27" s="97" t="s">
        <v>191</v>
      </c>
      <c r="F27" s="98" t="s">
        <v>192</v>
      </c>
    </row>
    <row r="28" spans="1:15" s="17" customFormat="1" ht="15.75" thickBot="1">
      <c r="A28" s="1301"/>
      <c r="B28" s="1302"/>
      <c r="C28" s="245"/>
      <c r="D28" s="246"/>
      <c r="E28" s="246">
        <f>D28/12</f>
        <v>0</v>
      </c>
      <c r="F28" s="207">
        <f>ROUND(A28*C28*E28,0)</f>
        <v>0</v>
      </c>
    </row>
    <row r="29" spans="1:15" s="17" customFormat="1" ht="15" thickBot="1">
      <c r="B29" s="83"/>
      <c r="C29" s="83"/>
      <c r="D29" s="83"/>
      <c r="E29" s="99"/>
      <c r="F29" s="99"/>
    </row>
    <row r="30" spans="1:15" s="17" customFormat="1">
      <c r="A30" s="93" t="s">
        <v>196</v>
      </c>
      <c r="B30" s="1305"/>
      <c r="C30" s="1306"/>
      <c r="D30" s="1306"/>
      <c r="E30" s="1306"/>
      <c r="F30" s="1307"/>
    </row>
    <row r="31" spans="1:15" s="17" customFormat="1">
      <c r="A31" s="94" t="s">
        <v>182</v>
      </c>
      <c r="B31" s="1308"/>
      <c r="C31" s="1309"/>
      <c r="D31" s="1309"/>
      <c r="E31" s="1309"/>
      <c r="F31" s="1310"/>
    </row>
    <row r="32" spans="1:15" s="17" customFormat="1">
      <c r="A32" s="94" t="s">
        <v>185</v>
      </c>
      <c r="B32" s="1312"/>
      <c r="C32" s="1309"/>
      <c r="D32" s="1309"/>
      <c r="E32" s="1309"/>
      <c r="F32" s="1310"/>
    </row>
    <row r="33" spans="1:6" s="17" customFormat="1">
      <c r="A33" s="95"/>
      <c r="B33" s="83"/>
      <c r="D33" s="83"/>
      <c r="E33" s="83"/>
      <c r="F33" s="96"/>
    </row>
    <row r="34" spans="1:6" s="17" customFormat="1" ht="29.25">
      <c r="A34" s="1297" t="s">
        <v>188</v>
      </c>
      <c r="B34" s="1298"/>
      <c r="C34" s="97" t="s">
        <v>189</v>
      </c>
      <c r="D34" s="97" t="s">
        <v>190</v>
      </c>
      <c r="E34" s="97" t="s">
        <v>191</v>
      </c>
      <c r="F34" s="98" t="s">
        <v>192</v>
      </c>
    </row>
    <row r="35" spans="1:6" s="17" customFormat="1" ht="15.75" thickBot="1">
      <c r="A35" s="1301"/>
      <c r="B35" s="1302"/>
      <c r="C35" s="245"/>
      <c r="D35" s="246"/>
      <c r="E35" s="246">
        <f>D35/12</f>
        <v>0</v>
      </c>
      <c r="F35" s="207">
        <f>ROUND(A35*C35*E35,0)</f>
        <v>0</v>
      </c>
    </row>
    <row r="36" spans="1:6" s="17" customFormat="1" ht="15.75" thickBot="1">
      <c r="A36" s="273"/>
      <c r="B36" s="285"/>
      <c r="C36" s="274"/>
      <c r="D36" s="275"/>
      <c r="E36" s="275"/>
      <c r="F36" s="276"/>
    </row>
    <row r="37" spans="1:6" s="17" customFormat="1">
      <c r="A37" s="93" t="s">
        <v>197</v>
      </c>
      <c r="B37" s="1305"/>
      <c r="C37" s="1306"/>
      <c r="D37" s="1306"/>
      <c r="E37" s="1306"/>
      <c r="F37" s="1307"/>
    </row>
    <row r="38" spans="1:6" s="17" customFormat="1">
      <c r="A38" s="94" t="s">
        <v>182</v>
      </c>
      <c r="B38" s="1308"/>
      <c r="C38" s="1309"/>
      <c r="D38" s="1309"/>
      <c r="E38" s="1309"/>
      <c r="F38" s="1310"/>
    </row>
    <row r="39" spans="1:6" s="17" customFormat="1">
      <c r="A39" s="94" t="s">
        <v>185</v>
      </c>
      <c r="B39" s="1312"/>
      <c r="C39" s="1309"/>
      <c r="D39" s="1309"/>
      <c r="E39" s="1309"/>
      <c r="F39" s="1310"/>
    </row>
    <row r="40" spans="1:6" s="17" customFormat="1">
      <c r="A40" s="95"/>
      <c r="B40" s="83"/>
      <c r="D40" s="83"/>
      <c r="E40" s="83"/>
      <c r="F40" s="96"/>
    </row>
    <row r="41" spans="1:6" s="17" customFormat="1" ht="29.25">
      <c r="A41" s="1297" t="s">
        <v>188</v>
      </c>
      <c r="B41" s="1298"/>
      <c r="C41" s="97" t="s">
        <v>189</v>
      </c>
      <c r="D41" s="97" t="s">
        <v>190</v>
      </c>
      <c r="E41" s="97" t="s">
        <v>191</v>
      </c>
      <c r="F41" s="98" t="s">
        <v>192</v>
      </c>
    </row>
    <row r="42" spans="1:6" s="17" customFormat="1" ht="15.75" thickBot="1">
      <c r="A42" s="1301"/>
      <c r="B42" s="1302"/>
      <c r="C42" s="245"/>
      <c r="D42" s="246"/>
      <c r="E42" s="246">
        <f>D42/12</f>
        <v>0</v>
      </c>
      <c r="F42" s="207">
        <f>ROUND(A42*C42*E42,0)</f>
        <v>0</v>
      </c>
    </row>
    <row r="43" spans="1:6" s="17" customFormat="1" ht="15.75" thickBot="1">
      <c r="A43" s="273"/>
      <c r="B43" s="285"/>
      <c r="C43" s="274"/>
      <c r="D43" s="275"/>
      <c r="E43" s="275"/>
      <c r="F43" s="276"/>
    </row>
    <row r="44" spans="1:6" s="17" customFormat="1">
      <c r="A44" s="93" t="s">
        <v>198</v>
      </c>
      <c r="B44" s="1305"/>
      <c r="C44" s="1306"/>
      <c r="D44" s="1306"/>
      <c r="E44" s="1306"/>
      <c r="F44" s="1307"/>
    </row>
    <row r="45" spans="1:6" s="17" customFormat="1">
      <c r="A45" s="94" t="s">
        <v>182</v>
      </c>
      <c r="B45" s="1308"/>
      <c r="C45" s="1309"/>
      <c r="D45" s="1309"/>
      <c r="E45" s="1309"/>
      <c r="F45" s="1310"/>
    </row>
    <row r="46" spans="1:6" s="17" customFormat="1">
      <c r="A46" s="94" t="s">
        <v>185</v>
      </c>
      <c r="B46" s="1312"/>
      <c r="C46" s="1309"/>
      <c r="D46" s="1309"/>
      <c r="E46" s="1309"/>
      <c r="F46" s="1310"/>
    </row>
    <row r="47" spans="1:6" s="17" customFormat="1">
      <c r="A47" s="95"/>
      <c r="B47" s="83"/>
      <c r="D47" s="83"/>
      <c r="E47" s="83"/>
      <c r="F47" s="96"/>
    </row>
    <row r="48" spans="1:6" s="17" customFormat="1" ht="29.25">
      <c r="A48" s="1297" t="s">
        <v>188</v>
      </c>
      <c r="B48" s="1298"/>
      <c r="C48" s="97" t="s">
        <v>189</v>
      </c>
      <c r="D48" s="97" t="s">
        <v>190</v>
      </c>
      <c r="E48" s="97" t="s">
        <v>191</v>
      </c>
      <c r="F48" s="98" t="s">
        <v>192</v>
      </c>
    </row>
    <row r="49" spans="1:6" s="17" customFormat="1" ht="15.75" thickBot="1">
      <c r="A49" s="1301"/>
      <c r="B49" s="1302"/>
      <c r="C49" s="245"/>
      <c r="D49" s="246"/>
      <c r="E49" s="246">
        <f>D49/12</f>
        <v>0</v>
      </c>
      <c r="F49" s="207">
        <f>ROUND(A49*C49*E49,0)</f>
        <v>0</v>
      </c>
    </row>
    <row r="50" spans="1:6" s="17" customFormat="1" ht="15">
      <c r="A50" s="273"/>
      <c r="B50" s="285"/>
      <c r="C50" s="274"/>
      <c r="D50" s="275"/>
      <c r="E50" s="275"/>
      <c r="F50" s="276"/>
    </row>
    <row r="51" spans="1:6" ht="15">
      <c r="B51" s="101" t="s">
        <v>313</v>
      </c>
      <c r="C51" s="251">
        <f>C14+C21+C28+C35</f>
        <v>0</v>
      </c>
      <c r="E51" s="101" t="s">
        <v>205</v>
      </c>
      <c r="F51" s="277">
        <f>F14+F21+F28+F35+F42+F49</f>
        <v>0</v>
      </c>
    </row>
    <row r="52" spans="1:6">
      <c r="F52" s="80"/>
    </row>
    <row r="53" spans="1:6" s="17" customFormat="1" ht="15">
      <c r="A53" s="100" t="s">
        <v>206</v>
      </c>
      <c r="B53" s="251"/>
      <c r="F53" s="252"/>
    </row>
    <row r="54" spans="1:6" s="17" customFormat="1" ht="15">
      <c r="A54" s="253" t="s">
        <v>207</v>
      </c>
      <c r="D54" s="100"/>
    </row>
    <row r="55" spans="1:6" s="17" customFormat="1" ht="15">
      <c r="A55" s="1325" t="s">
        <v>208</v>
      </c>
      <c r="B55" s="1326"/>
      <c r="C55" s="1326"/>
      <c r="D55" s="1326"/>
      <c r="E55" s="1325" t="s">
        <v>209</v>
      </c>
      <c r="F55" s="1326"/>
    </row>
    <row r="56" spans="1:6" s="17" customFormat="1">
      <c r="A56" s="1327" t="s">
        <v>211</v>
      </c>
      <c r="B56" s="1328"/>
      <c r="C56" s="1328"/>
      <c r="D56" s="1329"/>
      <c r="E56" s="1353"/>
      <c r="F56" s="1354"/>
    </row>
    <row r="57" spans="1:6" s="17" customFormat="1">
      <c r="A57" s="1327" t="s">
        <v>213</v>
      </c>
      <c r="B57" s="1328"/>
      <c r="C57" s="1328"/>
      <c r="D57" s="1329"/>
      <c r="E57" s="1353"/>
      <c r="F57" s="1354"/>
    </row>
    <row r="58" spans="1:6" s="17" customFormat="1">
      <c r="A58" s="1327" t="s">
        <v>214</v>
      </c>
      <c r="B58" s="1328"/>
      <c r="C58" s="1328"/>
      <c r="D58" s="1329"/>
      <c r="E58" s="1353"/>
      <c r="F58" s="1354"/>
    </row>
    <row r="59" spans="1:6" s="17" customFormat="1">
      <c r="A59" s="1327" t="s">
        <v>215</v>
      </c>
      <c r="B59" s="1328"/>
      <c r="C59" s="1328"/>
      <c r="D59" s="1329"/>
      <c r="E59" s="1353"/>
      <c r="F59" s="1354"/>
    </row>
    <row r="60" spans="1:6" s="17" customFormat="1">
      <c r="A60" s="1327" t="s">
        <v>216</v>
      </c>
      <c r="B60" s="1328"/>
      <c r="C60" s="1328"/>
      <c r="D60" s="1329"/>
      <c r="E60" s="1353"/>
      <c r="F60" s="1354"/>
    </row>
    <row r="61" spans="1:6" s="17" customFormat="1">
      <c r="A61" s="1327" t="s">
        <v>217</v>
      </c>
      <c r="B61" s="1328"/>
      <c r="C61" s="1328"/>
      <c r="D61" s="1329"/>
      <c r="E61" s="1353"/>
      <c r="F61" s="1354"/>
    </row>
    <row r="62" spans="1:6" s="17" customFormat="1">
      <c r="A62" s="1327" t="s">
        <v>218</v>
      </c>
      <c r="B62" s="1328"/>
      <c r="C62" s="1328"/>
      <c r="D62" s="1329"/>
      <c r="E62" s="1353"/>
      <c r="F62" s="1354"/>
    </row>
    <row r="63" spans="1:6" s="17" customFormat="1">
      <c r="A63" s="1327" t="s">
        <v>157</v>
      </c>
      <c r="B63" s="1328"/>
      <c r="C63" s="1328"/>
      <c r="D63" s="1329"/>
      <c r="E63" s="1353"/>
      <c r="F63" s="1354"/>
    </row>
    <row r="64" spans="1:6" s="17" customFormat="1" ht="15">
      <c r="E64" s="210" t="s">
        <v>219</v>
      </c>
      <c r="F64" s="252">
        <f>SUM(E56:F63)</f>
        <v>0</v>
      </c>
    </row>
    <row r="65" spans="1:13" s="17" customFormat="1"/>
    <row r="66" spans="1:13" s="17" customFormat="1" ht="15">
      <c r="C66" s="254"/>
      <c r="E66" s="101" t="s">
        <v>220</v>
      </c>
      <c r="F66" s="211">
        <f>IF(F64=0,0,F64/F51)</f>
        <v>0</v>
      </c>
    </row>
    <row r="67" spans="1:13" s="17" customFormat="1" ht="15.75" thickBot="1">
      <c r="A67" s="102"/>
      <c r="D67" s="254"/>
      <c r="E67" s="100"/>
    </row>
    <row r="68" spans="1:13" s="17" customFormat="1" ht="15.75" thickBot="1">
      <c r="C68" s="103"/>
      <c r="D68" s="104"/>
      <c r="E68" s="105" t="s">
        <v>221</v>
      </c>
      <c r="F68" s="255">
        <f>ROUND(F51+F64,0)</f>
        <v>0</v>
      </c>
    </row>
    <row r="69" spans="1:13" ht="15">
      <c r="E69" s="106"/>
      <c r="F69" s="256"/>
    </row>
    <row r="70" spans="1:13" s="17" customFormat="1" ht="15">
      <c r="A70" s="100" t="s">
        <v>222</v>
      </c>
    </row>
    <row r="72" spans="1:13">
      <c r="A72" s="272"/>
      <c r="B72" s="272"/>
    </row>
    <row r="73" spans="1:13" s="107" customFormat="1" ht="15">
      <c r="A73" s="212" t="s">
        <v>223</v>
      </c>
      <c r="B73" s="213"/>
      <c r="C73" s="214"/>
      <c r="D73" s="214"/>
      <c r="E73" s="213"/>
      <c r="F73" s="257"/>
    </row>
    <row r="74" spans="1:13" s="107" customFormat="1" ht="15">
      <c r="A74" s="215"/>
      <c r="B74" s="213"/>
      <c r="C74" s="214"/>
      <c r="D74" s="214"/>
      <c r="E74" s="213"/>
      <c r="F74" s="257"/>
    </row>
    <row r="75" spans="1:13" ht="15">
      <c r="A75" s="1234" t="s">
        <v>224</v>
      </c>
      <c r="B75" s="1334" t="s">
        <v>225</v>
      </c>
      <c r="C75" s="1335"/>
      <c r="D75" s="1335"/>
      <c r="E75" s="1234" t="s">
        <v>226</v>
      </c>
      <c r="F75" s="258" t="s">
        <v>209</v>
      </c>
      <c r="H75" s="1234" t="s">
        <v>224</v>
      </c>
      <c r="I75" s="1334" t="s">
        <v>225</v>
      </c>
      <c r="J75" s="1335"/>
      <c r="K75" s="1335"/>
      <c r="L75" s="1234" t="s">
        <v>226</v>
      </c>
      <c r="M75" s="258" t="s">
        <v>209</v>
      </c>
    </row>
    <row r="76" spans="1:13">
      <c r="A76" s="218"/>
      <c r="B76" s="1332"/>
      <c r="C76" s="1332"/>
      <c r="D76" s="1332"/>
      <c r="E76" s="218"/>
      <c r="F76" s="259"/>
      <c r="H76" s="216" t="s">
        <v>227</v>
      </c>
      <c r="I76" s="1333" t="s">
        <v>228</v>
      </c>
      <c r="J76" s="1333"/>
      <c r="K76" s="1333"/>
      <c r="L76" s="216" t="s">
        <v>229</v>
      </c>
      <c r="M76" s="260">
        <f>3000*12</f>
        <v>36000</v>
      </c>
    </row>
    <row r="77" spans="1:13">
      <c r="A77" s="216"/>
      <c r="B77" s="1332"/>
      <c r="C77" s="1332"/>
      <c r="D77" s="1332"/>
      <c r="E77" s="216"/>
      <c r="F77" s="261"/>
    </row>
    <row r="78" spans="1:13">
      <c r="A78" s="216"/>
      <c r="B78" s="1332"/>
      <c r="C78" s="1332"/>
      <c r="D78" s="1332"/>
      <c r="E78" s="216"/>
      <c r="F78" s="261"/>
    </row>
    <row r="79" spans="1:13">
      <c r="A79" s="216"/>
      <c r="B79" s="1332"/>
      <c r="C79" s="1332"/>
      <c r="D79" s="1332"/>
      <c r="E79" s="216"/>
      <c r="F79" s="261"/>
    </row>
    <row r="80" spans="1:13">
      <c r="A80" s="216"/>
      <c r="B80" s="1332"/>
      <c r="C80" s="1332"/>
      <c r="D80" s="1332"/>
      <c r="E80" s="216"/>
      <c r="F80" s="261"/>
    </row>
    <row r="81" spans="1:13" ht="15">
      <c r="E81" s="217" t="s">
        <v>230</v>
      </c>
      <c r="F81" s="262">
        <f>ROUND(SUM(F76:F80),0)</f>
        <v>0</v>
      </c>
    </row>
    <row r="83" spans="1:13" ht="15">
      <c r="A83" s="212" t="s">
        <v>231</v>
      </c>
    </row>
    <row r="84" spans="1:13" ht="15">
      <c r="A84" s="215"/>
    </row>
    <row r="85" spans="1:13" ht="15">
      <c r="A85" s="1234" t="s">
        <v>224</v>
      </c>
      <c r="B85" s="1334" t="s">
        <v>225</v>
      </c>
      <c r="C85" s="1335"/>
      <c r="D85" s="1335"/>
      <c r="E85" s="1234" t="s">
        <v>226</v>
      </c>
      <c r="F85" s="258" t="s">
        <v>209</v>
      </c>
      <c r="H85" s="1234" t="s">
        <v>224</v>
      </c>
      <c r="I85" s="1334" t="s">
        <v>225</v>
      </c>
      <c r="J85" s="1335"/>
      <c r="K85" s="1335"/>
      <c r="L85" s="1234" t="s">
        <v>226</v>
      </c>
      <c r="M85" s="258" t="s">
        <v>209</v>
      </c>
    </row>
    <row r="86" spans="1:13">
      <c r="A86" s="218"/>
      <c r="B86" s="1332"/>
      <c r="C86" s="1332"/>
      <c r="D86" s="1332"/>
      <c r="E86" s="218"/>
      <c r="F86" s="259"/>
      <c r="H86" s="216" t="s">
        <v>232</v>
      </c>
      <c r="I86" s="1333" t="s">
        <v>233</v>
      </c>
      <c r="J86" s="1333"/>
      <c r="K86" s="1333"/>
      <c r="L86" s="216" t="s">
        <v>234</v>
      </c>
      <c r="M86" s="260">
        <f>12*200</f>
        <v>2400</v>
      </c>
    </row>
    <row r="87" spans="1:13">
      <c r="A87" s="218"/>
      <c r="B87" s="1332"/>
      <c r="C87" s="1332"/>
      <c r="D87" s="1332"/>
      <c r="E87" s="218"/>
      <c r="F87" s="259"/>
    </row>
    <row r="88" spans="1:13">
      <c r="A88" s="218"/>
      <c r="B88" s="1332"/>
      <c r="C88" s="1332"/>
      <c r="D88" s="1332"/>
      <c r="E88" s="218"/>
      <c r="F88" s="259"/>
    </row>
    <row r="89" spans="1:13">
      <c r="A89" s="218"/>
      <c r="B89" s="1332"/>
      <c r="C89" s="1332"/>
      <c r="D89" s="1332"/>
      <c r="E89" s="218"/>
      <c r="F89" s="259"/>
    </row>
    <row r="90" spans="1:13">
      <c r="A90" s="218"/>
      <c r="B90" s="1332"/>
      <c r="C90" s="1332"/>
      <c r="D90" s="1332"/>
      <c r="E90" s="218"/>
      <c r="F90" s="259"/>
    </row>
    <row r="91" spans="1:13" ht="15">
      <c r="D91" s="108"/>
      <c r="E91" s="217" t="s">
        <v>235</v>
      </c>
      <c r="F91" s="262">
        <f>ROUND(SUM(F86:F90),0)</f>
        <v>0</v>
      </c>
    </row>
    <row r="92" spans="1:13" ht="15">
      <c r="A92" s="215"/>
    </row>
    <row r="93" spans="1:13" ht="15">
      <c r="A93" s="212" t="s">
        <v>236</v>
      </c>
    </row>
    <row r="94" spans="1:13" ht="15">
      <c r="A94" s="215"/>
    </row>
    <row r="95" spans="1:13" ht="15">
      <c r="A95" s="1234" t="s">
        <v>224</v>
      </c>
      <c r="B95" s="1334" t="s">
        <v>225</v>
      </c>
      <c r="C95" s="1335"/>
      <c r="D95" s="1335"/>
      <c r="E95" s="1234" t="s">
        <v>226</v>
      </c>
      <c r="F95" s="258" t="s">
        <v>209</v>
      </c>
      <c r="H95" s="1234" t="s">
        <v>224</v>
      </c>
      <c r="I95" s="1334" t="s">
        <v>225</v>
      </c>
      <c r="J95" s="1335"/>
      <c r="K95" s="1335"/>
      <c r="L95" s="1234" t="s">
        <v>226</v>
      </c>
      <c r="M95" s="258" t="s">
        <v>209</v>
      </c>
    </row>
    <row r="96" spans="1:13">
      <c r="A96" s="218"/>
      <c r="B96" s="1332"/>
      <c r="C96" s="1332"/>
      <c r="D96" s="1332"/>
      <c r="E96" s="218"/>
      <c r="F96" s="259"/>
      <c r="H96" s="216" t="s">
        <v>237</v>
      </c>
      <c r="I96" s="1333" t="s">
        <v>238</v>
      </c>
      <c r="J96" s="1333"/>
      <c r="K96" s="1333"/>
      <c r="L96" s="216" t="s">
        <v>239</v>
      </c>
      <c r="M96" s="260">
        <f>100*12</f>
        <v>1200</v>
      </c>
    </row>
    <row r="97" spans="1:13">
      <c r="A97" s="218"/>
      <c r="B97" s="1332"/>
      <c r="C97" s="1332"/>
      <c r="D97" s="1332"/>
      <c r="E97" s="218"/>
      <c r="F97" s="259"/>
    </row>
    <row r="98" spans="1:13">
      <c r="A98" s="218"/>
      <c r="B98" s="1332"/>
      <c r="C98" s="1332"/>
      <c r="D98" s="1332"/>
      <c r="E98" s="218"/>
      <c r="F98" s="259"/>
    </row>
    <row r="99" spans="1:13">
      <c r="A99" s="218"/>
      <c r="B99" s="1332"/>
      <c r="C99" s="1332"/>
      <c r="D99" s="1332"/>
      <c r="E99" s="218"/>
      <c r="F99" s="259"/>
    </row>
    <row r="100" spans="1:13">
      <c r="A100" s="218"/>
      <c r="B100" s="1332"/>
      <c r="C100" s="1332"/>
      <c r="D100" s="1332"/>
      <c r="E100" s="218"/>
      <c r="F100" s="259"/>
    </row>
    <row r="101" spans="1:13" ht="15">
      <c r="A101" s="215"/>
      <c r="D101" s="108"/>
      <c r="E101" s="217" t="s">
        <v>240</v>
      </c>
      <c r="F101" s="262">
        <f>ROUND(SUM(F96:F100),0)</f>
        <v>0</v>
      </c>
    </row>
    <row r="103" spans="1:13" ht="15">
      <c r="A103" s="212" t="s">
        <v>241</v>
      </c>
    </row>
    <row r="104" spans="1:13">
      <c r="E104" s="109"/>
      <c r="F104" s="254"/>
    </row>
    <row r="105" spans="1:13" ht="15">
      <c r="A105" s="219" t="s">
        <v>242</v>
      </c>
      <c r="C105" s="219" t="s">
        <v>243</v>
      </c>
      <c r="D105" s="219" t="s">
        <v>224</v>
      </c>
      <c r="E105" s="219" t="s">
        <v>226</v>
      </c>
      <c r="F105" s="263" t="s">
        <v>209</v>
      </c>
      <c r="H105" s="219" t="s">
        <v>242</v>
      </c>
      <c r="J105" s="219" t="s">
        <v>243</v>
      </c>
      <c r="K105" s="219" t="s">
        <v>224</v>
      </c>
      <c r="L105" s="219" t="s">
        <v>226</v>
      </c>
      <c r="M105" s="263" t="s">
        <v>209</v>
      </c>
    </row>
    <row r="106" spans="1:13" ht="28.5">
      <c r="A106" s="1336"/>
      <c r="B106" s="1332"/>
      <c r="C106" s="1235"/>
      <c r="D106" s="1235"/>
      <c r="E106" s="1235"/>
      <c r="F106" s="264"/>
      <c r="H106" s="1337" t="s">
        <v>244</v>
      </c>
      <c r="I106" s="1333"/>
      <c r="J106" s="1236" t="s">
        <v>245</v>
      </c>
      <c r="K106" s="1236" t="s">
        <v>246</v>
      </c>
      <c r="L106" s="1236" t="s">
        <v>247</v>
      </c>
      <c r="M106" s="265">
        <v>400</v>
      </c>
    </row>
    <row r="107" spans="1:13">
      <c r="A107" s="1336"/>
      <c r="B107" s="1332"/>
      <c r="C107" s="1235"/>
      <c r="D107" s="1235"/>
      <c r="E107" s="1235"/>
      <c r="F107" s="264"/>
    </row>
    <row r="108" spans="1:13">
      <c r="A108" s="1336"/>
      <c r="B108" s="1332"/>
      <c r="C108" s="1235"/>
      <c r="D108" s="1235"/>
      <c r="E108" s="1235"/>
      <c r="F108" s="264"/>
    </row>
    <row r="109" spans="1:13">
      <c r="A109" s="1336"/>
      <c r="B109" s="1332"/>
      <c r="C109" s="1235"/>
      <c r="D109" s="1235"/>
      <c r="E109" s="1235"/>
      <c r="F109" s="264"/>
    </row>
    <row r="110" spans="1:13" ht="15">
      <c r="E110" s="217" t="s">
        <v>248</v>
      </c>
      <c r="F110" s="262">
        <f>ROUND(SUM(F106:F109),0)</f>
        <v>0</v>
      </c>
    </row>
    <row r="112" spans="1:13" ht="15">
      <c r="A112" s="212" t="s">
        <v>249</v>
      </c>
    </row>
    <row r="113" spans="1:13" ht="15">
      <c r="A113" s="220"/>
    </row>
    <row r="114" spans="1:13" ht="15">
      <c r="A114" s="1234" t="s">
        <v>250</v>
      </c>
      <c r="B114" s="1334" t="s">
        <v>251</v>
      </c>
      <c r="C114" s="1335"/>
      <c r="D114" s="1335"/>
      <c r="E114" s="1234" t="s">
        <v>226</v>
      </c>
      <c r="F114" s="258" t="s">
        <v>209</v>
      </c>
      <c r="H114" s="1234" t="s">
        <v>250</v>
      </c>
      <c r="I114" s="1334" t="s">
        <v>251</v>
      </c>
      <c r="J114" s="1335"/>
      <c r="K114" s="1335"/>
      <c r="L114" s="1234" t="s">
        <v>226</v>
      </c>
      <c r="M114" s="258" t="s">
        <v>209</v>
      </c>
    </row>
    <row r="115" spans="1:13">
      <c r="A115" s="218"/>
      <c r="B115" s="1332"/>
      <c r="C115" s="1332"/>
      <c r="D115" s="1332"/>
      <c r="E115" s="218"/>
      <c r="F115" s="259"/>
      <c r="H115" s="216" t="s">
        <v>252</v>
      </c>
      <c r="I115" s="1333" t="s">
        <v>253</v>
      </c>
      <c r="J115" s="1333"/>
      <c r="K115" s="1333"/>
      <c r="L115" s="216" t="s">
        <v>254</v>
      </c>
      <c r="M115" s="260">
        <f>500*4</f>
        <v>2000</v>
      </c>
    </row>
    <row r="116" spans="1:13">
      <c r="A116" s="218"/>
      <c r="B116" s="1332"/>
      <c r="C116" s="1332"/>
      <c r="D116" s="1332"/>
      <c r="E116" s="218"/>
      <c r="F116" s="259"/>
    </row>
    <row r="117" spans="1:13">
      <c r="A117" s="218"/>
      <c r="B117" s="1332"/>
      <c r="C117" s="1332"/>
      <c r="D117" s="1332"/>
      <c r="E117" s="218"/>
      <c r="F117" s="259"/>
    </row>
    <row r="118" spans="1:13">
      <c r="A118" s="218"/>
      <c r="B118" s="1332"/>
      <c r="C118" s="1332"/>
      <c r="D118" s="1332"/>
      <c r="E118" s="218"/>
      <c r="F118" s="259"/>
    </row>
    <row r="119" spans="1:13" ht="15">
      <c r="D119" s="108"/>
      <c r="E119" s="217" t="s">
        <v>255</v>
      </c>
      <c r="F119" s="262">
        <f>ROUND(SUM(F115:F118),0)</f>
        <v>0</v>
      </c>
    </row>
    <row r="121" spans="1:13" ht="15">
      <c r="A121" s="212" t="s">
        <v>256</v>
      </c>
    </row>
    <row r="122" spans="1:13" ht="15">
      <c r="A122" s="220"/>
    </row>
    <row r="123" spans="1:13" ht="15">
      <c r="A123" s="1234" t="s">
        <v>224</v>
      </c>
      <c r="B123" s="1334" t="s">
        <v>225</v>
      </c>
      <c r="C123" s="1335"/>
      <c r="D123" s="1335"/>
      <c r="E123" s="1234" t="s">
        <v>226</v>
      </c>
      <c r="F123" s="258" t="s">
        <v>209</v>
      </c>
      <c r="H123" s="1234" t="s">
        <v>224</v>
      </c>
      <c r="I123" s="1334" t="s">
        <v>225</v>
      </c>
      <c r="J123" s="1335"/>
      <c r="K123" s="1335"/>
      <c r="L123" s="1234" t="s">
        <v>226</v>
      </c>
      <c r="M123" s="258" t="s">
        <v>209</v>
      </c>
    </row>
    <row r="124" spans="1:13">
      <c r="A124" s="218"/>
      <c r="B124" s="1332"/>
      <c r="C124" s="1332"/>
      <c r="D124" s="1332"/>
      <c r="E124" s="218"/>
      <c r="F124" s="259"/>
      <c r="H124" s="216" t="s">
        <v>257</v>
      </c>
      <c r="I124" s="1333" t="s">
        <v>258</v>
      </c>
      <c r="J124" s="1333"/>
      <c r="K124" s="1333"/>
      <c r="L124" s="216" t="s">
        <v>259</v>
      </c>
      <c r="M124" s="260">
        <f>50*20</f>
        <v>1000</v>
      </c>
    </row>
    <row r="125" spans="1:13">
      <c r="A125" s="216"/>
      <c r="B125" s="1333"/>
      <c r="C125" s="1333"/>
      <c r="D125" s="1333"/>
      <c r="E125" s="216"/>
      <c r="F125" s="260"/>
    </row>
    <row r="126" spans="1:13" ht="15">
      <c r="E126" s="217" t="s">
        <v>260</v>
      </c>
      <c r="F126" s="262">
        <f>SUM(F124:F125)</f>
        <v>0</v>
      </c>
    </row>
    <row r="127" spans="1:13" ht="15" thickBot="1"/>
    <row r="128" spans="1:13" ht="15.75" thickBot="1">
      <c r="C128" s="17"/>
      <c r="D128" s="103"/>
      <c r="E128" s="110" t="s">
        <v>261</v>
      </c>
      <c r="F128" s="255">
        <f>ROUND(F81+F91+F101+F110+F119+F126,0)</f>
        <v>0</v>
      </c>
    </row>
    <row r="130" spans="1:13" s="17" customFormat="1" ht="15">
      <c r="A130" s="100" t="s">
        <v>262</v>
      </c>
      <c r="F130" s="254"/>
    </row>
    <row r="132" spans="1:13" ht="15">
      <c r="A132" s="1234" t="s">
        <v>263</v>
      </c>
      <c r="B132" s="1334" t="s">
        <v>225</v>
      </c>
      <c r="C132" s="1335"/>
      <c r="D132" s="1335"/>
      <c r="E132" s="1234"/>
      <c r="F132" s="258" t="s">
        <v>209</v>
      </c>
      <c r="H132" s="1234" t="s">
        <v>263</v>
      </c>
      <c r="I132" s="1334" t="s">
        <v>225</v>
      </c>
      <c r="J132" s="1335"/>
      <c r="K132" s="1335"/>
      <c r="L132" s="1234"/>
      <c r="M132" s="258" t="s">
        <v>209</v>
      </c>
    </row>
    <row r="133" spans="1:13">
      <c r="A133" s="218"/>
      <c r="B133" s="1338"/>
      <c r="C133" s="1339"/>
      <c r="D133" s="1339"/>
      <c r="E133" s="1340"/>
      <c r="F133" s="259"/>
      <c r="H133" s="216" t="s">
        <v>272</v>
      </c>
      <c r="I133" s="1341" t="s">
        <v>273</v>
      </c>
      <c r="J133" s="1342"/>
      <c r="K133" s="1342"/>
      <c r="L133" s="1340"/>
      <c r="M133" s="260">
        <v>15000</v>
      </c>
    </row>
    <row r="134" spans="1:13">
      <c r="A134" s="216"/>
      <c r="B134" s="1341"/>
      <c r="C134" s="1342"/>
      <c r="D134" s="1342"/>
      <c r="E134" s="1340"/>
      <c r="F134" s="259"/>
    </row>
    <row r="135" spans="1:13" s="17" customFormat="1" ht="15" thickBot="1">
      <c r="F135" s="254"/>
    </row>
    <row r="136" spans="1:13" ht="15.75" thickBot="1">
      <c r="C136" s="17"/>
      <c r="D136" s="103"/>
      <c r="E136" s="110" t="s">
        <v>264</v>
      </c>
      <c r="F136" s="255">
        <f>ROUND(SUM(F133:F134),0)</f>
        <v>0</v>
      </c>
    </row>
    <row r="137" spans="1:13" ht="15" thickBot="1"/>
    <row r="138" spans="1:13" ht="15.75" thickBot="1">
      <c r="C138" s="17"/>
      <c r="D138" s="103"/>
      <c r="E138" s="105" t="s">
        <v>265</v>
      </c>
      <c r="F138" s="255">
        <f>ROUND(F68+F128+F136,0)</f>
        <v>0</v>
      </c>
    </row>
    <row r="140" spans="1:13" s="17" customFormat="1" ht="15">
      <c r="A140" s="100" t="s">
        <v>266</v>
      </c>
      <c r="B140" s="111"/>
      <c r="F140" s="254"/>
    </row>
    <row r="141" spans="1:13" ht="15">
      <c r="A141" s="17"/>
      <c r="B141" s="111"/>
    </row>
    <row r="142" spans="1:13" ht="15">
      <c r="A142" s="221" t="s">
        <v>267</v>
      </c>
      <c r="F142" s="258" t="s">
        <v>268</v>
      </c>
    </row>
    <row r="143" spans="1:13">
      <c r="A143" s="1155"/>
      <c r="B143" s="1156"/>
      <c r="C143" s="1157"/>
      <c r="D143" s="1157"/>
      <c r="E143" s="1158"/>
      <c r="F143" s="266"/>
    </row>
    <row r="144" spans="1:13">
      <c r="A144" s="112"/>
      <c r="B144" s="113"/>
      <c r="C144" s="108"/>
      <c r="D144" s="108"/>
      <c r="E144" s="114"/>
      <c r="F144" s="267"/>
    </row>
    <row r="145" spans="1:6">
      <c r="A145" s="112"/>
      <c r="B145" s="113"/>
      <c r="C145" s="108"/>
      <c r="D145" s="108"/>
      <c r="E145" s="114"/>
      <c r="F145" s="267"/>
    </row>
    <row r="146" spans="1:6">
      <c r="A146" s="112"/>
      <c r="B146" s="113"/>
      <c r="C146" s="108"/>
      <c r="D146" s="108"/>
      <c r="E146" s="114"/>
      <c r="F146" s="267"/>
    </row>
    <row r="147" spans="1:6">
      <c r="A147" s="17"/>
      <c r="B147" s="268"/>
      <c r="C147" s="17"/>
      <c r="D147" s="17"/>
      <c r="E147" s="17"/>
      <c r="F147" s="254"/>
    </row>
    <row r="148" spans="1:6" ht="15.75" thickBot="1">
      <c r="A148" s="115"/>
      <c r="E148" s="106" t="s">
        <v>269</v>
      </c>
      <c r="F148" s="269">
        <f>IF(F149=0,0,F149/F138)</f>
        <v>0</v>
      </c>
    </row>
    <row r="149" spans="1:6" ht="15.75" thickBot="1">
      <c r="A149" s="116"/>
      <c r="D149" s="103"/>
      <c r="E149" s="117" t="s">
        <v>270</v>
      </c>
      <c r="F149" s="255">
        <f>ROUND(SUM(F143:F146),0)</f>
        <v>0</v>
      </c>
    </row>
    <row r="150" spans="1:6">
      <c r="A150" s="116"/>
      <c r="F150" s="80"/>
    </row>
    <row r="151" spans="1:6" ht="15" thickBot="1"/>
    <row r="152" spans="1:6" ht="16.5" thickBot="1">
      <c r="E152" s="118" t="s">
        <v>271</v>
      </c>
      <c r="F152" s="270">
        <f>ROUND(F138+F149,0)</f>
        <v>0</v>
      </c>
    </row>
    <row r="154" spans="1:6" ht="15">
      <c r="A154" s="271"/>
    </row>
    <row r="161" s="80" customFormat="1"/>
    <row r="162" s="80" customFormat="1"/>
    <row r="163" s="80" customFormat="1"/>
    <row r="164" s="80" customFormat="1"/>
    <row r="165" s="80" customFormat="1"/>
    <row r="166" s="80" customFormat="1"/>
    <row r="167" s="80" customFormat="1"/>
    <row r="168" s="80" customFormat="1"/>
    <row r="169" s="80" customFormat="1"/>
    <row r="170" s="80"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79" fitToHeight="0" orientation="portrait"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opLeftCell="A8" zoomScaleNormal="100" zoomScaleSheetLayoutView="100" workbookViewId="0">
      <selection activeCell="B9" sqref="B9:F9"/>
    </sheetView>
  </sheetViews>
  <sheetFormatPr defaultColWidth="9.140625" defaultRowHeight="14.25"/>
  <cols>
    <col min="1" max="1" width="37.140625" style="22" customWidth="1"/>
    <col min="2" max="2" width="11.7109375" style="22" customWidth="1"/>
    <col min="3" max="3" width="13.140625" style="22" customWidth="1"/>
    <col min="4" max="4" width="10.140625" style="22" customWidth="1"/>
    <col min="5" max="5" width="14" style="22" customWidth="1"/>
    <col min="6" max="6" width="9.42578125" style="22" customWidth="1"/>
    <col min="7" max="7" width="13.5703125" style="22" customWidth="1"/>
    <col min="8" max="8" width="11.28515625" style="22" customWidth="1"/>
    <col min="9" max="9" width="16.7109375" style="22" customWidth="1"/>
    <col min="10" max="10" width="13.5703125" style="278" customWidth="1"/>
    <col min="11" max="11" width="12.5703125" style="22" customWidth="1"/>
    <col min="12" max="16384" width="9.140625" style="22"/>
  </cols>
  <sheetData>
    <row r="1" spans="1:11" ht="15">
      <c r="A1" s="21" t="s">
        <v>134</v>
      </c>
      <c r="B1" s="1145"/>
      <c r="C1" s="1145"/>
      <c r="D1" s="1145"/>
      <c r="E1" s="1145"/>
      <c r="F1" s="143"/>
      <c r="G1" s="231"/>
      <c r="H1" s="232" t="s">
        <v>135</v>
      </c>
      <c r="I1" s="233"/>
    </row>
    <row r="2" spans="1:11" ht="15">
      <c r="A2" s="21" t="s">
        <v>91</v>
      </c>
      <c r="B2" s="1146"/>
      <c r="C2" s="1145"/>
      <c r="D2" s="50"/>
      <c r="E2" s="50"/>
      <c r="F2" s="42"/>
      <c r="G2" s="234"/>
      <c r="H2" s="235" t="s">
        <v>88</v>
      </c>
      <c r="I2" s="236"/>
    </row>
    <row r="3" spans="1:11" ht="15">
      <c r="A3" s="21" t="s">
        <v>136</v>
      </c>
      <c r="B3" s="1146"/>
      <c r="C3" s="1145"/>
      <c r="D3" s="50"/>
      <c r="E3" s="50"/>
      <c r="G3" s="234"/>
      <c r="H3" s="235" t="s">
        <v>93</v>
      </c>
      <c r="I3" s="233"/>
    </row>
    <row r="4" spans="1:11" ht="15">
      <c r="A4" s="24"/>
      <c r="G4" s="235"/>
      <c r="H4" s="102" t="s">
        <v>95</v>
      </c>
      <c r="I4" s="237"/>
    </row>
    <row r="5" spans="1:11" ht="15">
      <c r="D5" s="25" t="s">
        <v>137</v>
      </c>
      <c r="J5" s="280"/>
    </row>
    <row r="6" spans="1:11" ht="15.75" thickBot="1">
      <c r="D6" s="25"/>
    </row>
    <row r="7" spans="1:11" ht="15">
      <c r="A7" s="26"/>
      <c r="B7" s="27"/>
      <c r="C7" s="1282" t="s">
        <v>138</v>
      </c>
      <c r="D7" s="1283"/>
      <c r="E7" s="1283"/>
      <c r="F7" s="1283"/>
      <c r="G7" s="1283"/>
      <c r="H7" s="1284"/>
    </row>
    <row r="8" spans="1:11" ht="15" customHeight="1">
      <c r="A8" s="28" t="s">
        <v>139</v>
      </c>
      <c r="B8" s="29"/>
      <c r="C8" s="1293"/>
      <c r="D8" s="1294"/>
      <c r="E8" s="1293"/>
      <c r="F8" s="1294"/>
      <c r="G8" s="1293"/>
      <c r="H8" s="1294"/>
      <c r="I8" s="1291" t="s">
        <v>140</v>
      </c>
      <c r="K8" s="30"/>
    </row>
    <row r="9" spans="1:11" s="24" customFormat="1" ht="60">
      <c r="A9" s="28" t="s">
        <v>141</v>
      </c>
      <c r="B9" s="31" t="s">
        <v>310</v>
      </c>
      <c r="C9" s="32" t="s">
        <v>109</v>
      </c>
      <c r="D9" s="31" t="s">
        <v>143</v>
      </c>
      <c r="E9" s="32" t="s">
        <v>109</v>
      </c>
      <c r="F9" s="31" t="s">
        <v>143</v>
      </c>
      <c r="G9" s="32" t="s">
        <v>109</v>
      </c>
      <c r="H9" s="31" t="s">
        <v>143</v>
      </c>
      <c r="I9" s="1292"/>
      <c r="J9" s="281" t="s">
        <v>144</v>
      </c>
      <c r="K9" s="33"/>
    </row>
    <row r="10" spans="1:11" ht="15" customHeight="1">
      <c r="A10" s="119">
        <f>'B-4 page 2 BgtJustf'!B9</f>
        <v>0</v>
      </c>
      <c r="B10" s="202">
        <f>'B-4 page 2 BgtJustf'!C14</f>
        <v>0</v>
      </c>
      <c r="C10" s="1147"/>
      <c r="D10" s="35">
        <f>IF(C10=0,0,C10/I10)</f>
        <v>0</v>
      </c>
      <c r="E10" s="1147"/>
      <c r="F10" s="35">
        <f>IF(E10=0,0,E10/I10)</f>
        <v>0</v>
      </c>
      <c r="G10" s="1147"/>
      <c r="H10" s="35">
        <f>IF(G10=0,0,G10/I10)</f>
        <v>0</v>
      </c>
      <c r="I10" s="1148">
        <f t="shared" ref="I10:I15" si="0">C10+E10+G10</f>
        <v>0</v>
      </c>
      <c r="J10" s="278">
        <f>'B-4 page 2 BgtJustf'!F14</f>
        <v>0</v>
      </c>
      <c r="K10" s="36" t="s">
        <v>145</v>
      </c>
    </row>
    <row r="11" spans="1:11" ht="15" customHeight="1">
      <c r="A11" s="119">
        <f>'B-4 page 2 BgtJustf'!B16</f>
        <v>0</v>
      </c>
      <c r="B11" s="202">
        <f>'B-4 page 2 BgtJustf'!C21</f>
        <v>0</v>
      </c>
      <c r="C11" s="1147">
        <v>0</v>
      </c>
      <c r="D11" s="35">
        <f t="shared" ref="D11:D16" si="1">IF(C11=0,0,C11/I11)</f>
        <v>0</v>
      </c>
      <c r="E11" s="1147">
        <v>0</v>
      </c>
      <c r="F11" s="35">
        <f t="shared" ref="F11:F16" si="2">IF(E11=0,0,E11/I11)</f>
        <v>0</v>
      </c>
      <c r="G11" s="1147">
        <v>0</v>
      </c>
      <c r="H11" s="35">
        <f t="shared" ref="H11:H16" si="3">IF(G11=0,0,G11/I11)</f>
        <v>0</v>
      </c>
      <c r="I11" s="1148">
        <f t="shared" si="0"/>
        <v>0</v>
      </c>
      <c r="J11" s="278">
        <f>'B-4 page 2 BgtJustf'!F21</f>
        <v>0</v>
      </c>
      <c r="K11" s="37"/>
    </row>
    <row r="12" spans="1:11" ht="15" customHeight="1">
      <c r="A12" s="119">
        <f>'B-4 page 2 BgtJustf'!B23</f>
        <v>0</v>
      </c>
      <c r="B12" s="202">
        <f>'B-4 page 2 BgtJustf'!C28</f>
        <v>0</v>
      </c>
      <c r="C12" s="1147">
        <v>0</v>
      </c>
      <c r="D12" s="35">
        <f t="shared" si="1"/>
        <v>0</v>
      </c>
      <c r="E12" s="1147">
        <v>0</v>
      </c>
      <c r="F12" s="35">
        <f t="shared" si="2"/>
        <v>0</v>
      </c>
      <c r="G12" s="1147">
        <v>0</v>
      </c>
      <c r="H12" s="35">
        <f t="shared" si="3"/>
        <v>0</v>
      </c>
      <c r="I12" s="1148">
        <f t="shared" si="0"/>
        <v>0</v>
      </c>
      <c r="J12" s="278">
        <f>'B-4 page 2 BgtJustf'!F28</f>
        <v>0</v>
      </c>
      <c r="K12" s="37"/>
    </row>
    <row r="13" spans="1:11" ht="15" customHeight="1">
      <c r="A13" s="119">
        <f>'B-4 page 2 BgtJustf'!B30</f>
        <v>0</v>
      </c>
      <c r="B13" s="202">
        <f>'B-4 page 2 BgtJustf'!C35</f>
        <v>0</v>
      </c>
      <c r="C13" s="1147">
        <v>0</v>
      </c>
      <c r="D13" s="35">
        <f t="shared" si="1"/>
        <v>0</v>
      </c>
      <c r="E13" s="1147">
        <v>0</v>
      </c>
      <c r="F13" s="35">
        <f t="shared" si="2"/>
        <v>0</v>
      </c>
      <c r="G13" s="1147">
        <v>0</v>
      </c>
      <c r="H13" s="35">
        <f t="shared" si="3"/>
        <v>0</v>
      </c>
      <c r="I13" s="1148">
        <f t="shared" si="0"/>
        <v>0</v>
      </c>
      <c r="J13" s="278">
        <f>'B-4 page 2 BgtJustf'!F35</f>
        <v>0</v>
      </c>
      <c r="K13" s="37"/>
    </row>
    <row r="14" spans="1:11" ht="15" customHeight="1">
      <c r="A14" s="119">
        <f>'B-4 page 2 BgtJustf'!B37</f>
        <v>0</v>
      </c>
      <c r="B14" s="202">
        <f>'B-4 page 2 BgtJustf'!C42</f>
        <v>0</v>
      </c>
      <c r="C14" s="1147">
        <v>0</v>
      </c>
      <c r="D14" s="35">
        <f t="shared" si="1"/>
        <v>0</v>
      </c>
      <c r="E14" s="1147">
        <v>0</v>
      </c>
      <c r="F14" s="35">
        <f t="shared" si="2"/>
        <v>0</v>
      </c>
      <c r="G14" s="1147">
        <v>0</v>
      </c>
      <c r="H14" s="35">
        <f t="shared" si="3"/>
        <v>0</v>
      </c>
      <c r="I14" s="1148">
        <f t="shared" si="0"/>
        <v>0</v>
      </c>
      <c r="J14" s="278">
        <f>'B-4 page 2 BgtJustf'!F42</f>
        <v>0</v>
      </c>
      <c r="K14" s="37"/>
    </row>
    <row r="15" spans="1:11" ht="15" customHeight="1" thickBot="1">
      <c r="A15" s="127">
        <f>'B-4 page 2 BgtJustf'!B44</f>
        <v>0</v>
      </c>
      <c r="B15" s="203">
        <f>'B-4 page 2 BgtJustf'!C49</f>
        <v>0</v>
      </c>
      <c r="C15" s="192">
        <v>0</v>
      </c>
      <c r="D15" s="128">
        <f t="shared" si="1"/>
        <v>0</v>
      </c>
      <c r="E15" s="192">
        <v>0</v>
      </c>
      <c r="F15" s="128">
        <f t="shared" si="2"/>
        <v>0</v>
      </c>
      <c r="G15" s="192">
        <v>0</v>
      </c>
      <c r="H15" s="128">
        <f t="shared" si="3"/>
        <v>0</v>
      </c>
      <c r="I15" s="193">
        <f t="shared" si="0"/>
        <v>0</v>
      </c>
      <c r="J15" s="278">
        <f>'B-4 page 2 BgtJustf'!F49</f>
        <v>0</v>
      </c>
      <c r="K15" s="37"/>
    </row>
    <row r="16" spans="1:11" s="24" customFormat="1" ht="15" customHeight="1" thickTop="1">
      <c r="A16" s="122" t="s">
        <v>311</v>
      </c>
      <c r="B16" s="204">
        <f>SUM(B10:B15)</f>
        <v>0</v>
      </c>
      <c r="C16" s="194">
        <f>IF(SUM(C10:C15)=0,0,SUM(C10:C15))</f>
        <v>0</v>
      </c>
      <c r="D16" s="120">
        <f t="shared" si="1"/>
        <v>0</v>
      </c>
      <c r="E16" s="194">
        <f>SUM(E10:E15)</f>
        <v>0</v>
      </c>
      <c r="F16" s="120">
        <f t="shared" si="2"/>
        <v>0</v>
      </c>
      <c r="G16" s="194">
        <f>SUM(G10:G15)</f>
        <v>0</v>
      </c>
      <c r="H16" s="121">
        <f t="shared" si="3"/>
        <v>0</v>
      </c>
      <c r="I16" s="194">
        <f>SUM(I10:I15)</f>
        <v>0</v>
      </c>
      <c r="J16" s="279">
        <f>'B-4 page 2 BgtJustf'!F51</f>
        <v>0</v>
      </c>
      <c r="K16" s="38"/>
    </row>
    <row r="17" spans="1:11" ht="15" customHeight="1" thickBot="1">
      <c r="A17" s="129" t="s">
        <v>147</v>
      </c>
      <c r="B17" s="130">
        <f>'B-4 page 2 BgtJustf'!F66</f>
        <v>0</v>
      </c>
      <c r="C17" s="193">
        <f>IF(C16=0,0,C16*B17)</f>
        <v>0</v>
      </c>
      <c r="D17" s="131">
        <f>IF(C17=0,0,C17/I17)</f>
        <v>0</v>
      </c>
      <c r="E17" s="193">
        <f>E16*B17</f>
        <v>0</v>
      </c>
      <c r="F17" s="131">
        <f>IF(E17=0,0,E17/I17)</f>
        <v>0</v>
      </c>
      <c r="G17" s="193">
        <f>G16*B17</f>
        <v>0</v>
      </c>
      <c r="H17" s="131">
        <f>IF(G17=0,0,G17/I17)</f>
        <v>0</v>
      </c>
      <c r="I17" s="193">
        <f>C17+E17+G17</f>
        <v>0</v>
      </c>
      <c r="J17" s="278">
        <f>'B-4 page 2 BgtJustf'!F64</f>
        <v>0</v>
      </c>
      <c r="K17" s="30"/>
    </row>
    <row r="18" spans="1:11" s="24" customFormat="1" ht="15" customHeight="1" thickTop="1" thickBot="1">
      <c r="A18" s="124" t="s">
        <v>111</v>
      </c>
      <c r="B18" s="125"/>
      <c r="C18" s="205">
        <f>SUM(C16:C17)</f>
        <v>0</v>
      </c>
      <c r="D18" s="126">
        <f>IF(C18=0,0,C18/I18)</f>
        <v>0</v>
      </c>
      <c r="E18" s="205">
        <f>SUM(E16:E17)</f>
        <v>0</v>
      </c>
      <c r="F18" s="126">
        <f>IF(E18=0,0,E18/I18)</f>
        <v>0</v>
      </c>
      <c r="G18" s="205">
        <f>SUM(G16:G17)</f>
        <v>0</v>
      </c>
      <c r="H18" s="126">
        <f>IF(G18=0,0,G18/I18)</f>
        <v>0</v>
      </c>
      <c r="I18" s="195">
        <f>SUM(I16:I17)</f>
        <v>0</v>
      </c>
      <c r="J18" s="279">
        <f>'B-4 page 2 BgtJustf'!F68</f>
        <v>0</v>
      </c>
      <c r="K18" s="38"/>
    </row>
    <row r="19" spans="1:11" ht="15" customHeight="1" thickTop="1">
      <c r="A19" s="39"/>
      <c r="D19" s="23"/>
      <c r="F19" s="23"/>
      <c r="G19" s="42"/>
      <c r="H19" s="23"/>
      <c r="I19" s="43"/>
      <c r="K19" s="30"/>
    </row>
    <row r="20" spans="1:11" s="24" customFormat="1" ht="15" customHeight="1">
      <c r="A20" s="1289" t="s">
        <v>148</v>
      </c>
      <c r="B20" s="1290"/>
      <c r="C20" s="45" t="s">
        <v>149</v>
      </c>
      <c r="D20" s="31" t="s">
        <v>9</v>
      </c>
      <c r="E20" s="45" t="s">
        <v>149</v>
      </c>
      <c r="F20" s="31" t="s">
        <v>9</v>
      </c>
      <c r="G20" s="45" t="s">
        <v>149</v>
      </c>
      <c r="H20" s="31" t="s">
        <v>9</v>
      </c>
      <c r="I20" s="46" t="s">
        <v>150</v>
      </c>
      <c r="J20" s="279"/>
      <c r="K20" s="123" t="s">
        <v>151</v>
      </c>
    </row>
    <row r="21" spans="1:11" ht="15" customHeight="1">
      <c r="A21" s="1149" t="s">
        <v>152</v>
      </c>
      <c r="B21" s="47"/>
      <c r="C21" s="196">
        <v>0</v>
      </c>
      <c r="D21" s="34">
        <f>IF(C21=0,0,C21/I21)</f>
        <v>0</v>
      </c>
      <c r="E21" s="196">
        <v>0</v>
      </c>
      <c r="F21" s="34">
        <f>IF(E21=0,0,E21/I21)</f>
        <v>0</v>
      </c>
      <c r="G21" s="199">
        <v>0</v>
      </c>
      <c r="H21" s="34">
        <f>IF(G21=0,0,G21/I21)</f>
        <v>0</v>
      </c>
      <c r="I21" s="1148">
        <f t="shared" ref="I21:I30" si="4">C21+E21+G21</f>
        <v>0</v>
      </c>
      <c r="J21" s="278">
        <f>'B-4 page 2 BgtJustf'!F81</f>
        <v>0</v>
      </c>
    </row>
    <row r="22" spans="1:11" ht="15" customHeight="1">
      <c r="A22" s="1149" t="s">
        <v>153</v>
      </c>
      <c r="B22" s="47"/>
      <c r="C22" s="196">
        <v>0</v>
      </c>
      <c r="D22" s="34">
        <f t="shared" ref="D22:D31" si="5">IF(C22=0,0,C22/I22)</f>
        <v>0</v>
      </c>
      <c r="E22" s="196">
        <v>0</v>
      </c>
      <c r="F22" s="34">
        <f t="shared" ref="F22:F31" si="6">IF(E22=0,0,E22/I22)</f>
        <v>0</v>
      </c>
      <c r="G22" s="199">
        <v>0</v>
      </c>
      <c r="H22" s="34">
        <f t="shared" ref="H22:H31" si="7">IF(G22=0,0,G22/I22)</f>
        <v>0</v>
      </c>
      <c r="I22" s="1148">
        <f t="shared" si="4"/>
        <v>0</v>
      </c>
      <c r="J22" s="278">
        <f>'B-4 page 2 BgtJustf'!F91</f>
        <v>0</v>
      </c>
    </row>
    <row r="23" spans="1:11" ht="15" customHeight="1">
      <c r="A23" s="1149" t="s">
        <v>154</v>
      </c>
      <c r="B23" s="47"/>
      <c r="C23" s="196">
        <v>0</v>
      </c>
      <c r="D23" s="34">
        <f t="shared" si="5"/>
        <v>0</v>
      </c>
      <c r="E23" s="196">
        <v>0</v>
      </c>
      <c r="F23" s="34">
        <f t="shared" si="6"/>
        <v>0</v>
      </c>
      <c r="G23" s="199">
        <v>0</v>
      </c>
      <c r="H23" s="34">
        <f t="shared" si="7"/>
        <v>0</v>
      </c>
      <c r="I23" s="1148">
        <f t="shared" si="4"/>
        <v>0</v>
      </c>
      <c r="J23" s="278">
        <f>'B-4 page 2 BgtJustf'!F101</f>
        <v>0</v>
      </c>
    </row>
    <row r="24" spans="1:11" ht="15" customHeight="1">
      <c r="A24" s="1149" t="s">
        <v>155</v>
      </c>
      <c r="B24" s="47"/>
      <c r="C24" s="196">
        <v>0</v>
      </c>
      <c r="D24" s="34">
        <f t="shared" si="5"/>
        <v>0</v>
      </c>
      <c r="E24" s="196">
        <v>0</v>
      </c>
      <c r="F24" s="34">
        <f t="shared" si="6"/>
        <v>0</v>
      </c>
      <c r="G24" s="199">
        <v>0</v>
      </c>
      <c r="H24" s="34">
        <f t="shared" si="7"/>
        <v>0</v>
      </c>
      <c r="I24" s="1148">
        <f t="shared" si="4"/>
        <v>0</v>
      </c>
      <c r="J24" s="278">
        <f>'B-4 page 2 BgtJustf'!F110</f>
        <v>0</v>
      </c>
    </row>
    <row r="25" spans="1:11" ht="15" customHeight="1">
      <c r="A25" s="1149" t="s">
        <v>156</v>
      </c>
      <c r="B25" s="47"/>
      <c r="C25" s="196">
        <v>0</v>
      </c>
      <c r="D25" s="34">
        <f t="shared" si="5"/>
        <v>0</v>
      </c>
      <c r="E25" s="196">
        <v>0</v>
      </c>
      <c r="F25" s="34">
        <f t="shared" si="6"/>
        <v>0</v>
      </c>
      <c r="G25" s="199">
        <v>0</v>
      </c>
      <c r="H25" s="34">
        <f t="shared" si="7"/>
        <v>0</v>
      </c>
      <c r="I25" s="1148">
        <f t="shared" si="4"/>
        <v>0</v>
      </c>
      <c r="J25" s="278">
        <f>'B-4 page 2 BgtJustf'!F119</f>
        <v>0</v>
      </c>
    </row>
    <row r="26" spans="1:11" ht="15" customHeight="1">
      <c r="A26" s="1149" t="s">
        <v>157</v>
      </c>
      <c r="B26" s="47"/>
      <c r="C26" s="196">
        <v>0</v>
      </c>
      <c r="D26" s="34">
        <f t="shared" si="5"/>
        <v>0</v>
      </c>
      <c r="E26" s="196">
        <v>0</v>
      </c>
      <c r="F26" s="34">
        <f t="shared" si="6"/>
        <v>0</v>
      </c>
      <c r="G26" s="199">
        <v>0</v>
      </c>
      <c r="H26" s="34">
        <f t="shared" si="7"/>
        <v>0</v>
      </c>
      <c r="I26" s="1148">
        <f t="shared" si="4"/>
        <v>0</v>
      </c>
      <c r="J26" s="278">
        <f>'B-4 page 2 BgtJustf'!F126</f>
        <v>0</v>
      </c>
    </row>
    <row r="27" spans="1:11" ht="15" customHeight="1">
      <c r="A27" s="1150"/>
      <c r="B27" s="47"/>
      <c r="C27" s="196"/>
      <c r="D27" s="34">
        <f t="shared" si="5"/>
        <v>0</v>
      </c>
      <c r="E27" s="196"/>
      <c r="F27" s="34">
        <f t="shared" si="6"/>
        <v>0</v>
      </c>
      <c r="G27" s="199"/>
      <c r="H27" s="34">
        <f t="shared" si="7"/>
        <v>0</v>
      </c>
      <c r="I27" s="1148">
        <f t="shared" si="4"/>
        <v>0</v>
      </c>
    </row>
    <row r="28" spans="1:11" ht="15" customHeight="1">
      <c r="A28" s="1150"/>
      <c r="B28" s="47"/>
      <c r="C28" s="196"/>
      <c r="D28" s="34">
        <f t="shared" si="5"/>
        <v>0</v>
      </c>
      <c r="E28" s="196"/>
      <c r="F28" s="34">
        <f t="shared" si="6"/>
        <v>0</v>
      </c>
      <c r="G28" s="199"/>
      <c r="H28" s="34">
        <f t="shared" si="7"/>
        <v>0</v>
      </c>
      <c r="I28" s="1148">
        <f t="shared" si="4"/>
        <v>0</v>
      </c>
    </row>
    <row r="29" spans="1:11" ht="15" customHeight="1">
      <c r="A29" s="1150"/>
      <c r="B29" s="48" t="s">
        <v>158</v>
      </c>
      <c r="C29" s="196"/>
      <c r="D29" s="34">
        <f t="shared" si="5"/>
        <v>0</v>
      </c>
      <c r="E29" s="196"/>
      <c r="F29" s="34">
        <f t="shared" si="6"/>
        <v>0</v>
      </c>
      <c r="G29" s="1147"/>
      <c r="H29" s="34">
        <f t="shared" si="7"/>
        <v>0</v>
      </c>
      <c r="I29" s="1148">
        <f t="shared" si="4"/>
        <v>0</v>
      </c>
    </row>
    <row r="30" spans="1:11" ht="15" customHeight="1">
      <c r="A30" s="1150"/>
      <c r="B30" s="47"/>
      <c r="C30" s="196"/>
      <c r="D30" s="34">
        <f t="shared" si="5"/>
        <v>0</v>
      </c>
      <c r="E30" s="196"/>
      <c r="F30" s="34">
        <f t="shared" si="6"/>
        <v>0</v>
      </c>
      <c r="G30" s="199"/>
      <c r="H30" s="34">
        <f t="shared" si="7"/>
        <v>0</v>
      </c>
      <c r="I30" s="1148">
        <f t="shared" si="4"/>
        <v>0</v>
      </c>
    </row>
    <row r="31" spans="1:11" ht="15" customHeight="1">
      <c r="A31" s="1150"/>
      <c r="B31" s="49"/>
      <c r="C31" s="197"/>
      <c r="D31" s="34">
        <f t="shared" si="5"/>
        <v>0</v>
      </c>
      <c r="E31" s="197"/>
      <c r="F31" s="34">
        <f t="shared" si="6"/>
        <v>0</v>
      </c>
      <c r="G31" s="200"/>
      <c r="H31" s="34">
        <f t="shared" si="7"/>
        <v>0</v>
      </c>
      <c r="I31" s="201"/>
    </row>
    <row r="32" spans="1:11" s="24" customFormat="1" ht="15" customHeight="1" thickBot="1">
      <c r="A32" s="1151" t="s">
        <v>159</v>
      </c>
      <c r="B32" s="40"/>
      <c r="C32" s="198">
        <f>SUM(C21:C31)</f>
        <v>0</v>
      </c>
      <c r="D32" s="41">
        <f>IF(C32=0,0,C32/I32)</f>
        <v>0</v>
      </c>
      <c r="E32" s="198">
        <f>SUM(E21:E31)</f>
        <v>0</v>
      </c>
      <c r="F32" s="41">
        <f>IF(E32=0,0,E32/I32)</f>
        <v>0</v>
      </c>
      <c r="G32" s="198">
        <f>SUM(G21:G31)</f>
        <v>0</v>
      </c>
      <c r="H32" s="41">
        <f>IF(G32=0,0,G32/I32)</f>
        <v>0</v>
      </c>
      <c r="I32" s="198">
        <f>SUM(I21:I31)</f>
        <v>0</v>
      </c>
      <c r="J32" s="279">
        <f>'B-4 page 2 BgtJustf'!F128</f>
        <v>0</v>
      </c>
      <c r="K32" s="38"/>
    </row>
    <row r="33" spans="1:11" s="24" customFormat="1" ht="15" customHeight="1" thickTop="1">
      <c r="A33" s="50"/>
      <c r="B33" s="50"/>
      <c r="C33" s="51"/>
      <c r="D33" s="52"/>
      <c r="E33" s="51"/>
      <c r="F33" s="53"/>
      <c r="G33" s="51"/>
      <c r="H33" s="54"/>
      <c r="I33" s="55"/>
      <c r="J33" s="282"/>
      <c r="K33" s="50"/>
    </row>
    <row r="34" spans="1:11" s="24" customFormat="1" ht="15" customHeight="1">
      <c r="A34" s="50" t="s">
        <v>160</v>
      </c>
      <c r="B34" s="44"/>
      <c r="C34" s="45" t="s">
        <v>149</v>
      </c>
      <c r="D34" s="31" t="s">
        <v>9</v>
      </c>
      <c r="E34" s="45" t="s">
        <v>149</v>
      </c>
      <c r="F34" s="31" t="s">
        <v>9</v>
      </c>
      <c r="G34" s="45" t="s">
        <v>149</v>
      </c>
      <c r="H34" s="31" t="s">
        <v>9</v>
      </c>
      <c r="I34" s="46" t="s">
        <v>150</v>
      </c>
      <c r="J34" s="282"/>
      <c r="K34" s="50"/>
    </row>
    <row r="35" spans="1:11" ht="15" customHeight="1">
      <c r="A35" s="1149" t="s">
        <v>312</v>
      </c>
      <c r="B35" s="47"/>
      <c r="C35" s="196">
        <v>0</v>
      </c>
      <c r="D35" s="34">
        <f>IF(C35=0,0,C35/I35)</f>
        <v>0</v>
      </c>
      <c r="E35" s="196">
        <v>0</v>
      </c>
      <c r="F35" s="34">
        <f>IF(E35=0,0,E35/I35)</f>
        <v>0</v>
      </c>
      <c r="G35" s="199">
        <v>0</v>
      </c>
      <c r="H35" s="34">
        <f>IF(G35=0,0,G35/I35)</f>
        <v>0</v>
      </c>
      <c r="I35" s="1148">
        <f>C35+E35+G35</f>
        <v>0</v>
      </c>
      <c r="J35" s="278">
        <f>'B-4 page 2 BgtJustf'!F133</f>
        <v>0</v>
      </c>
    </row>
    <row r="36" spans="1:11" ht="15" customHeight="1">
      <c r="A36" s="1149" t="s">
        <v>162</v>
      </c>
      <c r="B36" s="47"/>
      <c r="C36" s="196"/>
      <c r="D36" s="34">
        <f>IF(C36=0,0,C36/I36)</f>
        <v>0</v>
      </c>
      <c r="E36" s="196"/>
      <c r="F36" s="34">
        <f>IF(E36=0,0,E36/I36)</f>
        <v>0</v>
      </c>
      <c r="G36" s="1147"/>
      <c r="H36" s="34">
        <f>IF(G36=0,0,G36/I36)</f>
        <v>0</v>
      </c>
      <c r="I36" s="1148">
        <f>C36+E36+G36</f>
        <v>0</v>
      </c>
      <c r="J36" s="278">
        <f>'B-4 page 2 BgtJustf'!F134</f>
        <v>0</v>
      </c>
    </row>
    <row r="37" spans="1:11" s="24" customFormat="1" ht="15" customHeight="1" thickBot="1">
      <c r="A37" s="1151" t="s">
        <v>163</v>
      </c>
      <c r="B37" s="40"/>
      <c r="C37" s="198">
        <f>ROUND(SUM(C35:C36),0)</f>
        <v>0</v>
      </c>
      <c r="D37" s="41">
        <f>IF(C37=0,0,C37/I37)</f>
        <v>0</v>
      </c>
      <c r="E37" s="198">
        <f>SUM(E35:E36)</f>
        <v>0</v>
      </c>
      <c r="F37" s="41">
        <f>IF(E37=0,0,E37/I37)</f>
        <v>0</v>
      </c>
      <c r="G37" s="198">
        <f>SUM(G35:G36)</f>
        <v>0</v>
      </c>
      <c r="H37" s="41">
        <f>IF(G37=0,0,G37/I37)</f>
        <v>0</v>
      </c>
      <c r="I37" s="198">
        <f>SUM(I35:I36)</f>
        <v>0</v>
      </c>
      <c r="J37" s="279">
        <f>'B-4 page 2 BgtJustf'!F136</f>
        <v>0</v>
      </c>
      <c r="K37" s="38"/>
    </row>
    <row r="38" spans="1:11" ht="15" customHeight="1" thickTop="1" thickBot="1">
      <c r="A38" s="50"/>
      <c r="B38" s="56"/>
      <c r="C38" s="57"/>
      <c r="D38" s="58"/>
      <c r="E38" s="57"/>
      <c r="F38" s="59"/>
      <c r="G38" s="60"/>
      <c r="H38" s="59"/>
      <c r="I38" s="61"/>
    </row>
    <row r="39" spans="1:11" ht="15" customHeight="1">
      <c r="A39" s="62" t="s">
        <v>164</v>
      </c>
      <c r="B39" s="63"/>
      <c r="C39" s="196">
        <f>ROUND(C18+C32+C37,0)</f>
        <v>0</v>
      </c>
      <c r="D39" s="34">
        <f>IF(C39=0,0,C39/I39)</f>
        <v>0</v>
      </c>
      <c r="E39" s="196">
        <f>ROUND(E18+E32+E37,0)</f>
        <v>0</v>
      </c>
      <c r="F39" s="34">
        <f>IF(E39=0,0,E39/I39)</f>
        <v>0</v>
      </c>
      <c r="G39" s="199">
        <f>ROUND(G18+G32+G37,0)</f>
        <v>0</v>
      </c>
      <c r="H39" s="34">
        <f>IF(G39=0,0,G39/I39)</f>
        <v>0</v>
      </c>
      <c r="I39" s="1148">
        <f>ROUND(C39+E39+G39,0)</f>
        <v>0</v>
      </c>
      <c r="J39" s="278">
        <f>'B-4 page 2 BgtJustf'!F138</f>
        <v>0</v>
      </c>
    </row>
    <row r="40" spans="1:11" ht="15" customHeight="1" thickBot="1">
      <c r="A40" s="64" t="s">
        <v>165</v>
      </c>
      <c r="B40" s="284">
        <f>(D40+F40+H40)/3</f>
        <v>0</v>
      </c>
      <c r="C40" s="196"/>
      <c r="D40" s="34">
        <f>IF(C40=0,0,C40/I40)</f>
        <v>0</v>
      </c>
      <c r="E40" s="196"/>
      <c r="F40" s="34">
        <f>IF(E40=0,0,E40/I40)</f>
        <v>0</v>
      </c>
      <c r="G40" s="196"/>
      <c r="H40" s="34">
        <f>IF(G40=0,0,G40/I40)</f>
        <v>0</v>
      </c>
      <c r="I40" s="1148">
        <f>ROUND(C40+E40+G40,0)</f>
        <v>0</v>
      </c>
      <c r="J40" s="278">
        <f>'B-4 page 2 BgtJustf'!F149</f>
        <v>0</v>
      </c>
      <c r="K40" s="283">
        <f>'B-4 page 2 BgtJustf'!F148</f>
        <v>0</v>
      </c>
    </row>
    <row r="41" spans="1:11" s="24" customFormat="1" ht="15" customHeight="1" thickBot="1">
      <c r="A41" s="65" t="s">
        <v>166</v>
      </c>
      <c r="B41" s="66"/>
      <c r="C41" s="198">
        <f>SUM(C39:C40)</f>
        <v>0</v>
      </c>
      <c r="D41" s="41">
        <f>IF(C41=0,0,C41/I41)</f>
        <v>0</v>
      </c>
      <c r="E41" s="198">
        <f>SUM(E39:E40)</f>
        <v>0</v>
      </c>
      <c r="F41" s="41">
        <f>IF(E41=0,0,E41/I41)</f>
        <v>0</v>
      </c>
      <c r="G41" s="198">
        <f>SUM(G39:G40)</f>
        <v>0</v>
      </c>
      <c r="H41" s="41">
        <f>IF(G41=0,0,G41/I41)</f>
        <v>0</v>
      </c>
      <c r="I41" s="198">
        <f>+I39+I40</f>
        <v>0</v>
      </c>
      <c r="J41" s="279">
        <f>'B-4 page 2 BgtJustf'!F152</f>
        <v>0</v>
      </c>
    </row>
    <row r="42" spans="1:11" ht="15" customHeight="1" thickBot="1">
      <c r="A42" s="169"/>
      <c r="B42" s="170"/>
      <c r="C42" s="67"/>
      <c r="D42" s="68"/>
      <c r="E42" s="67"/>
      <c r="F42" s="68"/>
      <c r="G42" s="171"/>
      <c r="H42" s="68"/>
      <c r="I42" s="172"/>
    </row>
    <row r="43" spans="1:11" ht="15" customHeight="1" thickTop="1">
      <c r="A43" s="1285" t="s">
        <v>167</v>
      </c>
      <c r="B43" s="1286"/>
      <c r="C43" s="163">
        <v>0</v>
      </c>
      <c r="D43" s="164"/>
      <c r="E43" s="165">
        <v>0</v>
      </c>
      <c r="F43" s="164"/>
      <c r="G43" s="165">
        <v>0</v>
      </c>
      <c r="H43" s="164"/>
      <c r="I43" s="173">
        <f>+C43+E43+G43</f>
        <v>0</v>
      </c>
    </row>
    <row r="44" spans="1:11" ht="15" customHeight="1">
      <c r="A44" s="1295" t="s">
        <v>168</v>
      </c>
      <c r="B44" s="1296"/>
      <c r="C44" s="206">
        <f>IF(C41=0,0,+C41/C43)</f>
        <v>0</v>
      </c>
      <c r="D44" s="162"/>
      <c r="E44" s="206">
        <f>IF(E41=0,0,+E41/E43)</f>
        <v>0</v>
      </c>
      <c r="F44" s="162"/>
      <c r="G44" s="206">
        <f>IF(G41=0,0,+G41/G43)</f>
        <v>0</v>
      </c>
      <c r="H44" s="162"/>
      <c r="I44" s="174"/>
    </row>
    <row r="45" spans="1:11" ht="15" customHeight="1" thickBot="1">
      <c r="A45" s="1287" t="s">
        <v>169</v>
      </c>
      <c r="B45" s="1288"/>
      <c r="C45" s="166"/>
      <c r="D45" s="167"/>
      <c r="E45" s="166"/>
      <c r="F45" s="167"/>
      <c r="G45" s="168"/>
      <c r="H45" s="167"/>
      <c r="I45" s="175"/>
    </row>
    <row r="46" spans="1:11" ht="12" customHeight="1" thickTop="1">
      <c r="A46" s="176"/>
      <c r="B46" s="42"/>
      <c r="C46" s="69"/>
      <c r="D46" s="42"/>
      <c r="E46" s="69"/>
      <c r="F46" s="42"/>
      <c r="G46" s="42"/>
      <c r="H46" s="42"/>
      <c r="I46" s="177"/>
    </row>
    <row r="47" spans="1:11" ht="12" customHeight="1" thickBot="1">
      <c r="A47" s="178"/>
      <c r="B47" s="56"/>
      <c r="C47" s="179"/>
      <c r="D47" s="179"/>
      <c r="E47" s="179"/>
      <c r="F47" s="56"/>
      <c r="G47" s="56"/>
      <c r="H47" s="56"/>
      <c r="I47" s="180" t="s">
        <v>170</v>
      </c>
    </row>
    <row r="48" spans="1:11">
      <c r="C48" s="70"/>
      <c r="E48" s="70"/>
      <c r="I48" s="70"/>
    </row>
    <row r="49" spans="3:9">
      <c r="C49" s="71"/>
      <c r="E49" s="71"/>
      <c r="G49" s="71"/>
      <c r="I49" s="72"/>
    </row>
    <row r="50" spans="3:9">
      <c r="C50" s="73"/>
      <c r="E50" s="73"/>
    </row>
  </sheetData>
  <mergeCells count="9">
    <mergeCell ref="I8:I9"/>
    <mergeCell ref="A20:B20"/>
    <mergeCell ref="A43:B43"/>
    <mergeCell ref="A44:B44"/>
    <mergeCell ref="A45:B45"/>
    <mergeCell ref="C7:H7"/>
    <mergeCell ref="C8:D8"/>
    <mergeCell ref="E8:F8"/>
    <mergeCell ref="G8:H8"/>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0"/>
  <sheetViews>
    <sheetView topLeftCell="B65" zoomScaleNormal="100" workbookViewId="0">
      <selection activeCell="B9" sqref="B9:F9"/>
    </sheetView>
  </sheetViews>
  <sheetFormatPr defaultColWidth="8.85546875" defaultRowHeight="14.25"/>
  <cols>
    <col min="1" max="1" width="39.5703125" style="80" customWidth="1"/>
    <col min="2" max="2" width="13.5703125" style="80" customWidth="1"/>
    <col min="3" max="3" width="17.140625" style="80" customWidth="1"/>
    <col min="4" max="4" width="17.28515625" style="80" customWidth="1"/>
    <col min="5" max="5" width="24.140625" style="80" customWidth="1"/>
    <col min="6" max="6" width="15.42578125" style="238" customWidth="1"/>
    <col min="7" max="7" width="9.28515625" style="80" customWidth="1"/>
    <col min="8" max="8" width="37.42578125" style="80" customWidth="1"/>
    <col min="9" max="9" width="14.28515625" style="80" customWidth="1"/>
    <col min="10" max="10" width="29.140625" style="80" customWidth="1"/>
    <col min="11" max="14" width="17.28515625" style="80" customWidth="1"/>
    <col min="15" max="16384" width="8.85546875" style="80"/>
  </cols>
  <sheetData>
    <row r="1" spans="1:13" ht="15">
      <c r="A1" s="1313" t="s">
        <v>173</v>
      </c>
      <c r="B1" s="1313"/>
      <c r="C1" s="1313"/>
      <c r="D1" s="1313"/>
      <c r="E1" s="1313"/>
      <c r="F1" s="1313"/>
    </row>
    <row r="2" spans="1:13">
      <c r="C2" s="81"/>
      <c r="D2" s="81"/>
    </row>
    <row r="3" spans="1:13">
      <c r="B3" s="17"/>
      <c r="C3" s="17"/>
      <c r="D3" s="17"/>
    </row>
    <row r="4" spans="1:13" ht="15">
      <c r="A4" s="239" t="s">
        <v>134</v>
      </c>
      <c r="B4" s="240">
        <v>0</v>
      </c>
      <c r="C4" s="241"/>
      <c r="D4" s="242"/>
      <c r="E4" s="232" t="s">
        <v>174</v>
      </c>
      <c r="F4" s="243"/>
    </row>
    <row r="5" spans="1:13" ht="15">
      <c r="A5" s="239" t="s">
        <v>175</v>
      </c>
      <c r="B5" s="1152">
        <v>0</v>
      </c>
      <c r="C5" s="1153"/>
      <c r="D5" s="1154"/>
      <c r="E5" s="235" t="s">
        <v>176</v>
      </c>
      <c r="F5" s="244">
        <v>0</v>
      </c>
    </row>
    <row r="7" spans="1:13" s="17" customFormat="1" ht="15">
      <c r="A7" s="82" t="s">
        <v>177</v>
      </c>
      <c r="B7" s="83"/>
      <c r="C7" s="83"/>
      <c r="D7" s="83"/>
      <c r="E7" s="83"/>
      <c r="F7" s="83"/>
    </row>
    <row r="8" spans="1:13" s="17" customFormat="1" ht="15" thickBot="1">
      <c r="A8" s="88"/>
      <c r="B8" s="87"/>
      <c r="C8" s="87"/>
      <c r="D8" s="87"/>
      <c r="E8" s="92"/>
      <c r="F8" s="92"/>
    </row>
    <row r="9" spans="1:13" s="17" customFormat="1">
      <c r="A9" s="93" t="s">
        <v>178</v>
      </c>
      <c r="B9" s="1314"/>
      <c r="C9" s="1315"/>
      <c r="D9" s="1315"/>
      <c r="E9" s="1315"/>
      <c r="F9" s="1316"/>
      <c r="H9" s="84" t="s">
        <v>180</v>
      </c>
      <c r="I9" s="1317" t="s">
        <v>181</v>
      </c>
      <c r="J9" s="1318"/>
      <c r="K9" s="1318"/>
      <c r="L9" s="1318"/>
      <c r="M9" s="1319"/>
    </row>
    <row r="10" spans="1:13" s="17" customFormat="1">
      <c r="A10" s="94" t="s">
        <v>182</v>
      </c>
      <c r="B10" s="1308"/>
      <c r="C10" s="1309"/>
      <c r="D10" s="1309"/>
      <c r="E10" s="1309"/>
      <c r="F10" s="1310"/>
      <c r="H10" s="85" t="s">
        <v>183</v>
      </c>
      <c r="I10" s="1320" t="s">
        <v>184</v>
      </c>
      <c r="J10" s="1321"/>
      <c r="K10" s="1321"/>
      <c r="L10" s="1321"/>
      <c r="M10" s="1322"/>
    </row>
    <row r="11" spans="1:13" s="17" customFormat="1">
      <c r="A11" s="94" t="s">
        <v>185</v>
      </c>
      <c r="B11" s="1312"/>
      <c r="C11" s="1309"/>
      <c r="D11" s="1309"/>
      <c r="E11" s="1309"/>
      <c r="F11" s="1310"/>
      <c r="H11" s="85" t="s">
        <v>186</v>
      </c>
      <c r="I11" s="1323" t="s">
        <v>187</v>
      </c>
      <c r="J11" s="1321"/>
      <c r="K11" s="1321"/>
      <c r="L11" s="1321"/>
      <c r="M11" s="1322"/>
    </row>
    <row r="12" spans="1:13" s="17" customFormat="1">
      <c r="A12" s="95"/>
      <c r="B12" s="83"/>
      <c r="D12" s="83"/>
      <c r="E12" s="83"/>
      <c r="F12" s="96"/>
      <c r="H12" s="86"/>
      <c r="I12" s="87"/>
      <c r="J12" s="88"/>
      <c r="K12" s="87"/>
      <c r="L12" s="87"/>
      <c r="M12" s="89"/>
    </row>
    <row r="13" spans="1:13" s="17" customFormat="1" ht="43.5">
      <c r="A13" s="1297" t="s">
        <v>188</v>
      </c>
      <c r="B13" s="1298"/>
      <c r="C13" s="97" t="s">
        <v>189</v>
      </c>
      <c r="D13" s="97" t="s">
        <v>190</v>
      </c>
      <c r="E13" s="97" t="s">
        <v>191</v>
      </c>
      <c r="F13" s="98" t="s">
        <v>192</v>
      </c>
      <c r="H13" s="1299" t="s">
        <v>193</v>
      </c>
      <c r="I13" s="1300"/>
      <c r="J13" s="90" t="s">
        <v>189</v>
      </c>
      <c r="K13" s="90" t="s">
        <v>190</v>
      </c>
      <c r="L13" s="90" t="s">
        <v>191</v>
      </c>
      <c r="M13" s="91" t="s">
        <v>192</v>
      </c>
    </row>
    <row r="14" spans="1:13" s="17" customFormat="1" ht="15.75" thickBot="1">
      <c r="A14" s="1301"/>
      <c r="B14" s="1302"/>
      <c r="C14" s="245"/>
      <c r="D14" s="246"/>
      <c r="E14" s="246">
        <f>D14/12</f>
        <v>0</v>
      </c>
      <c r="F14" s="207">
        <f>ROUND(A14*C14*E14,0)</f>
        <v>0</v>
      </c>
      <c r="H14" s="1303">
        <v>200000</v>
      </c>
      <c r="I14" s="1304"/>
      <c r="J14" s="247">
        <v>1</v>
      </c>
      <c r="K14" s="248">
        <v>8</v>
      </c>
      <c r="L14" s="249">
        <f>K14/12</f>
        <v>0.66666666666666663</v>
      </c>
      <c r="M14" s="250">
        <f>ROUND(H14*J14*L14,0)</f>
        <v>133333</v>
      </c>
    </row>
    <row r="15" spans="1:13" s="17" customFormat="1" ht="15" thickBot="1">
      <c r="B15" s="83"/>
      <c r="C15" s="83"/>
      <c r="D15" s="83"/>
      <c r="E15" s="99"/>
      <c r="F15" s="99"/>
    </row>
    <row r="16" spans="1:13" s="17" customFormat="1">
      <c r="A16" s="93" t="s">
        <v>194</v>
      </c>
      <c r="B16" s="1305"/>
      <c r="C16" s="1306"/>
      <c r="D16" s="1306"/>
      <c r="E16" s="1306"/>
      <c r="F16" s="1307"/>
    </row>
    <row r="17" spans="1:15" s="17" customFormat="1">
      <c r="A17" s="94" t="s">
        <v>182</v>
      </c>
      <c r="B17" s="1308"/>
      <c r="C17" s="1309"/>
      <c r="D17" s="1309"/>
      <c r="E17" s="1309"/>
      <c r="F17" s="1310"/>
      <c r="H17" s="1311"/>
      <c r="I17" s="1311"/>
      <c r="J17" s="1311"/>
      <c r="K17" s="1311"/>
      <c r="L17" s="1311"/>
      <c r="M17" s="1311"/>
      <c r="N17" s="1311"/>
      <c r="O17" s="1311"/>
    </row>
    <row r="18" spans="1:15" s="17" customFormat="1">
      <c r="A18" s="94" t="s">
        <v>185</v>
      </c>
      <c r="B18" s="1312"/>
      <c r="C18" s="1309"/>
      <c r="D18" s="1309"/>
      <c r="E18" s="1309"/>
      <c r="F18" s="1310"/>
      <c r="H18" s="1311"/>
      <c r="I18" s="1311"/>
      <c r="J18" s="1311"/>
      <c r="K18" s="1311"/>
      <c r="L18" s="1311"/>
      <c r="M18" s="1311"/>
      <c r="N18" s="1311"/>
      <c r="O18" s="1311"/>
    </row>
    <row r="19" spans="1:15" s="17" customFormat="1">
      <c r="A19" s="95"/>
      <c r="B19" s="83"/>
      <c r="D19" s="83"/>
      <c r="E19" s="83"/>
      <c r="F19" s="96"/>
      <c r="H19" s="1324"/>
      <c r="I19" s="1324"/>
      <c r="J19" s="1324"/>
      <c r="K19" s="1324"/>
      <c r="L19" s="1324"/>
      <c r="M19" s="1324"/>
      <c r="N19" s="1324"/>
      <c r="O19" s="1324"/>
    </row>
    <row r="20" spans="1:15" s="17" customFormat="1" ht="29.25">
      <c r="A20" s="1297" t="s">
        <v>188</v>
      </c>
      <c r="B20" s="1298"/>
      <c r="C20" s="97" t="s">
        <v>189</v>
      </c>
      <c r="D20" s="97" t="s">
        <v>190</v>
      </c>
      <c r="E20" s="97" t="s">
        <v>191</v>
      </c>
      <c r="F20" s="98" t="s">
        <v>192</v>
      </c>
      <c r="H20" s="1324"/>
      <c r="I20" s="1324"/>
      <c r="J20" s="1324"/>
      <c r="K20" s="1324"/>
      <c r="L20" s="1324"/>
      <c r="M20" s="1324"/>
      <c r="N20" s="1324"/>
      <c r="O20" s="1324"/>
    </row>
    <row r="21" spans="1:15" s="17" customFormat="1" ht="15.75" thickBot="1">
      <c r="A21" s="1301"/>
      <c r="B21" s="1302"/>
      <c r="C21" s="245"/>
      <c r="D21" s="246"/>
      <c r="E21" s="246">
        <f>D21/12</f>
        <v>0</v>
      </c>
      <c r="F21" s="207">
        <f>ROUND(A21*C21*E21,0)</f>
        <v>0</v>
      </c>
    </row>
    <row r="22" spans="1:15" s="17" customFormat="1" ht="15" thickBot="1">
      <c r="B22" s="83"/>
      <c r="C22" s="83"/>
      <c r="D22" s="83"/>
      <c r="E22" s="99"/>
      <c r="F22" s="99"/>
    </row>
    <row r="23" spans="1:15" s="17" customFormat="1">
      <c r="A23" s="93" t="s">
        <v>195</v>
      </c>
      <c r="B23" s="1305"/>
      <c r="C23" s="1306"/>
      <c r="D23" s="1306"/>
      <c r="E23" s="1306"/>
      <c r="F23" s="1307"/>
    </row>
    <row r="24" spans="1:15" s="17" customFormat="1">
      <c r="A24" s="94" t="s">
        <v>182</v>
      </c>
      <c r="B24" s="1308"/>
      <c r="C24" s="1309"/>
      <c r="D24" s="1309"/>
      <c r="E24" s="1309"/>
      <c r="F24" s="1310"/>
    </row>
    <row r="25" spans="1:15" s="17" customFormat="1">
      <c r="A25" s="94" t="s">
        <v>185</v>
      </c>
      <c r="B25" s="1312"/>
      <c r="C25" s="1309"/>
      <c r="D25" s="1309"/>
      <c r="E25" s="1309"/>
      <c r="F25" s="1310"/>
    </row>
    <row r="26" spans="1:15" s="17" customFormat="1">
      <c r="A26" s="95"/>
      <c r="B26" s="83"/>
      <c r="D26" s="83"/>
      <c r="E26" s="83"/>
      <c r="F26" s="96"/>
    </row>
    <row r="27" spans="1:15" s="17" customFormat="1" ht="29.25">
      <c r="A27" s="1297" t="s">
        <v>188</v>
      </c>
      <c r="B27" s="1298"/>
      <c r="C27" s="97" t="s">
        <v>189</v>
      </c>
      <c r="D27" s="97" t="s">
        <v>190</v>
      </c>
      <c r="E27" s="97" t="s">
        <v>191</v>
      </c>
      <c r="F27" s="98" t="s">
        <v>192</v>
      </c>
    </row>
    <row r="28" spans="1:15" s="17" customFormat="1" ht="15.75" thickBot="1">
      <c r="A28" s="1301"/>
      <c r="B28" s="1302"/>
      <c r="C28" s="245"/>
      <c r="D28" s="246"/>
      <c r="E28" s="246">
        <f>D28/12</f>
        <v>0</v>
      </c>
      <c r="F28" s="207">
        <f>ROUND(A28*C28*E28,0)</f>
        <v>0</v>
      </c>
    </row>
    <row r="29" spans="1:15" s="17" customFormat="1" ht="15" thickBot="1">
      <c r="B29" s="83"/>
      <c r="C29" s="83"/>
      <c r="D29" s="83"/>
      <c r="E29" s="99"/>
      <c r="F29" s="99"/>
    </row>
    <row r="30" spans="1:15" s="17" customFormat="1">
      <c r="A30" s="93" t="s">
        <v>196</v>
      </c>
      <c r="B30" s="1305"/>
      <c r="C30" s="1306"/>
      <c r="D30" s="1306"/>
      <c r="E30" s="1306"/>
      <c r="F30" s="1307"/>
    </row>
    <row r="31" spans="1:15" s="17" customFormat="1">
      <c r="A31" s="94" t="s">
        <v>182</v>
      </c>
      <c r="B31" s="1308"/>
      <c r="C31" s="1309"/>
      <c r="D31" s="1309"/>
      <c r="E31" s="1309"/>
      <c r="F31" s="1310"/>
    </row>
    <row r="32" spans="1:15" s="17" customFormat="1">
      <c r="A32" s="94" t="s">
        <v>185</v>
      </c>
      <c r="B32" s="1312"/>
      <c r="C32" s="1309"/>
      <c r="D32" s="1309"/>
      <c r="E32" s="1309"/>
      <c r="F32" s="1310"/>
    </row>
    <row r="33" spans="1:6" s="17" customFormat="1">
      <c r="A33" s="95"/>
      <c r="B33" s="83"/>
      <c r="D33" s="83"/>
      <c r="E33" s="83"/>
      <c r="F33" s="96"/>
    </row>
    <row r="34" spans="1:6" s="17" customFormat="1" ht="29.25">
      <c r="A34" s="1297" t="s">
        <v>188</v>
      </c>
      <c r="B34" s="1298"/>
      <c r="C34" s="97" t="s">
        <v>189</v>
      </c>
      <c r="D34" s="97" t="s">
        <v>190</v>
      </c>
      <c r="E34" s="97" t="s">
        <v>191</v>
      </c>
      <c r="F34" s="98" t="s">
        <v>192</v>
      </c>
    </row>
    <row r="35" spans="1:6" s="17" customFormat="1" ht="15.75" thickBot="1">
      <c r="A35" s="1301"/>
      <c r="B35" s="1302"/>
      <c r="C35" s="245"/>
      <c r="D35" s="246"/>
      <c r="E35" s="246">
        <f>D35/12</f>
        <v>0</v>
      </c>
      <c r="F35" s="207">
        <f>ROUND(A35*C35*E35,0)</f>
        <v>0</v>
      </c>
    </row>
    <row r="36" spans="1:6" s="17" customFormat="1" ht="15.75" thickBot="1">
      <c r="A36" s="273"/>
      <c r="B36" s="285"/>
      <c r="C36" s="274"/>
      <c r="D36" s="275"/>
      <c r="E36" s="275"/>
      <c r="F36" s="276"/>
    </row>
    <row r="37" spans="1:6" s="17" customFormat="1">
      <c r="A37" s="93" t="s">
        <v>197</v>
      </c>
      <c r="B37" s="1305"/>
      <c r="C37" s="1306"/>
      <c r="D37" s="1306"/>
      <c r="E37" s="1306"/>
      <c r="F37" s="1307"/>
    </row>
    <row r="38" spans="1:6" s="17" customFormat="1">
      <c r="A38" s="94" t="s">
        <v>182</v>
      </c>
      <c r="B38" s="1308"/>
      <c r="C38" s="1309"/>
      <c r="D38" s="1309"/>
      <c r="E38" s="1309"/>
      <c r="F38" s="1310"/>
    </row>
    <row r="39" spans="1:6" s="17" customFormat="1">
      <c r="A39" s="94" t="s">
        <v>185</v>
      </c>
      <c r="B39" s="1312"/>
      <c r="C39" s="1309"/>
      <c r="D39" s="1309"/>
      <c r="E39" s="1309"/>
      <c r="F39" s="1310"/>
    </row>
    <row r="40" spans="1:6" s="17" customFormat="1">
      <c r="A40" s="95"/>
      <c r="B40" s="83"/>
      <c r="D40" s="83"/>
      <c r="E40" s="83"/>
      <c r="F40" s="96"/>
    </row>
    <row r="41" spans="1:6" s="17" customFormat="1" ht="29.25">
      <c r="A41" s="1297" t="s">
        <v>188</v>
      </c>
      <c r="B41" s="1298"/>
      <c r="C41" s="97" t="s">
        <v>189</v>
      </c>
      <c r="D41" s="97" t="s">
        <v>190</v>
      </c>
      <c r="E41" s="97" t="s">
        <v>191</v>
      </c>
      <c r="F41" s="98" t="s">
        <v>192</v>
      </c>
    </row>
    <row r="42" spans="1:6" s="17" customFormat="1" ht="15.75" thickBot="1">
      <c r="A42" s="1301"/>
      <c r="B42" s="1302"/>
      <c r="C42" s="245"/>
      <c r="D42" s="246"/>
      <c r="E42" s="246">
        <f>D42/12</f>
        <v>0</v>
      </c>
      <c r="F42" s="207">
        <f>ROUND(A42*C42*E42,0)</f>
        <v>0</v>
      </c>
    </row>
    <row r="43" spans="1:6" s="17" customFormat="1" ht="15.75" thickBot="1">
      <c r="A43" s="273"/>
      <c r="B43" s="285"/>
      <c r="C43" s="274"/>
      <c r="D43" s="275"/>
      <c r="E43" s="275"/>
      <c r="F43" s="276"/>
    </row>
    <row r="44" spans="1:6" s="17" customFormat="1">
      <c r="A44" s="93" t="s">
        <v>198</v>
      </c>
      <c r="B44" s="1305"/>
      <c r="C44" s="1306"/>
      <c r="D44" s="1306"/>
      <c r="E44" s="1306"/>
      <c r="F44" s="1307"/>
    </row>
    <row r="45" spans="1:6" s="17" customFormat="1">
      <c r="A45" s="94" t="s">
        <v>182</v>
      </c>
      <c r="B45" s="1308"/>
      <c r="C45" s="1309"/>
      <c r="D45" s="1309"/>
      <c r="E45" s="1309"/>
      <c r="F45" s="1310"/>
    </row>
    <row r="46" spans="1:6" s="17" customFormat="1">
      <c r="A46" s="94" t="s">
        <v>185</v>
      </c>
      <c r="B46" s="1312"/>
      <c r="C46" s="1309"/>
      <c r="D46" s="1309"/>
      <c r="E46" s="1309"/>
      <c r="F46" s="1310"/>
    </row>
    <row r="47" spans="1:6" s="17" customFormat="1">
      <c r="A47" s="95"/>
      <c r="B47" s="83"/>
      <c r="D47" s="83"/>
      <c r="E47" s="83"/>
      <c r="F47" s="96"/>
    </row>
    <row r="48" spans="1:6" s="17" customFormat="1" ht="29.25">
      <c r="A48" s="1297" t="s">
        <v>188</v>
      </c>
      <c r="B48" s="1298"/>
      <c r="C48" s="97" t="s">
        <v>189</v>
      </c>
      <c r="D48" s="97" t="s">
        <v>190</v>
      </c>
      <c r="E48" s="97" t="s">
        <v>191</v>
      </c>
      <c r="F48" s="98" t="s">
        <v>192</v>
      </c>
    </row>
    <row r="49" spans="1:6" s="17" customFormat="1" ht="15.75" thickBot="1">
      <c r="A49" s="1301"/>
      <c r="B49" s="1302"/>
      <c r="C49" s="245"/>
      <c r="D49" s="246"/>
      <c r="E49" s="246">
        <f>D49/12</f>
        <v>0</v>
      </c>
      <c r="F49" s="207">
        <f>ROUND(A49*C49*E49,0)</f>
        <v>0</v>
      </c>
    </row>
    <row r="50" spans="1:6" s="17" customFormat="1" ht="15">
      <c r="A50" s="273"/>
      <c r="B50" s="285"/>
      <c r="C50" s="274"/>
      <c r="D50" s="275"/>
      <c r="E50" s="275"/>
      <c r="F50" s="276"/>
    </row>
    <row r="51" spans="1:6" ht="15">
      <c r="B51" s="101" t="s">
        <v>313</v>
      </c>
      <c r="C51" s="251">
        <f>C14+C21+C28+C35</f>
        <v>0</v>
      </c>
      <c r="E51" s="101" t="s">
        <v>205</v>
      </c>
      <c r="F51" s="277">
        <f>F14+F21+F28+F35+F42+F49</f>
        <v>0</v>
      </c>
    </row>
    <row r="52" spans="1:6">
      <c r="F52" s="80"/>
    </row>
    <row r="53" spans="1:6" s="17" customFormat="1" ht="15">
      <c r="A53" s="100" t="s">
        <v>206</v>
      </c>
      <c r="B53" s="251"/>
      <c r="F53" s="252"/>
    </row>
    <row r="54" spans="1:6" s="17" customFormat="1" ht="15">
      <c r="A54" s="253" t="s">
        <v>207</v>
      </c>
      <c r="D54" s="100"/>
    </row>
    <row r="55" spans="1:6" s="17" customFormat="1" ht="15">
      <c r="A55" s="1325" t="s">
        <v>208</v>
      </c>
      <c r="B55" s="1326"/>
      <c r="C55" s="1326"/>
      <c r="D55" s="1326"/>
      <c r="E55" s="1325" t="s">
        <v>209</v>
      </c>
      <c r="F55" s="1326"/>
    </row>
    <row r="56" spans="1:6" s="17" customFormat="1">
      <c r="A56" s="1327" t="s">
        <v>211</v>
      </c>
      <c r="B56" s="1328"/>
      <c r="C56" s="1328"/>
      <c r="D56" s="1329"/>
      <c r="E56" s="1353"/>
      <c r="F56" s="1354"/>
    </row>
    <row r="57" spans="1:6" s="17" customFormat="1">
      <c r="A57" s="1327" t="s">
        <v>213</v>
      </c>
      <c r="B57" s="1328"/>
      <c r="C57" s="1328"/>
      <c r="D57" s="1329"/>
      <c r="E57" s="1353"/>
      <c r="F57" s="1354"/>
    </row>
    <row r="58" spans="1:6" s="17" customFormat="1">
      <c r="A58" s="1327" t="s">
        <v>214</v>
      </c>
      <c r="B58" s="1328"/>
      <c r="C58" s="1328"/>
      <c r="D58" s="1329"/>
      <c r="E58" s="1353"/>
      <c r="F58" s="1354"/>
    </row>
    <row r="59" spans="1:6" s="17" customFormat="1">
      <c r="A59" s="1327" t="s">
        <v>215</v>
      </c>
      <c r="B59" s="1328"/>
      <c r="C59" s="1328"/>
      <c r="D59" s="1329"/>
      <c r="E59" s="1353"/>
      <c r="F59" s="1354"/>
    </row>
    <row r="60" spans="1:6" s="17" customFormat="1">
      <c r="A60" s="1327" t="s">
        <v>216</v>
      </c>
      <c r="B60" s="1328"/>
      <c r="C60" s="1328"/>
      <c r="D60" s="1329"/>
      <c r="E60" s="1353"/>
      <c r="F60" s="1354"/>
    </row>
    <row r="61" spans="1:6" s="17" customFormat="1">
      <c r="A61" s="1327" t="s">
        <v>217</v>
      </c>
      <c r="B61" s="1328"/>
      <c r="C61" s="1328"/>
      <c r="D61" s="1329"/>
      <c r="E61" s="1353"/>
      <c r="F61" s="1354"/>
    </row>
    <row r="62" spans="1:6" s="17" customFormat="1">
      <c r="A62" s="1327" t="s">
        <v>218</v>
      </c>
      <c r="B62" s="1328"/>
      <c r="C62" s="1328"/>
      <c r="D62" s="1329"/>
      <c r="E62" s="1353"/>
      <c r="F62" s="1354"/>
    </row>
    <row r="63" spans="1:6" s="17" customFormat="1">
      <c r="A63" s="1327" t="s">
        <v>157</v>
      </c>
      <c r="B63" s="1328"/>
      <c r="C63" s="1328"/>
      <c r="D63" s="1329"/>
      <c r="E63" s="1353"/>
      <c r="F63" s="1354"/>
    </row>
    <row r="64" spans="1:6" s="17" customFormat="1" ht="15">
      <c r="E64" s="210" t="s">
        <v>219</v>
      </c>
      <c r="F64" s="252">
        <f>SUM(E56:F63)</f>
        <v>0</v>
      </c>
    </row>
    <row r="65" spans="1:13" s="17" customFormat="1"/>
    <row r="66" spans="1:13" s="17" customFormat="1" ht="15">
      <c r="C66" s="254"/>
      <c r="E66" s="101" t="s">
        <v>220</v>
      </c>
      <c r="F66" s="211">
        <f>IF(F64=0,0,F64/F51)</f>
        <v>0</v>
      </c>
    </row>
    <row r="67" spans="1:13" s="17" customFormat="1" ht="15.75" thickBot="1">
      <c r="A67" s="102"/>
      <c r="D67" s="254"/>
      <c r="E67" s="100"/>
    </row>
    <row r="68" spans="1:13" s="17" customFormat="1" ht="15.75" thickBot="1">
      <c r="C68" s="103"/>
      <c r="D68" s="104"/>
      <c r="E68" s="105" t="s">
        <v>221</v>
      </c>
      <c r="F68" s="255">
        <f>ROUND(F51+F64,0)</f>
        <v>0</v>
      </c>
    </row>
    <row r="69" spans="1:13" ht="15">
      <c r="E69" s="106"/>
      <c r="F69" s="256"/>
    </row>
    <row r="70" spans="1:13" s="17" customFormat="1" ht="15">
      <c r="A70" s="100" t="s">
        <v>222</v>
      </c>
    </row>
    <row r="72" spans="1:13">
      <c r="A72" s="272"/>
      <c r="B72" s="272"/>
    </row>
    <row r="73" spans="1:13" s="107" customFormat="1" ht="15">
      <c r="A73" s="212" t="s">
        <v>223</v>
      </c>
      <c r="B73" s="213"/>
      <c r="C73" s="214"/>
      <c r="D73" s="214"/>
      <c r="E73" s="213"/>
      <c r="F73" s="257"/>
    </row>
    <row r="74" spans="1:13" s="107" customFormat="1" ht="15">
      <c r="A74" s="215"/>
      <c r="B74" s="213"/>
      <c r="C74" s="214"/>
      <c r="D74" s="214"/>
      <c r="E74" s="213"/>
      <c r="F74" s="257"/>
    </row>
    <row r="75" spans="1:13" ht="15">
      <c r="A75" s="1234" t="s">
        <v>224</v>
      </c>
      <c r="B75" s="1334" t="s">
        <v>225</v>
      </c>
      <c r="C75" s="1335"/>
      <c r="D75" s="1335"/>
      <c r="E75" s="1234" t="s">
        <v>226</v>
      </c>
      <c r="F75" s="258" t="s">
        <v>209</v>
      </c>
      <c r="H75" s="1234" t="s">
        <v>224</v>
      </c>
      <c r="I75" s="1334" t="s">
        <v>225</v>
      </c>
      <c r="J75" s="1335"/>
      <c r="K75" s="1335"/>
      <c r="L75" s="1234" t="s">
        <v>226</v>
      </c>
      <c r="M75" s="258" t="s">
        <v>209</v>
      </c>
    </row>
    <row r="76" spans="1:13">
      <c r="A76" s="218"/>
      <c r="B76" s="1332"/>
      <c r="C76" s="1332"/>
      <c r="D76" s="1332"/>
      <c r="E76" s="218"/>
      <c r="F76" s="259"/>
      <c r="H76" s="216" t="s">
        <v>227</v>
      </c>
      <c r="I76" s="1333" t="s">
        <v>228</v>
      </c>
      <c r="J76" s="1333"/>
      <c r="K76" s="1333"/>
      <c r="L76" s="216" t="s">
        <v>229</v>
      </c>
      <c r="M76" s="260">
        <f>3000*12</f>
        <v>36000</v>
      </c>
    </row>
    <row r="77" spans="1:13">
      <c r="A77" s="216"/>
      <c r="B77" s="1332"/>
      <c r="C77" s="1332"/>
      <c r="D77" s="1332"/>
      <c r="E77" s="216"/>
      <c r="F77" s="261"/>
    </row>
    <row r="78" spans="1:13">
      <c r="A78" s="216"/>
      <c r="B78" s="1332"/>
      <c r="C78" s="1332"/>
      <c r="D78" s="1332"/>
      <c r="E78" s="216"/>
      <c r="F78" s="261"/>
    </row>
    <row r="79" spans="1:13">
      <c r="A79" s="216"/>
      <c r="B79" s="1332"/>
      <c r="C79" s="1332"/>
      <c r="D79" s="1332"/>
      <c r="E79" s="216"/>
      <c r="F79" s="261"/>
    </row>
    <row r="80" spans="1:13">
      <c r="A80" s="216"/>
      <c r="B80" s="1332"/>
      <c r="C80" s="1332"/>
      <c r="D80" s="1332"/>
      <c r="E80" s="216"/>
      <c r="F80" s="261"/>
    </row>
    <row r="81" spans="1:13" ht="15">
      <c r="E81" s="217" t="s">
        <v>230</v>
      </c>
      <c r="F81" s="262">
        <f>ROUND(SUM(F76:F80),0)</f>
        <v>0</v>
      </c>
    </row>
    <row r="83" spans="1:13" ht="15">
      <c r="A83" s="212" t="s">
        <v>231</v>
      </c>
    </row>
    <row r="84" spans="1:13" ht="15">
      <c r="A84" s="215"/>
    </row>
    <row r="85" spans="1:13" ht="15">
      <c r="A85" s="1234" t="s">
        <v>224</v>
      </c>
      <c r="B85" s="1334" t="s">
        <v>225</v>
      </c>
      <c r="C85" s="1335"/>
      <c r="D85" s="1335"/>
      <c r="E85" s="1234" t="s">
        <v>226</v>
      </c>
      <c r="F85" s="258" t="s">
        <v>209</v>
      </c>
      <c r="H85" s="1234" t="s">
        <v>224</v>
      </c>
      <c r="I85" s="1334" t="s">
        <v>225</v>
      </c>
      <c r="J85" s="1335"/>
      <c r="K85" s="1335"/>
      <c r="L85" s="1234" t="s">
        <v>226</v>
      </c>
      <c r="M85" s="258" t="s">
        <v>209</v>
      </c>
    </row>
    <row r="86" spans="1:13">
      <c r="A86" s="218"/>
      <c r="B86" s="1332"/>
      <c r="C86" s="1332"/>
      <c r="D86" s="1332"/>
      <c r="E86" s="218"/>
      <c r="F86" s="259"/>
      <c r="H86" s="216" t="s">
        <v>232</v>
      </c>
      <c r="I86" s="1333" t="s">
        <v>233</v>
      </c>
      <c r="J86" s="1333"/>
      <c r="K86" s="1333"/>
      <c r="L86" s="216" t="s">
        <v>234</v>
      </c>
      <c r="M86" s="260">
        <f>12*200</f>
        <v>2400</v>
      </c>
    </row>
    <row r="87" spans="1:13">
      <c r="A87" s="218"/>
      <c r="B87" s="1332"/>
      <c r="C87" s="1332"/>
      <c r="D87" s="1332"/>
      <c r="E87" s="218"/>
      <c r="F87" s="259"/>
    </row>
    <row r="88" spans="1:13">
      <c r="A88" s="218"/>
      <c r="B88" s="1332"/>
      <c r="C88" s="1332"/>
      <c r="D88" s="1332"/>
      <c r="E88" s="218"/>
      <c r="F88" s="259"/>
    </row>
    <row r="89" spans="1:13">
      <c r="A89" s="218"/>
      <c r="B89" s="1332"/>
      <c r="C89" s="1332"/>
      <c r="D89" s="1332"/>
      <c r="E89" s="218"/>
      <c r="F89" s="259"/>
    </row>
    <row r="90" spans="1:13">
      <c r="A90" s="218"/>
      <c r="B90" s="1332"/>
      <c r="C90" s="1332"/>
      <c r="D90" s="1332"/>
      <c r="E90" s="218"/>
      <c r="F90" s="259"/>
    </row>
    <row r="91" spans="1:13" ht="15">
      <c r="D91" s="108"/>
      <c r="E91" s="217" t="s">
        <v>235</v>
      </c>
      <c r="F91" s="262">
        <f>ROUND(SUM(F86:F90),0)</f>
        <v>0</v>
      </c>
    </row>
    <row r="92" spans="1:13" ht="15">
      <c r="A92" s="215"/>
    </row>
    <row r="93" spans="1:13" ht="15">
      <c r="A93" s="212" t="s">
        <v>236</v>
      </c>
    </row>
    <row r="94" spans="1:13" ht="15">
      <c r="A94" s="215"/>
    </row>
    <row r="95" spans="1:13" ht="15">
      <c r="A95" s="1234" t="s">
        <v>224</v>
      </c>
      <c r="B95" s="1334" t="s">
        <v>225</v>
      </c>
      <c r="C95" s="1335"/>
      <c r="D95" s="1335"/>
      <c r="E95" s="1234" t="s">
        <v>226</v>
      </c>
      <c r="F95" s="258" t="s">
        <v>209</v>
      </c>
      <c r="H95" s="1234" t="s">
        <v>224</v>
      </c>
      <c r="I95" s="1334" t="s">
        <v>225</v>
      </c>
      <c r="J95" s="1335"/>
      <c r="K95" s="1335"/>
      <c r="L95" s="1234" t="s">
        <v>226</v>
      </c>
      <c r="M95" s="258" t="s">
        <v>209</v>
      </c>
    </row>
    <row r="96" spans="1:13">
      <c r="A96" s="218"/>
      <c r="B96" s="1332"/>
      <c r="C96" s="1332"/>
      <c r="D96" s="1332"/>
      <c r="E96" s="218"/>
      <c r="F96" s="259"/>
      <c r="H96" s="216" t="s">
        <v>237</v>
      </c>
      <c r="I96" s="1333" t="s">
        <v>238</v>
      </c>
      <c r="J96" s="1333"/>
      <c r="K96" s="1333"/>
      <c r="L96" s="216" t="s">
        <v>239</v>
      </c>
      <c r="M96" s="260">
        <f>100*12</f>
        <v>1200</v>
      </c>
    </row>
    <row r="97" spans="1:13">
      <c r="A97" s="218"/>
      <c r="B97" s="1332"/>
      <c r="C97" s="1332"/>
      <c r="D97" s="1332"/>
      <c r="E97" s="218"/>
      <c r="F97" s="259"/>
    </row>
    <row r="98" spans="1:13">
      <c r="A98" s="218"/>
      <c r="B98" s="1332"/>
      <c r="C98" s="1332"/>
      <c r="D98" s="1332"/>
      <c r="E98" s="218"/>
      <c r="F98" s="259"/>
    </row>
    <row r="99" spans="1:13">
      <c r="A99" s="218"/>
      <c r="B99" s="1332"/>
      <c r="C99" s="1332"/>
      <c r="D99" s="1332"/>
      <c r="E99" s="218"/>
      <c r="F99" s="259"/>
    </row>
    <row r="100" spans="1:13">
      <c r="A100" s="218"/>
      <c r="B100" s="1332"/>
      <c r="C100" s="1332"/>
      <c r="D100" s="1332"/>
      <c r="E100" s="218"/>
      <c r="F100" s="259"/>
    </row>
    <row r="101" spans="1:13" ht="15">
      <c r="A101" s="215"/>
      <c r="D101" s="108"/>
      <c r="E101" s="217" t="s">
        <v>240</v>
      </c>
      <c r="F101" s="262">
        <f>ROUND(SUM(F96:F100),0)</f>
        <v>0</v>
      </c>
    </row>
    <row r="103" spans="1:13" ht="15">
      <c r="A103" s="212" t="s">
        <v>241</v>
      </c>
    </row>
    <row r="104" spans="1:13">
      <c r="E104" s="109"/>
      <c r="F104" s="254"/>
    </row>
    <row r="105" spans="1:13" ht="15">
      <c r="A105" s="219" t="s">
        <v>242</v>
      </c>
      <c r="C105" s="219" t="s">
        <v>243</v>
      </c>
      <c r="D105" s="219" t="s">
        <v>224</v>
      </c>
      <c r="E105" s="219" t="s">
        <v>226</v>
      </c>
      <c r="F105" s="263" t="s">
        <v>209</v>
      </c>
      <c r="H105" s="219" t="s">
        <v>242</v>
      </c>
      <c r="J105" s="219" t="s">
        <v>243</v>
      </c>
      <c r="K105" s="219" t="s">
        <v>224</v>
      </c>
      <c r="L105" s="219" t="s">
        <v>226</v>
      </c>
      <c r="M105" s="263" t="s">
        <v>209</v>
      </c>
    </row>
    <row r="106" spans="1:13" ht="28.5">
      <c r="A106" s="1336"/>
      <c r="B106" s="1332"/>
      <c r="C106" s="1235"/>
      <c r="D106" s="1235"/>
      <c r="E106" s="1235"/>
      <c r="F106" s="264"/>
      <c r="H106" s="1337" t="s">
        <v>244</v>
      </c>
      <c r="I106" s="1333"/>
      <c r="J106" s="1236" t="s">
        <v>245</v>
      </c>
      <c r="K106" s="1236" t="s">
        <v>246</v>
      </c>
      <c r="L106" s="1236" t="s">
        <v>247</v>
      </c>
      <c r="M106" s="265">
        <v>400</v>
      </c>
    </row>
    <row r="107" spans="1:13">
      <c r="A107" s="1336"/>
      <c r="B107" s="1332"/>
      <c r="C107" s="1235"/>
      <c r="D107" s="1235"/>
      <c r="E107" s="1235"/>
      <c r="F107" s="264"/>
    </row>
    <row r="108" spans="1:13">
      <c r="A108" s="1336"/>
      <c r="B108" s="1332"/>
      <c r="C108" s="1235"/>
      <c r="D108" s="1235"/>
      <c r="E108" s="1235"/>
      <c r="F108" s="264"/>
    </row>
    <row r="109" spans="1:13">
      <c r="A109" s="1336"/>
      <c r="B109" s="1332"/>
      <c r="C109" s="1235"/>
      <c r="D109" s="1235"/>
      <c r="E109" s="1235"/>
      <c r="F109" s="264"/>
    </row>
    <row r="110" spans="1:13" ht="15">
      <c r="E110" s="217" t="s">
        <v>248</v>
      </c>
      <c r="F110" s="262">
        <f>ROUND(SUM(F106:F109),0)</f>
        <v>0</v>
      </c>
    </row>
    <row r="112" spans="1:13" ht="15">
      <c r="A112" s="212" t="s">
        <v>249</v>
      </c>
    </row>
    <row r="113" spans="1:13" ht="15">
      <c r="A113" s="220"/>
    </row>
    <row r="114" spans="1:13" ht="15">
      <c r="A114" s="1234" t="s">
        <v>250</v>
      </c>
      <c r="B114" s="1334" t="s">
        <v>251</v>
      </c>
      <c r="C114" s="1335"/>
      <c r="D114" s="1335"/>
      <c r="E114" s="1234" t="s">
        <v>226</v>
      </c>
      <c r="F114" s="258" t="s">
        <v>209</v>
      </c>
      <c r="H114" s="1234" t="s">
        <v>250</v>
      </c>
      <c r="I114" s="1334" t="s">
        <v>251</v>
      </c>
      <c r="J114" s="1335"/>
      <c r="K114" s="1335"/>
      <c r="L114" s="1234" t="s">
        <v>226</v>
      </c>
      <c r="M114" s="258" t="s">
        <v>209</v>
      </c>
    </row>
    <row r="115" spans="1:13">
      <c r="A115" s="218"/>
      <c r="B115" s="1332"/>
      <c r="C115" s="1332"/>
      <c r="D115" s="1332"/>
      <c r="E115" s="218"/>
      <c r="F115" s="259"/>
      <c r="H115" s="216" t="s">
        <v>252</v>
      </c>
      <c r="I115" s="1333" t="s">
        <v>253</v>
      </c>
      <c r="J115" s="1333"/>
      <c r="K115" s="1333"/>
      <c r="L115" s="216" t="s">
        <v>254</v>
      </c>
      <c r="M115" s="260">
        <f>500*4</f>
        <v>2000</v>
      </c>
    </row>
    <row r="116" spans="1:13">
      <c r="A116" s="218"/>
      <c r="B116" s="1332"/>
      <c r="C116" s="1332"/>
      <c r="D116" s="1332"/>
      <c r="E116" s="218"/>
      <c r="F116" s="259"/>
    </row>
    <row r="117" spans="1:13">
      <c r="A117" s="218"/>
      <c r="B117" s="1332"/>
      <c r="C117" s="1332"/>
      <c r="D117" s="1332"/>
      <c r="E117" s="218"/>
      <c r="F117" s="259"/>
    </row>
    <row r="118" spans="1:13">
      <c r="A118" s="218"/>
      <c r="B118" s="1332"/>
      <c r="C118" s="1332"/>
      <c r="D118" s="1332"/>
      <c r="E118" s="218"/>
      <c r="F118" s="259"/>
    </row>
    <row r="119" spans="1:13" ht="15">
      <c r="D119" s="108"/>
      <c r="E119" s="217" t="s">
        <v>255</v>
      </c>
      <c r="F119" s="262">
        <f>ROUND(SUM(F115:F118),0)</f>
        <v>0</v>
      </c>
    </row>
    <row r="121" spans="1:13" ht="15">
      <c r="A121" s="212" t="s">
        <v>256</v>
      </c>
    </row>
    <row r="122" spans="1:13" ht="15">
      <c r="A122" s="220"/>
    </row>
    <row r="123" spans="1:13" ht="15">
      <c r="A123" s="1234" t="s">
        <v>224</v>
      </c>
      <c r="B123" s="1334" t="s">
        <v>225</v>
      </c>
      <c r="C123" s="1335"/>
      <c r="D123" s="1335"/>
      <c r="E123" s="1234" t="s">
        <v>226</v>
      </c>
      <c r="F123" s="258" t="s">
        <v>209</v>
      </c>
      <c r="H123" s="1234" t="s">
        <v>224</v>
      </c>
      <c r="I123" s="1334" t="s">
        <v>225</v>
      </c>
      <c r="J123" s="1335"/>
      <c r="K123" s="1335"/>
      <c r="L123" s="1234" t="s">
        <v>226</v>
      </c>
      <c r="M123" s="258" t="s">
        <v>209</v>
      </c>
    </row>
    <row r="124" spans="1:13">
      <c r="A124" s="218"/>
      <c r="B124" s="1332"/>
      <c r="C124" s="1332"/>
      <c r="D124" s="1332"/>
      <c r="E124" s="218"/>
      <c r="F124" s="259"/>
      <c r="H124" s="216" t="s">
        <v>257</v>
      </c>
      <c r="I124" s="1333" t="s">
        <v>258</v>
      </c>
      <c r="J124" s="1333"/>
      <c r="K124" s="1333"/>
      <c r="L124" s="216" t="s">
        <v>259</v>
      </c>
      <c r="M124" s="260">
        <f>50*20</f>
        <v>1000</v>
      </c>
    </row>
    <row r="125" spans="1:13">
      <c r="A125" s="216"/>
      <c r="B125" s="1333"/>
      <c r="C125" s="1333"/>
      <c r="D125" s="1333"/>
      <c r="E125" s="216"/>
      <c r="F125" s="260"/>
    </row>
    <row r="126" spans="1:13" ht="15">
      <c r="E126" s="217" t="s">
        <v>260</v>
      </c>
      <c r="F126" s="262">
        <f>SUM(F124:F125)</f>
        <v>0</v>
      </c>
    </row>
    <row r="127" spans="1:13" ht="15" thickBot="1"/>
    <row r="128" spans="1:13" ht="15.75" thickBot="1">
      <c r="C128" s="17"/>
      <c r="D128" s="103"/>
      <c r="E128" s="110" t="s">
        <v>261</v>
      </c>
      <c r="F128" s="255">
        <f>ROUND(F81+F91+F101+F110+F119+F126,0)</f>
        <v>0</v>
      </c>
    </row>
    <row r="130" spans="1:13" s="17" customFormat="1" ht="15">
      <c r="A130" s="100" t="s">
        <v>262</v>
      </c>
      <c r="F130" s="254"/>
    </row>
    <row r="132" spans="1:13" ht="15">
      <c r="A132" s="1234" t="s">
        <v>263</v>
      </c>
      <c r="B132" s="1334" t="s">
        <v>225</v>
      </c>
      <c r="C132" s="1335"/>
      <c r="D132" s="1335"/>
      <c r="E132" s="1234"/>
      <c r="F132" s="258" t="s">
        <v>209</v>
      </c>
      <c r="H132" s="1234" t="s">
        <v>263</v>
      </c>
      <c r="I132" s="1334" t="s">
        <v>225</v>
      </c>
      <c r="J132" s="1335"/>
      <c r="K132" s="1335"/>
      <c r="L132" s="1234"/>
      <c r="M132" s="258" t="s">
        <v>209</v>
      </c>
    </row>
    <row r="133" spans="1:13">
      <c r="A133" s="218"/>
      <c r="B133" s="1338"/>
      <c r="C133" s="1339"/>
      <c r="D133" s="1339"/>
      <c r="E133" s="1340"/>
      <c r="F133" s="259"/>
      <c r="H133" s="216" t="s">
        <v>272</v>
      </c>
      <c r="I133" s="1341" t="s">
        <v>273</v>
      </c>
      <c r="J133" s="1342"/>
      <c r="K133" s="1342"/>
      <c r="L133" s="1340"/>
      <c r="M133" s="260">
        <v>15000</v>
      </c>
    </row>
    <row r="134" spans="1:13">
      <c r="A134" s="216"/>
      <c r="B134" s="1341"/>
      <c r="C134" s="1342"/>
      <c r="D134" s="1342"/>
      <c r="E134" s="1340"/>
      <c r="F134" s="259"/>
    </row>
    <row r="135" spans="1:13" s="17" customFormat="1" ht="15" thickBot="1">
      <c r="F135" s="254"/>
    </row>
    <row r="136" spans="1:13" ht="15.75" thickBot="1">
      <c r="C136" s="17"/>
      <c r="D136" s="103"/>
      <c r="E136" s="110" t="s">
        <v>264</v>
      </c>
      <c r="F136" s="255">
        <f>ROUND(SUM(F133:F134),0)</f>
        <v>0</v>
      </c>
    </row>
    <row r="137" spans="1:13" ht="15" thickBot="1"/>
    <row r="138" spans="1:13" ht="15.75" thickBot="1">
      <c r="C138" s="17"/>
      <c r="D138" s="103"/>
      <c r="E138" s="105" t="s">
        <v>265</v>
      </c>
      <c r="F138" s="255">
        <f>ROUND(F68+F128+F136,0)</f>
        <v>0</v>
      </c>
    </row>
    <row r="140" spans="1:13" s="17" customFormat="1" ht="15">
      <c r="A140" s="100" t="s">
        <v>266</v>
      </c>
      <c r="B140" s="111"/>
      <c r="F140" s="254"/>
    </row>
    <row r="141" spans="1:13" ht="15">
      <c r="A141" s="17"/>
      <c r="B141" s="111"/>
    </row>
    <row r="142" spans="1:13" ht="15">
      <c r="A142" s="221" t="s">
        <v>267</v>
      </c>
      <c r="F142" s="258" t="s">
        <v>268</v>
      </c>
    </row>
    <row r="143" spans="1:13">
      <c r="A143" s="1155"/>
      <c r="B143" s="1156"/>
      <c r="C143" s="1157"/>
      <c r="D143" s="1157"/>
      <c r="E143" s="1158"/>
      <c r="F143" s="266"/>
    </row>
    <row r="144" spans="1:13">
      <c r="A144" s="112"/>
      <c r="B144" s="113"/>
      <c r="C144" s="108"/>
      <c r="D144" s="108"/>
      <c r="E144" s="114"/>
      <c r="F144" s="267"/>
    </row>
    <row r="145" spans="1:6">
      <c r="A145" s="112"/>
      <c r="B145" s="113"/>
      <c r="C145" s="108"/>
      <c r="D145" s="108"/>
      <c r="E145" s="114"/>
      <c r="F145" s="267"/>
    </row>
    <row r="146" spans="1:6">
      <c r="A146" s="112"/>
      <c r="B146" s="113"/>
      <c r="C146" s="108"/>
      <c r="D146" s="108"/>
      <c r="E146" s="114"/>
      <c r="F146" s="267"/>
    </row>
    <row r="147" spans="1:6">
      <c r="A147" s="17"/>
      <c r="B147" s="268"/>
      <c r="C147" s="17"/>
      <c r="D147" s="17"/>
      <c r="E147" s="17"/>
      <c r="F147" s="254"/>
    </row>
    <row r="148" spans="1:6" ht="15.75" thickBot="1">
      <c r="A148" s="115"/>
      <c r="E148" s="106" t="s">
        <v>269</v>
      </c>
      <c r="F148" s="269">
        <f>IF(F149=0,0,F149/F138)</f>
        <v>0</v>
      </c>
    </row>
    <row r="149" spans="1:6" ht="15.75" thickBot="1">
      <c r="A149" s="116"/>
      <c r="D149" s="103"/>
      <c r="E149" s="117" t="s">
        <v>270</v>
      </c>
      <c r="F149" s="255">
        <f>ROUND(SUM(F143:F146),0)</f>
        <v>0</v>
      </c>
    </row>
    <row r="150" spans="1:6">
      <c r="A150" s="116"/>
      <c r="F150" s="80"/>
    </row>
    <row r="151" spans="1:6" ht="15" thickBot="1"/>
    <row r="152" spans="1:6" ht="16.5" thickBot="1">
      <c r="E152" s="118" t="s">
        <v>271</v>
      </c>
      <c r="F152" s="270">
        <f>ROUND(F138+F149,0)</f>
        <v>0</v>
      </c>
    </row>
    <row r="154" spans="1:6" ht="15">
      <c r="A154" s="271"/>
    </row>
    <row r="161" s="80" customFormat="1"/>
    <row r="162" s="80" customFormat="1"/>
    <row r="163" s="80" customFormat="1"/>
    <row r="164" s="80" customFormat="1"/>
    <row r="165" s="80" customFormat="1"/>
    <row r="166" s="80" customFormat="1"/>
    <row r="167" s="80" customFormat="1"/>
    <row r="168" s="80" customFormat="1"/>
    <row r="169" s="80" customFormat="1"/>
    <row r="170" s="80"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79" fitToHeight="0" orientation="portrait" r:id="rId1"/>
  <rowBreaks count="1" manualBreakCount="1">
    <brk id="5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opLeftCell="A8" zoomScaleNormal="100" zoomScaleSheetLayoutView="100" workbookViewId="0">
      <selection activeCell="B9" sqref="B9:F9"/>
    </sheetView>
  </sheetViews>
  <sheetFormatPr defaultColWidth="9.140625" defaultRowHeight="14.25"/>
  <cols>
    <col min="1" max="1" width="37.140625" style="22" customWidth="1"/>
    <col min="2" max="2" width="11.7109375" style="22" customWidth="1"/>
    <col min="3" max="3" width="13.140625" style="22" customWidth="1"/>
    <col min="4" max="4" width="10.140625" style="22" customWidth="1"/>
    <col min="5" max="5" width="14" style="22" customWidth="1"/>
    <col min="6" max="6" width="9.42578125" style="22" customWidth="1"/>
    <col min="7" max="7" width="13.5703125" style="22" customWidth="1"/>
    <col min="8" max="8" width="11.28515625" style="22" customWidth="1"/>
    <col min="9" max="9" width="16.7109375" style="22" customWidth="1"/>
    <col min="10" max="10" width="13.5703125" style="278" customWidth="1"/>
    <col min="11" max="11" width="12.5703125" style="22" customWidth="1"/>
    <col min="12" max="16384" width="9.140625" style="22"/>
  </cols>
  <sheetData>
    <row r="1" spans="1:11" ht="15">
      <c r="A1" s="21" t="s">
        <v>134</v>
      </c>
      <c r="B1" s="1145"/>
      <c r="C1" s="1145"/>
      <c r="D1" s="1145"/>
      <c r="E1" s="1145"/>
      <c r="F1" s="143"/>
      <c r="G1" s="231"/>
      <c r="H1" s="232" t="s">
        <v>135</v>
      </c>
      <c r="I1" s="233"/>
    </row>
    <row r="2" spans="1:11" ht="15">
      <c r="A2" s="21" t="s">
        <v>91</v>
      </c>
      <c r="B2" s="1146"/>
      <c r="C2" s="1145"/>
      <c r="D2" s="50"/>
      <c r="E2" s="50"/>
      <c r="F2" s="42"/>
      <c r="G2" s="234"/>
      <c r="H2" s="235" t="s">
        <v>88</v>
      </c>
      <c r="I2" s="236"/>
    </row>
    <row r="3" spans="1:11" ht="15">
      <c r="A3" s="21" t="s">
        <v>136</v>
      </c>
      <c r="B3" s="1146"/>
      <c r="C3" s="1145"/>
      <c r="D3" s="50"/>
      <c r="E3" s="50"/>
      <c r="G3" s="234"/>
      <c r="H3" s="235" t="s">
        <v>93</v>
      </c>
      <c r="I3" s="233"/>
    </row>
    <row r="4" spans="1:11" ht="15">
      <c r="A4" s="24"/>
      <c r="G4" s="235"/>
      <c r="H4" s="102" t="s">
        <v>95</v>
      </c>
      <c r="I4" s="237"/>
    </row>
    <row r="5" spans="1:11" ht="15">
      <c r="D5" s="25" t="s">
        <v>137</v>
      </c>
      <c r="J5" s="280"/>
    </row>
    <row r="6" spans="1:11" ht="15.75" thickBot="1">
      <c r="D6" s="25"/>
    </row>
    <row r="7" spans="1:11" ht="15">
      <c r="A7" s="26"/>
      <c r="B7" s="27"/>
      <c r="C7" s="1282" t="s">
        <v>138</v>
      </c>
      <c r="D7" s="1283"/>
      <c r="E7" s="1283"/>
      <c r="F7" s="1283"/>
      <c r="G7" s="1283"/>
      <c r="H7" s="1284"/>
    </row>
    <row r="8" spans="1:11" ht="15" customHeight="1">
      <c r="A8" s="28" t="s">
        <v>139</v>
      </c>
      <c r="B8" s="29"/>
      <c r="C8" s="1293"/>
      <c r="D8" s="1294"/>
      <c r="E8" s="1293"/>
      <c r="F8" s="1294"/>
      <c r="G8" s="1293"/>
      <c r="H8" s="1294"/>
      <c r="I8" s="1291" t="s">
        <v>140</v>
      </c>
      <c r="K8" s="30"/>
    </row>
    <row r="9" spans="1:11" s="24" customFormat="1" ht="60">
      <c r="A9" s="28" t="s">
        <v>141</v>
      </c>
      <c r="B9" s="31" t="s">
        <v>310</v>
      </c>
      <c r="C9" s="32" t="s">
        <v>109</v>
      </c>
      <c r="D9" s="31" t="s">
        <v>143</v>
      </c>
      <c r="E9" s="32" t="s">
        <v>109</v>
      </c>
      <c r="F9" s="31" t="s">
        <v>143</v>
      </c>
      <c r="G9" s="32" t="s">
        <v>109</v>
      </c>
      <c r="H9" s="31" t="s">
        <v>143</v>
      </c>
      <c r="I9" s="1292"/>
      <c r="J9" s="281" t="s">
        <v>144</v>
      </c>
      <c r="K9" s="33"/>
    </row>
    <row r="10" spans="1:11" ht="15" customHeight="1">
      <c r="A10" s="119">
        <f>'B-5 page 2 BgtJustf'!B9</f>
        <v>0</v>
      </c>
      <c r="B10" s="202">
        <f>'B-5 page 2 BgtJustf'!C14</f>
        <v>0</v>
      </c>
      <c r="C10" s="1147"/>
      <c r="D10" s="35">
        <f>IF(C10=0,0,C10/I10)</f>
        <v>0</v>
      </c>
      <c r="E10" s="1147"/>
      <c r="F10" s="35">
        <f>IF(E10=0,0,E10/I10)</f>
        <v>0</v>
      </c>
      <c r="G10" s="1147"/>
      <c r="H10" s="35">
        <f>IF(G10=0,0,G10/I10)</f>
        <v>0</v>
      </c>
      <c r="I10" s="1148">
        <f t="shared" ref="I10:I15" si="0">C10+E10+G10</f>
        <v>0</v>
      </c>
      <c r="J10" s="278">
        <f>'B-5 page 2 BgtJustf'!F14</f>
        <v>0</v>
      </c>
      <c r="K10" s="36" t="s">
        <v>145</v>
      </c>
    </row>
    <row r="11" spans="1:11" ht="15" customHeight="1">
      <c r="A11" s="119">
        <f>'B-5 page 2 BgtJustf'!B16</f>
        <v>0</v>
      </c>
      <c r="B11" s="202">
        <f>'B-5 page 2 BgtJustf'!C21</f>
        <v>0</v>
      </c>
      <c r="C11" s="1147">
        <v>0</v>
      </c>
      <c r="D11" s="35">
        <f t="shared" ref="D11:D16" si="1">IF(C11=0,0,C11/I11)</f>
        <v>0</v>
      </c>
      <c r="E11" s="1147">
        <v>0</v>
      </c>
      <c r="F11" s="35">
        <f t="shared" ref="F11:F16" si="2">IF(E11=0,0,E11/I11)</f>
        <v>0</v>
      </c>
      <c r="G11" s="1147">
        <v>0</v>
      </c>
      <c r="H11" s="35">
        <f t="shared" ref="H11:H16" si="3">IF(G11=0,0,G11/I11)</f>
        <v>0</v>
      </c>
      <c r="I11" s="1148">
        <f t="shared" si="0"/>
        <v>0</v>
      </c>
      <c r="J11" s="278">
        <f>'B-5 page 2 BgtJustf'!F21</f>
        <v>0</v>
      </c>
      <c r="K11" s="37"/>
    </row>
    <row r="12" spans="1:11" ht="15" customHeight="1">
      <c r="A12" s="119">
        <f>'B-5 page 2 BgtJustf'!B23</f>
        <v>0</v>
      </c>
      <c r="B12" s="202">
        <f>'B-5 page 2 BgtJustf'!C28</f>
        <v>0</v>
      </c>
      <c r="C12" s="1147">
        <v>0</v>
      </c>
      <c r="D12" s="35">
        <f t="shared" si="1"/>
        <v>0</v>
      </c>
      <c r="E12" s="1147">
        <v>0</v>
      </c>
      <c r="F12" s="35">
        <f t="shared" si="2"/>
        <v>0</v>
      </c>
      <c r="G12" s="1147">
        <v>0</v>
      </c>
      <c r="H12" s="35">
        <f t="shared" si="3"/>
        <v>0</v>
      </c>
      <c r="I12" s="1148">
        <f t="shared" si="0"/>
        <v>0</v>
      </c>
      <c r="J12" s="278">
        <f>'B-5 page 2 BgtJustf'!F28</f>
        <v>0</v>
      </c>
      <c r="K12" s="37"/>
    </row>
    <row r="13" spans="1:11" ht="15" customHeight="1">
      <c r="A13" s="119">
        <f>'B-5 page 2 BgtJustf'!B30</f>
        <v>0</v>
      </c>
      <c r="B13" s="202">
        <f>'B-5 page 2 BgtJustf'!C35</f>
        <v>0</v>
      </c>
      <c r="C13" s="1147">
        <v>0</v>
      </c>
      <c r="D13" s="35">
        <f t="shared" si="1"/>
        <v>0</v>
      </c>
      <c r="E13" s="1147">
        <v>0</v>
      </c>
      <c r="F13" s="35">
        <f t="shared" si="2"/>
        <v>0</v>
      </c>
      <c r="G13" s="1147">
        <v>0</v>
      </c>
      <c r="H13" s="35">
        <f t="shared" si="3"/>
        <v>0</v>
      </c>
      <c r="I13" s="1148">
        <f t="shared" si="0"/>
        <v>0</v>
      </c>
      <c r="J13" s="278">
        <f>'B-5 page 2 BgtJustf'!F35</f>
        <v>0</v>
      </c>
      <c r="K13" s="37"/>
    </row>
    <row r="14" spans="1:11" ht="15" customHeight="1">
      <c r="A14" s="119">
        <f>'B-5 page 2 BgtJustf'!B37</f>
        <v>0</v>
      </c>
      <c r="B14" s="202">
        <f>'B-5 page 2 BgtJustf'!C42</f>
        <v>0</v>
      </c>
      <c r="C14" s="1147">
        <v>0</v>
      </c>
      <c r="D14" s="35">
        <f t="shared" si="1"/>
        <v>0</v>
      </c>
      <c r="E14" s="1147">
        <v>0</v>
      </c>
      <c r="F14" s="35">
        <f t="shared" si="2"/>
        <v>0</v>
      </c>
      <c r="G14" s="1147">
        <v>0</v>
      </c>
      <c r="H14" s="35">
        <f t="shared" si="3"/>
        <v>0</v>
      </c>
      <c r="I14" s="1148">
        <f t="shared" si="0"/>
        <v>0</v>
      </c>
      <c r="J14" s="278">
        <f>'B-5 page 2 BgtJustf'!F42</f>
        <v>0</v>
      </c>
      <c r="K14" s="37"/>
    </row>
    <row r="15" spans="1:11" ht="15" customHeight="1" thickBot="1">
      <c r="A15" s="127">
        <f>'B-5 page 2 BgtJustf'!B44</f>
        <v>0</v>
      </c>
      <c r="B15" s="203">
        <f>'B-5 page 2 BgtJustf'!C49</f>
        <v>0</v>
      </c>
      <c r="C15" s="192">
        <v>0</v>
      </c>
      <c r="D15" s="128">
        <f t="shared" si="1"/>
        <v>0</v>
      </c>
      <c r="E15" s="192">
        <v>0</v>
      </c>
      <c r="F15" s="128">
        <f t="shared" si="2"/>
        <v>0</v>
      </c>
      <c r="G15" s="192">
        <v>0</v>
      </c>
      <c r="H15" s="128">
        <f t="shared" si="3"/>
        <v>0</v>
      </c>
      <c r="I15" s="193">
        <f t="shared" si="0"/>
        <v>0</v>
      </c>
      <c r="J15" s="278">
        <f>'B-5 page 2 BgtJustf'!F49</f>
        <v>0</v>
      </c>
      <c r="K15" s="37"/>
    </row>
    <row r="16" spans="1:11" s="24" customFormat="1" ht="15" customHeight="1" thickTop="1">
      <c r="A16" s="122" t="s">
        <v>311</v>
      </c>
      <c r="B16" s="204">
        <f>SUM(B10:B15)</f>
        <v>0</v>
      </c>
      <c r="C16" s="194">
        <f>IF(SUM(C10:C15)=0,0,SUM(C10:C15))</f>
        <v>0</v>
      </c>
      <c r="D16" s="120">
        <f t="shared" si="1"/>
        <v>0</v>
      </c>
      <c r="E16" s="194">
        <f>SUM(E10:E15)</f>
        <v>0</v>
      </c>
      <c r="F16" s="120">
        <f t="shared" si="2"/>
        <v>0</v>
      </c>
      <c r="G16" s="194">
        <f>SUM(G10:G15)</f>
        <v>0</v>
      </c>
      <c r="H16" s="121">
        <f t="shared" si="3"/>
        <v>0</v>
      </c>
      <c r="I16" s="194">
        <f>SUM(I10:I15)</f>
        <v>0</v>
      </c>
      <c r="J16" s="279">
        <f>'B-5 page 2 BgtJustf'!F51</f>
        <v>0</v>
      </c>
      <c r="K16" s="38"/>
    </row>
    <row r="17" spans="1:11" ht="15" customHeight="1" thickBot="1">
      <c r="A17" s="129" t="s">
        <v>147</v>
      </c>
      <c r="B17" s="130">
        <f>'B-5 page 2 BgtJustf'!F66</f>
        <v>0</v>
      </c>
      <c r="C17" s="193">
        <f>IF(C16=0,0,C16*B17)</f>
        <v>0</v>
      </c>
      <c r="D17" s="131">
        <f>IF(C17=0,0,C17/I17)</f>
        <v>0</v>
      </c>
      <c r="E17" s="193">
        <f>E16*B17</f>
        <v>0</v>
      </c>
      <c r="F17" s="131">
        <f>IF(E17=0,0,E17/I17)</f>
        <v>0</v>
      </c>
      <c r="G17" s="193">
        <f>G16*B17</f>
        <v>0</v>
      </c>
      <c r="H17" s="131">
        <f>IF(G17=0,0,G17/I17)</f>
        <v>0</v>
      </c>
      <c r="I17" s="193">
        <f>C17+E17+G17</f>
        <v>0</v>
      </c>
      <c r="J17" s="278">
        <f>'B-5 page 2 BgtJustf'!F64</f>
        <v>0</v>
      </c>
      <c r="K17" s="30"/>
    </row>
    <row r="18" spans="1:11" s="24" customFormat="1" ht="15" customHeight="1" thickTop="1" thickBot="1">
      <c r="A18" s="124" t="s">
        <v>111</v>
      </c>
      <c r="B18" s="125"/>
      <c r="C18" s="205">
        <f>SUM(C16:C17)</f>
        <v>0</v>
      </c>
      <c r="D18" s="126">
        <f>IF(C18=0,0,C18/I18)</f>
        <v>0</v>
      </c>
      <c r="E18" s="205">
        <f>SUM(E16:E17)</f>
        <v>0</v>
      </c>
      <c r="F18" s="126">
        <f>IF(E18=0,0,E18/I18)</f>
        <v>0</v>
      </c>
      <c r="G18" s="205">
        <f>SUM(G16:G17)</f>
        <v>0</v>
      </c>
      <c r="H18" s="126">
        <f>IF(G18=0,0,G18/I18)</f>
        <v>0</v>
      </c>
      <c r="I18" s="195">
        <f>SUM(I16:I17)</f>
        <v>0</v>
      </c>
      <c r="J18" s="279">
        <f>'B-5 page 2 BgtJustf'!F68</f>
        <v>0</v>
      </c>
      <c r="K18" s="38"/>
    </row>
    <row r="19" spans="1:11" ht="15" customHeight="1" thickTop="1">
      <c r="A19" s="39"/>
      <c r="D19" s="23"/>
      <c r="F19" s="23"/>
      <c r="G19" s="42"/>
      <c r="H19" s="23"/>
      <c r="I19" s="43"/>
      <c r="K19" s="30"/>
    </row>
    <row r="20" spans="1:11" s="24" customFormat="1" ht="15" customHeight="1">
      <c r="A20" s="1289" t="s">
        <v>148</v>
      </c>
      <c r="B20" s="1290"/>
      <c r="C20" s="45" t="s">
        <v>149</v>
      </c>
      <c r="D20" s="31" t="s">
        <v>9</v>
      </c>
      <c r="E20" s="45" t="s">
        <v>149</v>
      </c>
      <c r="F20" s="31" t="s">
        <v>9</v>
      </c>
      <c r="G20" s="45" t="s">
        <v>149</v>
      </c>
      <c r="H20" s="31" t="s">
        <v>9</v>
      </c>
      <c r="I20" s="46" t="s">
        <v>150</v>
      </c>
      <c r="J20" s="279"/>
      <c r="K20" s="123" t="s">
        <v>151</v>
      </c>
    </row>
    <row r="21" spans="1:11" ht="15" customHeight="1">
      <c r="A21" s="1149" t="s">
        <v>152</v>
      </c>
      <c r="B21" s="47"/>
      <c r="C21" s="196">
        <v>0</v>
      </c>
      <c r="D21" s="34">
        <f>IF(C21=0,0,C21/I21)</f>
        <v>0</v>
      </c>
      <c r="E21" s="196">
        <v>0</v>
      </c>
      <c r="F21" s="34">
        <f>IF(E21=0,0,E21/I21)</f>
        <v>0</v>
      </c>
      <c r="G21" s="199">
        <v>0</v>
      </c>
      <c r="H21" s="34">
        <f>IF(G21=0,0,G21/I21)</f>
        <v>0</v>
      </c>
      <c r="I21" s="1148">
        <f t="shared" ref="I21:I30" si="4">C21+E21+G21</f>
        <v>0</v>
      </c>
      <c r="J21" s="278">
        <f>'B-5 page 2 BgtJustf'!F81</f>
        <v>0</v>
      </c>
    </row>
    <row r="22" spans="1:11" ht="15" customHeight="1">
      <c r="A22" s="1149" t="s">
        <v>153</v>
      </c>
      <c r="B22" s="47"/>
      <c r="C22" s="196">
        <v>0</v>
      </c>
      <c r="D22" s="34">
        <f t="shared" ref="D22:D31" si="5">IF(C22=0,0,C22/I22)</f>
        <v>0</v>
      </c>
      <c r="E22" s="196">
        <v>0</v>
      </c>
      <c r="F22" s="34">
        <f t="shared" ref="F22:F31" si="6">IF(E22=0,0,E22/I22)</f>
        <v>0</v>
      </c>
      <c r="G22" s="199">
        <v>0</v>
      </c>
      <c r="H22" s="34">
        <f t="shared" ref="H22:H31" si="7">IF(G22=0,0,G22/I22)</f>
        <v>0</v>
      </c>
      <c r="I22" s="1148">
        <f t="shared" si="4"/>
        <v>0</v>
      </c>
      <c r="J22" s="278">
        <f>'B-5 page 2 BgtJustf'!F91</f>
        <v>0</v>
      </c>
    </row>
    <row r="23" spans="1:11" ht="15" customHeight="1">
      <c r="A23" s="1149" t="s">
        <v>154</v>
      </c>
      <c r="B23" s="47"/>
      <c r="C23" s="196">
        <v>0</v>
      </c>
      <c r="D23" s="34">
        <f t="shared" si="5"/>
        <v>0</v>
      </c>
      <c r="E23" s="196">
        <v>0</v>
      </c>
      <c r="F23" s="34">
        <f t="shared" si="6"/>
        <v>0</v>
      </c>
      <c r="G23" s="199">
        <v>0</v>
      </c>
      <c r="H23" s="34">
        <f t="shared" si="7"/>
        <v>0</v>
      </c>
      <c r="I23" s="1148">
        <f t="shared" si="4"/>
        <v>0</v>
      </c>
      <c r="J23" s="278">
        <f>'B-5 page 2 BgtJustf'!F101</f>
        <v>0</v>
      </c>
    </row>
    <row r="24" spans="1:11" ht="15" customHeight="1">
      <c r="A24" s="1149" t="s">
        <v>155</v>
      </c>
      <c r="B24" s="47"/>
      <c r="C24" s="196">
        <v>0</v>
      </c>
      <c r="D24" s="34">
        <f t="shared" si="5"/>
        <v>0</v>
      </c>
      <c r="E24" s="196">
        <v>0</v>
      </c>
      <c r="F24" s="34">
        <f t="shared" si="6"/>
        <v>0</v>
      </c>
      <c r="G24" s="199">
        <v>0</v>
      </c>
      <c r="H24" s="34">
        <f t="shared" si="7"/>
        <v>0</v>
      </c>
      <c r="I24" s="1148">
        <f t="shared" si="4"/>
        <v>0</v>
      </c>
      <c r="J24" s="278">
        <f>'B-5 page 2 BgtJustf'!F110</f>
        <v>0</v>
      </c>
    </row>
    <row r="25" spans="1:11" ht="15" customHeight="1">
      <c r="A25" s="1149" t="s">
        <v>156</v>
      </c>
      <c r="B25" s="47"/>
      <c r="C25" s="196">
        <v>0</v>
      </c>
      <c r="D25" s="34">
        <f t="shared" si="5"/>
        <v>0</v>
      </c>
      <c r="E25" s="196">
        <v>0</v>
      </c>
      <c r="F25" s="34">
        <f t="shared" si="6"/>
        <v>0</v>
      </c>
      <c r="G25" s="199">
        <v>0</v>
      </c>
      <c r="H25" s="34">
        <f t="shared" si="7"/>
        <v>0</v>
      </c>
      <c r="I25" s="1148">
        <f t="shared" si="4"/>
        <v>0</v>
      </c>
      <c r="J25" s="278">
        <f>'B-5 page 2 BgtJustf'!F119</f>
        <v>0</v>
      </c>
    </row>
    <row r="26" spans="1:11" ht="15" customHeight="1">
      <c r="A26" s="1149" t="s">
        <v>157</v>
      </c>
      <c r="B26" s="47"/>
      <c r="C26" s="196">
        <v>0</v>
      </c>
      <c r="D26" s="34">
        <f t="shared" si="5"/>
        <v>0</v>
      </c>
      <c r="E26" s="196">
        <v>0</v>
      </c>
      <c r="F26" s="34">
        <f t="shared" si="6"/>
        <v>0</v>
      </c>
      <c r="G26" s="199">
        <v>0</v>
      </c>
      <c r="H26" s="34">
        <f t="shared" si="7"/>
        <v>0</v>
      </c>
      <c r="I26" s="1148">
        <f t="shared" si="4"/>
        <v>0</v>
      </c>
      <c r="J26" s="278">
        <f>'B-5 page 2 BgtJustf'!F126</f>
        <v>0</v>
      </c>
    </row>
    <row r="27" spans="1:11" ht="15" customHeight="1">
      <c r="A27" s="1150"/>
      <c r="B27" s="47"/>
      <c r="C27" s="196"/>
      <c r="D27" s="34">
        <f t="shared" si="5"/>
        <v>0</v>
      </c>
      <c r="E27" s="196"/>
      <c r="F27" s="34">
        <f t="shared" si="6"/>
        <v>0</v>
      </c>
      <c r="G27" s="199"/>
      <c r="H27" s="34">
        <f t="shared" si="7"/>
        <v>0</v>
      </c>
      <c r="I27" s="1148">
        <f t="shared" si="4"/>
        <v>0</v>
      </c>
    </row>
    <row r="28" spans="1:11" ht="15" customHeight="1">
      <c r="A28" s="1150"/>
      <c r="B28" s="47"/>
      <c r="C28" s="196"/>
      <c r="D28" s="34">
        <f t="shared" si="5"/>
        <v>0</v>
      </c>
      <c r="E28" s="196"/>
      <c r="F28" s="34">
        <f t="shared" si="6"/>
        <v>0</v>
      </c>
      <c r="G28" s="199"/>
      <c r="H28" s="34">
        <f t="shared" si="7"/>
        <v>0</v>
      </c>
      <c r="I28" s="1148">
        <f t="shared" si="4"/>
        <v>0</v>
      </c>
    </row>
    <row r="29" spans="1:11" ht="15" customHeight="1">
      <c r="A29" s="1150"/>
      <c r="B29" s="48" t="s">
        <v>158</v>
      </c>
      <c r="C29" s="196"/>
      <c r="D29" s="34">
        <f t="shared" si="5"/>
        <v>0</v>
      </c>
      <c r="E29" s="196"/>
      <c r="F29" s="34">
        <f t="shared" si="6"/>
        <v>0</v>
      </c>
      <c r="G29" s="1147"/>
      <c r="H29" s="34">
        <f t="shared" si="7"/>
        <v>0</v>
      </c>
      <c r="I29" s="1148">
        <f t="shared" si="4"/>
        <v>0</v>
      </c>
    </row>
    <row r="30" spans="1:11" ht="15" customHeight="1">
      <c r="A30" s="1150"/>
      <c r="B30" s="47"/>
      <c r="C30" s="196"/>
      <c r="D30" s="34">
        <f t="shared" si="5"/>
        <v>0</v>
      </c>
      <c r="E30" s="196"/>
      <c r="F30" s="34">
        <f t="shared" si="6"/>
        <v>0</v>
      </c>
      <c r="G30" s="199"/>
      <c r="H30" s="34">
        <f t="shared" si="7"/>
        <v>0</v>
      </c>
      <c r="I30" s="1148">
        <f t="shared" si="4"/>
        <v>0</v>
      </c>
    </row>
    <row r="31" spans="1:11" ht="15" customHeight="1">
      <c r="A31" s="1150"/>
      <c r="B31" s="49"/>
      <c r="C31" s="197"/>
      <c r="D31" s="34">
        <f t="shared" si="5"/>
        <v>0</v>
      </c>
      <c r="E31" s="197"/>
      <c r="F31" s="34">
        <f t="shared" si="6"/>
        <v>0</v>
      </c>
      <c r="G31" s="200"/>
      <c r="H31" s="34">
        <f t="shared" si="7"/>
        <v>0</v>
      </c>
      <c r="I31" s="201"/>
    </row>
    <row r="32" spans="1:11" s="24" customFormat="1" ht="15" customHeight="1" thickBot="1">
      <c r="A32" s="1151" t="s">
        <v>159</v>
      </c>
      <c r="B32" s="40"/>
      <c r="C32" s="198">
        <f>SUM(C21:C31)</f>
        <v>0</v>
      </c>
      <c r="D32" s="41">
        <f>IF(C32=0,0,C32/I32)</f>
        <v>0</v>
      </c>
      <c r="E32" s="198">
        <f>SUM(E21:E31)</f>
        <v>0</v>
      </c>
      <c r="F32" s="41">
        <f>IF(E32=0,0,E32/I32)</f>
        <v>0</v>
      </c>
      <c r="G32" s="198">
        <f>SUM(G21:G31)</f>
        <v>0</v>
      </c>
      <c r="H32" s="41">
        <f>IF(G32=0,0,G32/I32)</f>
        <v>0</v>
      </c>
      <c r="I32" s="198">
        <f>SUM(I21:I31)</f>
        <v>0</v>
      </c>
      <c r="J32" s="279">
        <f>'B-5 page 2 BgtJustf'!F128</f>
        <v>0</v>
      </c>
      <c r="K32" s="38"/>
    </row>
    <row r="33" spans="1:11" s="24" customFormat="1" ht="15" customHeight="1" thickTop="1">
      <c r="A33" s="50"/>
      <c r="B33" s="50"/>
      <c r="C33" s="51"/>
      <c r="D33" s="52"/>
      <c r="E33" s="51"/>
      <c r="F33" s="53"/>
      <c r="G33" s="51"/>
      <c r="H33" s="54"/>
      <c r="I33" s="55"/>
      <c r="J33" s="282"/>
      <c r="K33" s="50"/>
    </row>
    <row r="34" spans="1:11" s="24" customFormat="1" ht="15" customHeight="1">
      <c r="A34" s="50" t="s">
        <v>160</v>
      </c>
      <c r="B34" s="44"/>
      <c r="C34" s="45" t="s">
        <v>149</v>
      </c>
      <c r="D34" s="31" t="s">
        <v>9</v>
      </c>
      <c r="E34" s="45" t="s">
        <v>149</v>
      </c>
      <c r="F34" s="31" t="s">
        <v>9</v>
      </c>
      <c r="G34" s="45" t="s">
        <v>149</v>
      </c>
      <c r="H34" s="31" t="s">
        <v>9</v>
      </c>
      <c r="I34" s="46" t="s">
        <v>150</v>
      </c>
      <c r="J34" s="282"/>
      <c r="K34" s="50"/>
    </row>
    <row r="35" spans="1:11" ht="15" customHeight="1">
      <c r="A35" s="1149" t="s">
        <v>312</v>
      </c>
      <c r="B35" s="47"/>
      <c r="C35" s="196">
        <v>0</v>
      </c>
      <c r="D35" s="34">
        <f>IF(C35=0,0,C35/I35)</f>
        <v>0</v>
      </c>
      <c r="E35" s="196">
        <v>0</v>
      </c>
      <c r="F35" s="34">
        <f>IF(E35=0,0,E35/I35)</f>
        <v>0</v>
      </c>
      <c r="G35" s="199">
        <v>0</v>
      </c>
      <c r="H35" s="34">
        <f>IF(G35=0,0,G35/I35)</f>
        <v>0</v>
      </c>
      <c r="I35" s="1148">
        <f>C35+E35+G35</f>
        <v>0</v>
      </c>
      <c r="J35" s="278">
        <f>'B-5 page 2 BgtJustf'!F133</f>
        <v>0</v>
      </c>
    </row>
    <row r="36" spans="1:11" ht="15" customHeight="1">
      <c r="A36" s="1149" t="s">
        <v>162</v>
      </c>
      <c r="B36" s="47"/>
      <c r="C36" s="196"/>
      <c r="D36" s="34">
        <f>IF(C36=0,0,C36/I36)</f>
        <v>0</v>
      </c>
      <c r="E36" s="196"/>
      <c r="F36" s="34">
        <f>IF(E36=0,0,E36/I36)</f>
        <v>0</v>
      </c>
      <c r="G36" s="1147"/>
      <c r="H36" s="34">
        <f>IF(G36=0,0,G36/I36)</f>
        <v>0</v>
      </c>
      <c r="I36" s="1148">
        <f>C36+E36+G36</f>
        <v>0</v>
      </c>
      <c r="J36" s="278">
        <f>'B-5 page 2 BgtJustf'!F134</f>
        <v>0</v>
      </c>
    </row>
    <row r="37" spans="1:11" s="24" customFormat="1" ht="15" customHeight="1" thickBot="1">
      <c r="A37" s="1151" t="s">
        <v>163</v>
      </c>
      <c r="B37" s="40"/>
      <c r="C37" s="198">
        <f>ROUND(SUM(C35:C36),0)</f>
        <v>0</v>
      </c>
      <c r="D37" s="41">
        <f>IF(C37=0,0,C37/I37)</f>
        <v>0</v>
      </c>
      <c r="E37" s="198">
        <f>SUM(E35:E36)</f>
        <v>0</v>
      </c>
      <c r="F37" s="41">
        <f>IF(E37=0,0,E37/I37)</f>
        <v>0</v>
      </c>
      <c r="G37" s="198">
        <f>SUM(G35:G36)</f>
        <v>0</v>
      </c>
      <c r="H37" s="41">
        <f>IF(G37=0,0,G37/I37)</f>
        <v>0</v>
      </c>
      <c r="I37" s="198">
        <f>SUM(I35:I36)</f>
        <v>0</v>
      </c>
      <c r="J37" s="279">
        <f>'B-5 page 2 BgtJustf'!F136</f>
        <v>0</v>
      </c>
      <c r="K37" s="38"/>
    </row>
    <row r="38" spans="1:11" ht="15" customHeight="1" thickTop="1" thickBot="1">
      <c r="A38" s="50"/>
      <c r="B38" s="56"/>
      <c r="C38" s="57"/>
      <c r="D38" s="58"/>
      <c r="E38" s="57"/>
      <c r="F38" s="59"/>
      <c r="G38" s="60"/>
      <c r="H38" s="59"/>
      <c r="I38" s="61"/>
    </row>
    <row r="39" spans="1:11" ht="15" customHeight="1">
      <c r="A39" s="62" t="s">
        <v>164</v>
      </c>
      <c r="B39" s="63"/>
      <c r="C39" s="196">
        <f>ROUND(C18+C32+C37,0)</f>
        <v>0</v>
      </c>
      <c r="D39" s="34">
        <f>IF(C39=0,0,C39/I39)</f>
        <v>0</v>
      </c>
      <c r="E39" s="196">
        <f>ROUND(E18+E32+E37,0)</f>
        <v>0</v>
      </c>
      <c r="F39" s="34">
        <f>IF(E39=0,0,E39/I39)</f>
        <v>0</v>
      </c>
      <c r="G39" s="199">
        <f>ROUND(G18+G32+G37,0)</f>
        <v>0</v>
      </c>
      <c r="H39" s="34">
        <f>IF(G39=0,0,G39/I39)</f>
        <v>0</v>
      </c>
      <c r="I39" s="1148">
        <f>ROUND(C39+E39+G39,0)</f>
        <v>0</v>
      </c>
      <c r="J39" s="278">
        <f>'B-5 page 2 BgtJustf'!F138</f>
        <v>0</v>
      </c>
    </row>
    <row r="40" spans="1:11" ht="15" customHeight="1" thickBot="1">
      <c r="A40" s="64" t="s">
        <v>165</v>
      </c>
      <c r="B40" s="284">
        <f>(D40+F40+H40)/3</f>
        <v>0</v>
      </c>
      <c r="C40" s="196"/>
      <c r="D40" s="34">
        <f>IF(C40=0,0,C40/I40)</f>
        <v>0</v>
      </c>
      <c r="E40" s="196"/>
      <c r="F40" s="34">
        <f>IF(E40=0,0,E40/I40)</f>
        <v>0</v>
      </c>
      <c r="G40" s="196"/>
      <c r="H40" s="34">
        <f>IF(G40=0,0,G40/I40)</f>
        <v>0</v>
      </c>
      <c r="I40" s="1148">
        <f>ROUND(C40+E40+G40,0)</f>
        <v>0</v>
      </c>
      <c r="J40" s="278">
        <f>'B-5 page 2 BgtJustf'!F149</f>
        <v>0</v>
      </c>
      <c r="K40" s="283">
        <f>'B-5 page 2 BgtJustf'!F148</f>
        <v>0</v>
      </c>
    </row>
    <row r="41" spans="1:11" s="24" customFormat="1" ht="15" customHeight="1" thickBot="1">
      <c r="A41" s="65" t="s">
        <v>166</v>
      </c>
      <c r="B41" s="66"/>
      <c r="C41" s="198">
        <f>SUM(C39:C40)</f>
        <v>0</v>
      </c>
      <c r="D41" s="41">
        <f>IF(C41=0,0,C41/I41)</f>
        <v>0</v>
      </c>
      <c r="E41" s="198">
        <f>SUM(E39:E40)</f>
        <v>0</v>
      </c>
      <c r="F41" s="41">
        <f>IF(E41=0,0,E41/I41)</f>
        <v>0</v>
      </c>
      <c r="G41" s="198">
        <f>SUM(G39:G40)</f>
        <v>0</v>
      </c>
      <c r="H41" s="41">
        <f>IF(G41=0,0,G41/I41)</f>
        <v>0</v>
      </c>
      <c r="I41" s="198">
        <f>+I39+I40</f>
        <v>0</v>
      </c>
      <c r="J41" s="279">
        <f>'B-5 page 2 BgtJustf'!F152</f>
        <v>0</v>
      </c>
    </row>
    <row r="42" spans="1:11" ht="15" customHeight="1" thickBot="1">
      <c r="A42" s="169"/>
      <c r="B42" s="170"/>
      <c r="C42" s="67"/>
      <c r="D42" s="68"/>
      <c r="E42" s="67"/>
      <c r="F42" s="68"/>
      <c r="G42" s="171"/>
      <c r="H42" s="68"/>
      <c r="I42" s="172"/>
    </row>
    <row r="43" spans="1:11" ht="15" customHeight="1" thickTop="1">
      <c r="A43" s="1285" t="s">
        <v>167</v>
      </c>
      <c r="B43" s="1286"/>
      <c r="C43" s="163">
        <v>0</v>
      </c>
      <c r="D43" s="164"/>
      <c r="E43" s="165">
        <v>0</v>
      </c>
      <c r="F43" s="164"/>
      <c r="G43" s="165">
        <v>0</v>
      </c>
      <c r="H43" s="164"/>
      <c r="I43" s="173">
        <f>+C43+E43+G43</f>
        <v>0</v>
      </c>
    </row>
    <row r="44" spans="1:11" ht="15" customHeight="1">
      <c r="A44" s="1295" t="s">
        <v>168</v>
      </c>
      <c r="B44" s="1296"/>
      <c r="C44" s="206">
        <f>IF(C41=0,0,+C41/C43)</f>
        <v>0</v>
      </c>
      <c r="D44" s="162"/>
      <c r="E44" s="206">
        <f>IF(E41=0,0,+E41/E43)</f>
        <v>0</v>
      </c>
      <c r="F44" s="162"/>
      <c r="G44" s="206">
        <f>IF(G41=0,0,+G41/G43)</f>
        <v>0</v>
      </c>
      <c r="H44" s="162"/>
      <c r="I44" s="174"/>
    </row>
    <row r="45" spans="1:11" ht="15" customHeight="1" thickBot="1">
      <c r="A45" s="1287" t="s">
        <v>169</v>
      </c>
      <c r="B45" s="1288"/>
      <c r="C45" s="166"/>
      <c r="D45" s="167"/>
      <c r="E45" s="166"/>
      <c r="F45" s="167"/>
      <c r="G45" s="168"/>
      <c r="H45" s="167"/>
      <c r="I45" s="175"/>
    </row>
    <row r="46" spans="1:11" ht="12" customHeight="1" thickTop="1">
      <c r="A46" s="176"/>
      <c r="B46" s="42"/>
      <c r="C46" s="69"/>
      <c r="D46" s="42"/>
      <c r="E46" s="69"/>
      <c r="F46" s="42"/>
      <c r="G46" s="42"/>
      <c r="H46" s="42"/>
      <c r="I46" s="177"/>
    </row>
    <row r="47" spans="1:11" ht="12" customHeight="1" thickBot="1">
      <c r="A47" s="178"/>
      <c r="B47" s="56"/>
      <c r="C47" s="179"/>
      <c r="D47" s="179"/>
      <c r="E47" s="179"/>
      <c r="F47" s="56"/>
      <c r="G47" s="56"/>
      <c r="H47" s="56"/>
      <c r="I47" s="180" t="s">
        <v>170</v>
      </c>
    </row>
    <row r="48" spans="1:11">
      <c r="C48" s="70"/>
      <c r="E48" s="70"/>
      <c r="I48" s="70"/>
    </row>
    <row r="49" spans="3:9">
      <c r="C49" s="71"/>
      <c r="E49" s="71"/>
      <c r="G49" s="71"/>
      <c r="I49" s="72"/>
    </row>
    <row r="50" spans="3:9">
      <c r="C50" s="73"/>
      <c r="E50" s="73"/>
    </row>
  </sheetData>
  <mergeCells count="9">
    <mergeCell ref="I8:I9"/>
    <mergeCell ref="A20:B20"/>
    <mergeCell ref="A43:B43"/>
    <mergeCell ref="A44:B44"/>
    <mergeCell ref="A45:B45"/>
    <mergeCell ref="C7:H7"/>
    <mergeCell ref="C8:D8"/>
    <mergeCell ref="E8:F8"/>
    <mergeCell ref="G8:H8"/>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0"/>
  <sheetViews>
    <sheetView topLeftCell="B65" zoomScaleNormal="100" workbookViewId="0">
      <selection activeCell="B9" sqref="B9:F9"/>
    </sheetView>
  </sheetViews>
  <sheetFormatPr defaultColWidth="8.85546875" defaultRowHeight="14.25"/>
  <cols>
    <col min="1" max="1" width="39.5703125" style="80" customWidth="1"/>
    <col min="2" max="2" width="13.5703125" style="80" customWidth="1"/>
    <col min="3" max="3" width="17.140625" style="80" customWidth="1"/>
    <col min="4" max="4" width="17.28515625" style="80" customWidth="1"/>
    <col min="5" max="5" width="24.140625" style="80" customWidth="1"/>
    <col min="6" max="6" width="15.42578125" style="238" customWidth="1"/>
    <col min="7" max="7" width="9.28515625" style="80" customWidth="1"/>
    <col min="8" max="8" width="37.42578125" style="80" customWidth="1"/>
    <col min="9" max="9" width="14.28515625" style="80" customWidth="1"/>
    <col min="10" max="10" width="29.140625" style="80" customWidth="1"/>
    <col min="11" max="14" width="17.28515625" style="80" customWidth="1"/>
    <col min="15" max="16384" width="8.85546875" style="80"/>
  </cols>
  <sheetData>
    <row r="1" spans="1:13" ht="15">
      <c r="A1" s="1313" t="s">
        <v>173</v>
      </c>
      <c r="B1" s="1313"/>
      <c r="C1" s="1313"/>
      <c r="D1" s="1313"/>
      <c r="E1" s="1313"/>
      <c r="F1" s="1313"/>
    </row>
    <row r="2" spans="1:13">
      <c r="C2" s="81"/>
      <c r="D2" s="81"/>
    </row>
    <row r="3" spans="1:13">
      <c r="B3" s="17"/>
      <c r="C3" s="17"/>
      <c r="D3" s="17"/>
    </row>
    <row r="4" spans="1:13" ht="15">
      <c r="A4" s="239" t="s">
        <v>134</v>
      </c>
      <c r="B4" s="240">
        <v>0</v>
      </c>
      <c r="C4" s="241"/>
      <c r="D4" s="242"/>
      <c r="E4" s="232" t="s">
        <v>174</v>
      </c>
      <c r="F4" s="243"/>
    </row>
    <row r="5" spans="1:13" ht="15">
      <c r="A5" s="239" t="s">
        <v>175</v>
      </c>
      <c r="B5" s="1152">
        <v>0</v>
      </c>
      <c r="C5" s="1153"/>
      <c r="D5" s="1154"/>
      <c r="E5" s="235" t="s">
        <v>176</v>
      </c>
      <c r="F5" s="244">
        <v>0</v>
      </c>
    </row>
    <row r="7" spans="1:13" s="17" customFormat="1" ht="15">
      <c r="A7" s="82" t="s">
        <v>177</v>
      </c>
      <c r="B7" s="83"/>
      <c r="C7" s="83"/>
      <c r="D7" s="83"/>
      <c r="E7" s="83"/>
      <c r="F7" s="83"/>
    </row>
    <row r="8" spans="1:13" s="17" customFormat="1" ht="15" thickBot="1">
      <c r="A8" s="88"/>
      <c r="B8" s="87"/>
      <c r="C8" s="87"/>
      <c r="D8" s="87"/>
      <c r="E8" s="92"/>
      <c r="F8" s="92"/>
    </row>
    <row r="9" spans="1:13" s="17" customFormat="1">
      <c r="A9" s="93" t="s">
        <v>178</v>
      </c>
      <c r="B9" s="1314"/>
      <c r="C9" s="1315"/>
      <c r="D9" s="1315"/>
      <c r="E9" s="1315"/>
      <c r="F9" s="1316"/>
      <c r="H9" s="84" t="s">
        <v>180</v>
      </c>
      <c r="I9" s="1317" t="s">
        <v>181</v>
      </c>
      <c r="J9" s="1318"/>
      <c r="K9" s="1318"/>
      <c r="L9" s="1318"/>
      <c r="M9" s="1319"/>
    </row>
    <row r="10" spans="1:13" s="17" customFormat="1">
      <c r="A10" s="94" t="s">
        <v>182</v>
      </c>
      <c r="B10" s="1308"/>
      <c r="C10" s="1309"/>
      <c r="D10" s="1309"/>
      <c r="E10" s="1309"/>
      <c r="F10" s="1310"/>
      <c r="H10" s="85" t="s">
        <v>183</v>
      </c>
      <c r="I10" s="1320" t="s">
        <v>184</v>
      </c>
      <c r="J10" s="1321"/>
      <c r="K10" s="1321"/>
      <c r="L10" s="1321"/>
      <c r="M10" s="1322"/>
    </row>
    <row r="11" spans="1:13" s="17" customFormat="1">
      <c r="A11" s="94" t="s">
        <v>185</v>
      </c>
      <c r="B11" s="1312"/>
      <c r="C11" s="1309"/>
      <c r="D11" s="1309"/>
      <c r="E11" s="1309"/>
      <c r="F11" s="1310"/>
      <c r="H11" s="85" t="s">
        <v>186</v>
      </c>
      <c r="I11" s="1323" t="s">
        <v>187</v>
      </c>
      <c r="J11" s="1321"/>
      <c r="K11" s="1321"/>
      <c r="L11" s="1321"/>
      <c r="M11" s="1322"/>
    </row>
    <row r="12" spans="1:13" s="17" customFormat="1">
      <c r="A12" s="95"/>
      <c r="B12" s="83"/>
      <c r="D12" s="83"/>
      <c r="E12" s="83"/>
      <c r="F12" s="96"/>
      <c r="H12" s="86"/>
      <c r="I12" s="87"/>
      <c r="J12" s="88"/>
      <c r="K12" s="87"/>
      <c r="L12" s="87"/>
      <c r="M12" s="89"/>
    </row>
    <row r="13" spans="1:13" s="17" customFormat="1" ht="43.5">
      <c r="A13" s="1297" t="s">
        <v>188</v>
      </c>
      <c r="B13" s="1298"/>
      <c r="C13" s="97" t="s">
        <v>189</v>
      </c>
      <c r="D13" s="97" t="s">
        <v>190</v>
      </c>
      <c r="E13" s="97" t="s">
        <v>191</v>
      </c>
      <c r="F13" s="98" t="s">
        <v>192</v>
      </c>
      <c r="H13" s="1299" t="s">
        <v>193</v>
      </c>
      <c r="I13" s="1300"/>
      <c r="J13" s="90" t="s">
        <v>189</v>
      </c>
      <c r="K13" s="90" t="s">
        <v>190</v>
      </c>
      <c r="L13" s="90" t="s">
        <v>191</v>
      </c>
      <c r="M13" s="91" t="s">
        <v>192</v>
      </c>
    </row>
    <row r="14" spans="1:13" s="17" customFormat="1" ht="15.75" thickBot="1">
      <c r="A14" s="1301"/>
      <c r="B14" s="1302"/>
      <c r="C14" s="245"/>
      <c r="D14" s="246"/>
      <c r="E14" s="246">
        <f>D14/12</f>
        <v>0</v>
      </c>
      <c r="F14" s="207">
        <f>ROUND(A14*C14*E14,0)</f>
        <v>0</v>
      </c>
      <c r="H14" s="1303">
        <v>200000</v>
      </c>
      <c r="I14" s="1304"/>
      <c r="J14" s="247">
        <v>1</v>
      </c>
      <c r="K14" s="248">
        <v>8</v>
      </c>
      <c r="L14" s="249">
        <f>K14/12</f>
        <v>0.66666666666666663</v>
      </c>
      <c r="M14" s="250">
        <f>ROUND(H14*J14*L14,0)</f>
        <v>133333</v>
      </c>
    </row>
    <row r="15" spans="1:13" s="17" customFormat="1" ht="15" thickBot="1">
      <c r="B15" s="83"/>
      <c r="C15" s="83"/>
      <c r="D15" s="83"/>
      <c r="E15" s="99"/>
      <c r="F15" s="99"/>
    </row>
    <row r="16" spans="1:13" s="17" customFormat="1">
      <c r="A16" s="93" t="s">
        <v>194</v>
      </c>
      <c r="B16" s="1305"/>
      <c r="C16" s="1306"/>
      <c r="D16" s="1306"/>
      <c r="E16" s="1306"/>
      <c r="F16" s="1307"/>
    </row>
    <row r="17" spans="1:15" s="17" customFormat="1">
      <c r="A17" s="94" t="s">
        <v>182</v>
      </c>
      <c r="B17" s="1308"/>
      <c r="C17" s="1309"/>
      <c r="D17" s="1309"/>
      <c r="E17" s="1309"/>
      <c r="F17" s="1310"/>
      <c r="H17" s="1311"/>
      <c r="I17" s="1311"/>
      <c r="J17" s="1311"/>
      <c r="K17" s="1311"/>
      <c r="L17" s="1311"/>
      <c r="M17" s="1311"/>
      <c r="N17" s="1311"/>
      <c r="O17" s="1311"/>
    </row>
    <row r="18" spans="1:15" s="17" customFormat="1">
      <c r="A18" s="94" t="s">
        <v>185</v>
      </c>
      <c r="B18" s="1312"/>
      <c r="C18" s="1309"/>
      <c r="D18" s="1309"/>
      <c r="E18" s="1309"/>
      <c r="F18" s="1310"/>
      <c r="H18" s="1311"/>
      <c r="I18" s="1311"/>
      <c r="J18" s="1311"/>
      <c r="K18" s="1311"/>
      <c r="L18" s="1311"/>
      <c r="M18" s="1311"/>
      <c r="N18" s="1311"/>
      <c r="O18" s="1311"/>
    </row>
    <row r="19" spans="1:15" s="17" customFormat="1">
      <c r="A19" s="95"/>
      <c r="B19" s="83"/>
      <c r="D19" s="83"/>
      <c r="E19" s="83"/>
      <c r="F19" s="96"/>
      <c r="H19" s="1324"/>
      <c r="I19" s="1324"/>
      <c r="J19" s="1324"/>
      <c r="K19" s="1324"/>
      <c r="L19" s="1324"/>
      <c r="M19" s="1324"/>
      <c r="N19" s="1324"/>
      <c r="O19" s="1324"/>
    </row>
    <row r="20" spans="1:15" s="17" customFormat="1" ht="29.25">
      <c r="A20" s="1297" t="s">
        <v>188</v>
      </c>
      <c r="B20" s="1298"/>
      <c r="C20" s="97" t="s">
        <v>189</v>
      </c>
      <c r="D20" s="97" t="s">
        <v>190</v>
      </c>
      <c r="E20" s="97" t="s">
        <v>191</v>
      </c>
      <c r="F20" s="98" t="s">
        <v>192</v>
      </c>
      <c r="H20" s="1324"/>
      <c r="I20" s="1324"/>
      <c r="J20" s="1324"/>
      <c r="K20" s="1324"/>
      <c r="L20" s="1324"/>
      <c r="M20" s="1324"/>
      <c r="N20" s="1324"/>
      <c r="O20" s="1324"/>
    </row>
    <row r="21" spans="1:15" s="17" customFormat="1" ht="15.75" thickBot="1">
      <c r="A21" s="1301"/>
      <c r="B21" s="1302"/>
      <c r="C21" s="245"/>
      <c r="D21" s="246"/>
      <c r="E21" s="246">
        <f>D21/12</f>
        <v>0</v>
      </c>
      <c r="F21" s="207">
        <f>ROUND(A21*C21*E21,0)</f>
        <v>0</v>
      </c>
    </row>
    <row r="22" spans="1:15" s="17" customFormat="1" ht="15" thickBot="1">
      <c r="B22" s="83"/>
      <c r="C22" s="83"/>
      <c r="D22" s="83"/>
      <c r="E22" s="99"/>
      <c r="F22" s="99"/>
    </row>
    <row r="23" spans="1:15" s="17" customFormat="1">
      <c r="A23" s="93" t="s">
        <v>195</v>
      </c>
      <c r="B23" s="1305"/>
      <c r="C23" s="1306"/>
      <c r="D23" s="1306"/>
      <c r="E23" s="1306"/>
      <c r="F23" s="1307"/>
    </row>
    <row r="24" spans="1:15" s="17" customFormat="1">
      <c r="A24" s="94" t="s">
        <v>182</v>
      </c>
      <c r="B24" s="1308"/>
      <c r="C24" s="1309"/>
      <c r="D24" s="1309"/>
      <c r="E24" s="1309"/>
      <c r="F24" s="1310"/>
    </row>
    <row r="25" spans="1:15" s="17" customFormat="1">
      <c r="A25" s="94" t="s">
        <v>185</v>
      </c>
      <c r="B25" s="1312"/>
      <c r="C25" s="1309"/>
      <c r="D25" s="1309"/>
      <c r="E25" s="1309"/>
      <c r="F25" s="1310"/>
    </row>
    <row r="26" spans="1:15" s="17" customFormat="1">
      <c r="A26" s="95"/>
      <c r="B26" s="83"/>
      <c r="D26" s="83"/>
      <c r="E26" s="83"/>
      <c r="F26" s="96"/>
    </row>
    <row r="27" spans="1:15" s="17" customFormat="1" ht="29.25">
      <c r="A27" s="1297" t="s">
        <v>188</v>
      </c>
      <c r="B27" s="1298"/>
      <c r="C27" s="97" t="s">
        <v>189</v>
      </c>
      <c r="D27" s="97" t="s">
        <v>190</v>
      </c>
      <c r="E27" s="97" t="s">
        <v>191</v>
      </c>
      <c r="F27" s="98" t="s">
        <v>192</v>
      </c>
    </row>
    <row r="28" spans="1:15" s="17" customFormat="1" ht="15.75" thickBot="1">
      <c r="A28" s="1301"/>
      <c r="B28" s="1302"/>
      <c r="C28" s="245"/>
      <c r="D28" s="246"/>
      <c r="E28" s="246">
        <f>D28/12</f>
        <v>0</v>
      </c>
      <c r="F28" s="207">
        <f>ROUND(A28*C28*E28,0)</f>
        <v>0</v>
      </c>
    </row>
    <row r="29" spans="1:15" s="17" customFormat="1" ht="15" thickBot="1">
      <c r="B29" s="83"/>
      <c r="C29" s="83"/>
      <c r="D29" s="83"/>
      <c r="E29" s="99"/>
      <c r="F29" s="99"/>
    </row>
    <row r="30" spans="1:15" s="17" customFormat="1">
      <c r="A30" s="93" t="s">
        <v>196</v>
      </c>
      <c r="B30" s="1305"/>
      <c r="C30" s="1306"/>
      <c r="D30" s="1306"/>
      <c r="E30" s="1306"/>
      <c r="F30" s="1307"/>
    </row>
    <row r="31" spans="1:15" s="17" customFormat="1">
      <c r="A31" s="94" t="s">
        <v>182</v>
      </c>
      <c r="B31" s="1308"/>
      <c r="C31" s="1309"/>
      <c r="D31" s="1309"/>
      <c r="E31" s="1309"/>
      <c r="F31" s="1310"/>
    </row>
    <row r="32" spans="1:15" s="17" customFormat="1">
      <c r="A32" s="94" t="s">
        <v>185</v>
      </c>
      <c r="B32" s="1312"/>
      <c r="C32" s="1309"/>
      <c r="D32" s="1309"/>
      <c r="E32" s="1309"/>
      <c r="F32" s="1310"/>
    </row>
    <row r="33" spans="1:6" s="17" customFormat="1">
      <c r="A33" s="95"/>
      <c r="B33" s="83"/>
      <c r="D33" s="83"/>
      <c r="E33" s="83"/>
      <c r="F33" s="96"/>
    </row>
    <row r="34" spans="1:6" s="17" customFormat="1" ht="29.25">
      <c r="A34" s="1297" t="s">
        <v>188</v>
      </c>
      <c r="B34" s="1298"/>
      <c r="C34" s="97" t="s">
        <v>189</v>
      </c>
      <c r="D34" s="97" t="s">
        <v>190</v>
      </c>
      <c r="E34" s="97" t="s">
        <v>191</v>
      </c>
      <c r="F34" s="98" t="s">
        <v>192</v>
      </c>
    </row>
    <row r="35" spans="1:6" s="17" customFormat="1" ht="15.75" thickBot="1">
      <c r="A35" s="1301"/>
      <c r="B35" s="1302"/>
      <c r="C35" s="245"/>
      <c r="D35" s="246"/>
      <c r="E35" s="246">
        <f>D35/12</f>
        <v>0</v>
      </c>
      <c r="F35" s="207">
        <f>ROUND(A35*C35*E35,0)</f>
        <v>0</v>
      </c>
    </row>
    <row r="36" spans="1:6" s="17" customFormat="1" ht="15.75" thickBot="1">
      <c r="A36" s="273"/>
      <c r="B36" s="285"/>
      <c r="C36" s="274"/>
      <c r="D36" s="275"/>
      <c r="E36" s="275"/>
      <c r="F36" s="276"/>
    </row>
    <row r="37" spans="1:6" s="17" customFormat="1">
      <c r="A37" s="93" t="s">
        <v>197</v>
      </c>
      <c r="B37" s="1305"/>
      <c r="C37" s="1306"/>
      <c r="D37" s="1306"/>
      <c r="E37" s="1306"/>
      <c r="F37" s="1307"/>
    </row>
    <row r="38" spans="1:6" s="17" customFormat="1">
      <c r="A38" s="94" t="s">
        <v>182</v>
      </c>
      <c r="B38" s="1308"/>
      <c r="C38" s="1309"/>
      <c r="D38" s="1309"/>
      <c r="E38" s="1309"/>
      <c r="F38" s="1310"/>
    </row>
    <row r="39" spans="1:6" s="17" customFormat="1">
      <c r="A39" s="94" t="s">
        <v>185</v>
      </c>
      <c r="B39" s="1312"/>
      <c r="C39" s="1309"/>
      <c r="D39" s="1309"/>
      <c r="E39" s="1309"/>
      <c r="F39" s="1310"/>
    </row>
    <row r="40" spans="1:6" s="17" customFormat="1">
      <c r="A40" s="95"/>
      <c r="B40" s="83"/>
      <c r="D40" s="83"/>
      <c r="E40" s="83"/>
      <c r="F40" s="96"/>
    </row>
    <row r="41" spans="1:6" s="17" customFormat="1" ht="29.25">
      <c r="A41" s="1297" t="s">
        <v>188</v>
      </c>
      <c r="B41" s="1298"/>
      <c r="C41" s="97" t="s">
        <v>189</v>
      </c>
      <c r="D41" s="97" t="s">
        <v>190</v>
      </c>
      <c r="E41" s="97" t="s">
        <v>191</v>
      </c>
      <c r="F41" s="98" t="s">
        <v>192</v>
      </c>
    </row>
    <row r="42" spans="1:6" s="17" customFormat="1" ht="15.75" thickBot="1">
      <c r="A42" s="1301"/>
      <c r="B42" s="1302"/>
      <c r="C42" s="245"/>
      <c r="D42" s="246"/>
      <c r="E42" s="246">
        <f>D42/12</f>
        <v>0</v>
      </c>
      <c r="F42" s="207">
        <f>ROUND(A42*C42*E42,0)</f>
        <v>0</v>
      </c>
    </row>
    <row r="43" spans="1:6" s="17" customFormat="1" ht="15.75" thickBot="1">
      <c r="A43" s="273"/>
      <c r="B43" s="285"/>
      <c r="C43" s="274"/>
      <c r="D43" s="275"/>
      <c r="E43" s="275"/>
      <c r="F43" s="276"/>
    </row>
    <row r="44" spans="1:6" s="17" customFormat="1">
      <c r="A44" s="93" t="s">
        <v>198</v>
      </c>
      <c r="B44" s="1305"/>
      <c r="C44" s="1306"/>
      <c r="D44" s="1306"/>
      <c r="E44" s="1306"/>
      <c r="F44" s="1307"/>
    </row>
    <row r="45" spans="1:6" s="17" customFormat="1">
      <c r="A45" s="94" t="s">
        <v>182</v>
      </c>
      <c r="B45" s="1308"/>
      <c r="C45" s="1309"/>
      <c r="D45" s="1309"/>
      <c r="E45" s="1309"/>
      <c r="F45" s="1310"/>
    </row>
    <row r="46" spans="1:6" s="17" customFormat="1">
      <c r="A46" s="94" t="s">
        <v>185</v>
      </c>
      <c r="B46" s="1312"/>
      <c r="C46" s="1309"/>
      <c r="D46" s="1309"/>
      <c r="E46" s="1309"/>
      <c r="F46" s="1310"/>
    </row>
    <row r="47" spans="1:6" s="17" customFormat="1">
      <c r="A47" s="95"/>
      <c r="B47" s="83"/>
      <c r="D47" s="83"/>
      <c r="E47" s="83"/>
      <c r="F47" s="96"/>
    </row>
    <row r="48" spans="1:6" s="17" customFormat="1" ht="29.25">
      <c r="A48" s="1297" t="s">
        <v>188</v>
      </c>
      <c r="B48" s="1298"/>
      <c r="C48" s="97" t="s">
        <v>189</v>
      </c>
      <c r="D48" s="97" t="s">
        <v>190</v>
      </c>
      <c r="E48" s="97" t="s">
        <v>191</v>
      </c>
      <c r="F48" s="98" t="s">
        <v>192</v>
      </c>
    </row>
    <row r="49" spans="1:6" s="17" customFormat="1" ht="15.75" thickBot="1">
      <c r="A49" s="1301"/>
      <c r="B49" s="1302"/>
      <c r="C49" s="245"/>
      <c r="D49" s="246"/>
      <c r="E49" s="246">
        <f>D49/12</f>
        <v>0</v>
      </c>
      <c r="F49" s="207">
        <f>ROUND(A49*C49*E49,0)</f>
        <v>0</v>
      </c>
    </row>
    <row r="50" spans="1:6" s="17" customFormat="1" ht="15">
      <c r="A50" s="273"/>
      <c r="B50" s="285"/>
      <c r="C50" s="274"/>
      <c r="D50" s="275"/>
      <c r="E50" s="275"/>
      <c r="F50" s="276"/>
    </row>
    <row r="51" spans="1:6" ht="15">
      <c r="B51" s="101" t="s">
        <v>313</v>
      </c>
      <c r="C51" s="251">
        <f>C14+C21+C28+C35</f>
        <v>0</v>
      </c>
      <c r="E51" s="101" t="s">
        <v>205</v>
      </c>
      <c r="F51" s="277">
        <f>F14+F21+F28+F35+F42+F49</f>
        <v>0</v>
      </c>
    </row>
    <row r="52" spans="1:6">
      <c r="F52" s="80"/>
    </row>
    <row r="53" spans="1:6" s="17" customFormat="1" ht="15">
      <c r="A53" s="100" t="s">
        <v>206</v>
      </c>
      <c r="B53" s="251"/>
      <c r="F53" s="252"/>
    </row>
    <row r="54" spans="1:6" s="17" customFormat="1" ht="15">
      <c r="A54" s="253" t="s">
        <v>207</v>
      </c>
      <c r="D54" s="100"/>
    </row>
    <row r="55" spans="1:6" s="17" customFormat="1" ht="15">
      <c r="A55" s="1325" t="s">
        <v>208</v>
      </c>
      <c r="B55" s="1326"/>
      <c r="C55" s="1326"/>
      <c r="D55" s="1326"/>
      <c r="E55" s="1325" t="s">
        <v>209</v>
      </c>
      <c r="F55" s="1326"/>
    </row>
    <row r="56" spans="1:6" s="17" customFormat="1">
      <c r="A56" s="1327" t="s">
        <v>211</v>
      </c>
      <c r="B56" s="1328"/>
      <c r="C56" s="1328"/>
      <c r="D56" s="1329"/>
      <c r="E56" s="1353"/>
      <c r="F56" s="1354"/>
    </row>
    <row r="57" spans="1:6" s="17" customFormat="1">
      <c r="A57" s="1327" t="s">
        <v>213</v>
      </c>
      <c r="B57" s="1328"/>
      <c r="C57" s="1328"/>
      <c r="D57" s="1329"/>
      <c r="E57" s="1353"/>
      <c r="F57" s="1354"/>
    </row>
    <row r="58" spans="1:6" s="17" customFormat="1">
      <c r="A58" s="1327" t="s">
        <v>214</v>
      </c>
      <c r="B58" s="1328"/>
      <c r="C58" s="1328"/>
      <c r="D58" s="1329"/>
      <c r="E58" s="1353"/>
      <c r="F58" s="1354"/>
    </row>
    <row r="59" spans="1:6" s="17" customFormat="1">
      <c r="A59" s="1327" t="s">
        <v>215</v>
      </c>
      <c r="B59" s="1328"/>
      <c r="C59" s="1328"/>
      <c r="D59" s="1329"/>
      <c r="E59" s="1353"/>
      <c r="F59" s="1354"/>
    </row>
    <row r="60" spans="1:6" s="17" customFormat="1">
      <c r="A60" s="1327" t="s">
        <v>216</v>
      </c>
      <c r="B60" s="1328"/>
      <c r="C60" s="1328"/>
      <c r="D60" s="1329"/>
      <c r="E60" s="1353"/>
      <c r="F60" s="1354"/>
    </row>
    <row r="61" spans="1:6" s="17" customFormat="1">
      <c r="A61" s="1327" t="s">
        <v>217</v>
      </c>
      <c r="B61" s="1328"/>
      <c r="C61" s="1328"/>
      <c r="D61" s="1329"/>
      <c r="E61" s="1353"/>
      <c r="F61" s="1354"/>
    </row>
    <row r="62" spans="1:6" s="17" customFormat="1">
      <c r="A62" s="1327" t="s">
        <v>218</v>
      </c>
      <c r="B62" s="1328"/>
      <c r="C62" s="1328"/>
      <c r="D62" s="1329"/>
      <c r="E62" s="1353"/>
      <c r="F62" s="1354"/>
    </row>
    <row r="63" spans="1:6" s="17" customFormat="1">
      <c r="A63" s="1327" t="s">
        <v>157</v>
      </c>
      <c r="B63" s="1328"/>
      <c r="C63" s="1328"/>
      <c r="D63" s="1329"/>
      <c r="E63" s="1353"/>
      <c r="F63" s="1354"/>
    </row>
    <row r="64" spans="1:6" s="17" customFormat="1" ht="15">
      <c r="E64" s="210" t="s">
        <v>219</v>
      </c>
      <c r="F64" s="252">
        <f>SUM(E56:F63)</f>
        <v>0</v>
      </c>
    </row>
    <row r="65" spans="1:13" s="17" customFormat="1"/>
    <row r="66" spans="1:13" s="17" customFormat="1" ht="15">
      <c r="C66" s="254"/>
      <c r="E66" s="101" t="s">
        <v>220</v>
      </c>
      <c r="F66" s="211">
        <f>IF(F64=0,0,F64/F51)</f>
        <v>0</v>
      </c>
    </row>
    <row r="67" spans="1:13" s="17" customFormat="1" ht="15.75" thickBot="1">
      <c r="A67" s="102"/>
      <c r="D67" s="254"/>
      <c r="E67" s="100"/>
    </row>
    <row r="68" spans="1:13" s="17" customFormat="1" ht="15.75" thickBot="1">
      <c r="C68" s="103"/>
      <c r="D68" s="104"/>
      <c r="E68" s="105" t="s">
        <v>221</v>
      </c>
      <c r="F68" s="255">
        <f>ROUND(F51+F64,0)</f>
        <v>0</v>
      </c>
    </row>
    <row r="69" spans="1:13" ht="15">
      <c r="E69" s="106"/>
      <c r="F69" s="256"/>
    </row>
    <row r="70" spans="1:13" s="17" customFormat="1" ht="15">
      <c r="A70" s="100" t="s">
        <v>222</v>
      </c>
    </row>
    <row r="72" spans="1:13">
      <c r="A72" s="272"/>
      <c r="B72" s="272"/>
    </row>
    <row r="73" spans="1:13" s="107" customFormat="1" ht="15">
      <c r="A73" s="212" t="s">
        <v>223</v>
      </c>
      <c r="B73" s="213"/>
      <c r="C73" s="214"/>
      <c r="D73" s="214"/>
      <c r="E73" s="213"/>
      <c r="F73" s="257"/>
    </row>
    <row r="74" spans="1:13" s="107" customFormat="1" ht="15">
      <c r="A74" s="215"/>
      <c r="B74" s="213"/>
      <c r="C74" s="214"/>
      <c r="D74" s="214"/>
      <c r="E74" s="213"/>
      <c r="F74" s="257"/>
    </row>
    <row r="75" spans="1:13" ht="15">
      <c r="A75" s="1234" t="s">
        <v>224</v>
      </c>
      <c r="B75" s="1334" t="s">
        <v>225</v>
      </c>
      <c r="C75" s="1335"/>
      <c r="D75" s="1335"/>
      <c r="E75" s="1234" t="s">
        <v>226</v>
      </c>
      <c r="F75" s="258" t="s">
        <v>209</v>
      </c>
      <c r="H75" s="1234" t="s">
        <v>224</v>
      </c>
      <c r="I75" s="1334" t="s">
        <v>225</v>
      </c>
      <c r="J75" s="1335"/>
      <c r="K75" s="1335"/>
      <c r="L75" s="1234" t="s">
        <v>226</v>
      </c>
      <c r="M75" s="258" t="s">
        <v>209</v>
      </c>
    </row>
    <row r="76" spans="1:13">
      <c r="A76" s="218"/>
      <c r="B76" s="1332"/>
      <c r="C76" s="1332"/>
      <c r="D76" s="1332"/>
      <c r="E76" s="218"/>
      <c r="F76" s="259"/>
      <c r="H76" s="216" t="s">
        <v>227</v>
      </c>
      <c r="I76" s="1333" t="s">
        <v>228</v>
      </c>
      <c r="J76" s="1333"/>
      <c r="K76" s="1333"/>
      <c r="L76" s="216" t="s">
        <v>229</v>
      </c>
      <c r="M76" s="260">
        <f>3000*12</f>
        <v>36000</v>
      </c>
    </row>
    <row r="77" spans="1:13">
      <c r="A77" s="216"/>
      <c r="B77" s="1332"/>
      <c r="C77" s="1332"/>
      <c r="D77" s="1332"/>
      <c r="E77" s="216"/>
      <c r="F77" s="261"/>
    </row>
    <row r="78" spans="1:13">
      <c r="A78" s="216"/>
      <c r="B78" s="1332"/>
      <c r="C78" s="1332"/>
      <c r="D78" s="1332"/>
      <c r="E78" s="216"/>
      <c r="F78" s="261"/>
    </row>
    <row r="79" spans="1:13">
      <c r="A79" s="216"/>
      <c r="B79" s="1332"/>
      <c r="C79" s="1332"/>
      <c r="D79" s="1332"/>
      <c r="E79" s="216"/>
      <c r="F79" s="261"/>
    </row>
    <row r="80" spans="1:13">
      <c r="A80" s="216"/>
      <c r="B80" s="1332"/>
      <c r="C80" s="1332"/>
      <c r="D80" s="1332"/>
      <c r="E80" s="216"/>
      <c r="F80" s="261"/>
    </row>
    <row r="81" spans="1:13" ht="15">
      <c r="E81" s="217" t="s">
        <v>230</v>
      </c>
      <c r="F81" s="262">
        <f>ROUND(SUM(F76:F80),0)</f>
        <v>0</v>
      </c>
    </row>
    <row r="83" spans="1:13" ht="15">
      <c r="A83" s="212" t="s">
        <v>231</v>
      </c>
    </row>
    <row r="84" spans="1:13" ht="15">
      <c r="A84" s="215"/>
    </row>
    <row r="85" spans="1:13" ht="15">
      <c r="A85" s="1234" t="s">
        <v>224</v>
      </c>
      <c r="B85" s="1334" t="s">
        <v>225</v>
      </c>
      <c r="C85" s="1335"/>
      <c r="D85" s="1335"/>
      <c r="E85" s="1234" t="s">
        <v>226</v>
      </c>
      <c r="F85" s="258" t="s">
        <v>209</v>
      </c>
      <c r="H85" s="1234" t="s">
        <v>224</v>
      </c>
      <c r="I85" s="1334" t="s">
        <v>225</v>
      </c>
      <c r="J85" s="1335"/>
      <c r="K85" s="1335"/>
      <c r="L85" s="1234" t="s">
        <v>226</v>
      </c>
      <c r="M85" s="258" t="s">
        <v>209</v>
      </c>
    </row>
    <row r="86" spans="1:13">
      <c r="A86" s="218"/>
      <c r="B86" s="1332"/>
      <c r="C86" s="1332"/>
      <c r="D86" s="1332"/>
      <c r="E86" s="218"/>
      <c r="F86" s="259"/>
      <c r="H86" s="216" t="s">
        <v>232</v>
      </c>
      <c r="I86" s="1333" t="s">
        <v>233</v>
      </c>
      <c r="J86" s="1333"/>
      <c r="K86" s="1333"/>
      <c r="L86" s="216" t="s">
        <v>234</v>
      </c>
      <c r="M86" s="260">
        <f>12*200</f>
        <v>2400</v>
      </c>
    </row>
    <row r="87" spans="1:13">
      <c r="A87" s="218"/>
      <c r="B87" s="1332"/>
      <c r="C87" s="1332"/>
      <c r="D87" s="1332"/>
      <c r="E87" s="218"/>
      <c r="F87" s="259"/>
    </row>
    <row r="88" spans="1:13">
      <c r="A88" s="218"/>
      <c r="B88" s="1332"/>
      <c r="C88" s="1332"/>
      <c r="D88" s="1332"/>
      <c r="E88" s="218"/>
      <c r="F88" s="259"/>
    </row>
    <row r="89" spans="1:13">
      <c r="A89" s="218"/>
      <c r="B89" s="1332"/>
      <c r="C89" s="1332"/>
      <c r="D89" s="1332"/>
      <c r="E89" s="218"/>
      <c r="F89" s="259"/>
    </row>
    <row r="90" spans="1:13">
      <c r="A90" s="218"/>
      <c r="B90" s="1332"/>
      <c r="C90" s="1332"/>
      <c r="D90" s="1332"/>
      <c r="E90" s="218"/>
      <c r="F90" s="259"/>
    </row>
    <row r="91" spans="1:13" ht="15">
      <c r="D91" s="108"/>
      <c r="E91" s="217" t="s">
        <v>235</v>
      </c>
      <c r="F91" s="262">
        <f>ROUND(SUM(F86:F90),0)</f>
        <v>0</v>
      </c>
    </row>
    <row r="92" spans="1:13" ht="15">
      <c r="A92" s="215"/>
    </row>
    <row r="93" spans="1:13" ht="15">
      <c r="A93" s="212" t="s">
        <v>236</v>
      </c>
    </row>
    <row r="94" spans="1:13" ht="15">
      <c r="A94" s="215"/>
    </row>
    <row r="95" spans="1:13" ht="15">
      <c r="A95" s="1234" t="s">
        <v>224</v>
      </c>
      <c r="B95" s="1334" t="s">
        <v>225</v>
      </c>
      <c r="C95" s="1335"/>
      <c r="D95" s="1335"/>
      <c r="E95" s="1234" t="s">
        <v>226</v>
      </c>
      <c r="F95" s="258" t="s">
        <v>209</v>
      </c>
      <c r="H95" s="1234" t="s">
        <v>224</v>
      </c>
      <c r="I95" s="1334" t="s">
        <v>225</v>
      </c>
      <c r="J95" s="1335"/>
      <c r="K95" s="1335"/>
      <c r="L95" s="1234" t="s">
        <v>226</v>
      </c>
      <c r="M95" s="258" t="s">
        <v>209</v>
      </c>
    </row>
    <row r="96" spans="1:13">
      <c r="A96" s="218"/>
      <c r="B96" s="1332"/>
      <c r="C96" s="1332"/>
      <c r="D96" s="1332"/>
      <c r="E96" s="218"/>
      <c r="F96" s="259"/>
      <c r="H96" s="216" t="s">
        <v>237</v>
      </c>
      <c r="I96" s="1333" t="s">
        <v>238</v>
      </c>
      <c r="J96" s="1333"/>
      <c r="K96" s="1333"/>
      <c r="L96" s="216" t="s">
        <v>239</v>
      </c>
      <c r="M96" s="260">
        <f>100*12</f>
        <v>1200</v>
      </c>
    </row>
    <row r="97" spans="1:13">
      <c r="A97" s="218"/>
      <c r="B97" s="1332"/>
      <c r="C97" s="1332"/>
      <c r="D97" s="1332"/>
      <c r="E97" s="218"/>
      <c r="F97" s="259"/>
    </row>
    <row r="98" spans="1:13">
      <c r="A98" s="218"/>
      <c r="B98" s="1332"/>
      <c r="C98" s="1332"/>
      <c r="D98" s="1332"/>
      <c r="E98" s="218"/>
      <c r="F98" s="259"/>
    </row>
    <row r="99" spans="1:13">
      <c r="A99" s="218"/>
      <c r="B99" s="1332"/>
      <c r="C99" s="1332"/>
      <c r="D99" s="1332"/>
      <c r="E99" s="218"/>
      <c r="F99" s="259"/>
    </row>
    <row r="100" spans="1:13">
      <c r="A100" s="218"/>
      <c r="B100" s="1332"/>
      <c r="C100" s="1332"/>
      <c r="D100" s="1332"/>
      <c r="E100" s="218"/>
      <c r="F100" s="259"/>
    </row>
    <row r="101" spans="1:13" ht="15">
      <c r="A101" s="215"/>
      <c r="D101" s="108"/>
      <c r="E101" s="217" t="s">
        <v>240</v>
      </c>
      <c r="F101" s="262">
        <f>ROUND(SUM(F96:F100),0)</f>
        <v>0</v>
      </c>
    </row>
    <row r="103" spans="1:13" ht="15">
      <c r="A103" s="212" t="s">
        <v>241</v>
      </c>
    </row>
    <row r="104" spans="1:13">
      <c r="E104" s="109"/>
      <c r="F104" s="254"/>
    </row>
    <row r="105" spans="1:13" ht="15">
      <c r="A105" s="219" t="s">
        <v>242</v>
      </c>
      <c r="C105" s="219" t="s">
        <v>243</v>
      </c>
      <c r="D105" s="219" t="s">
        <v>224</v>
      </c>
      <c r="E105" s="219" t="s">
        <v>226</v>
      </c>
      <c r="F105" s="263" t="s">
        <v>209</v>
      </c>
      <c r="H105" s="219" t="s">
        <v>242</v>
      </c>
      <c r="J105" s="219" t="s">
        <v>243</v>
      </c>
      <c r="K105" s="219" t="s">
        <v>224</v>
      </c>
      <c r="L105" s="219" t="s">
        <v>226</v>
      </c>
      <c r="M105" s="263" t="s">
        <v>209</v>
      </c>
    </row>
    <row r="106" spans="1:13" ht="28.5">
      <c r="A106" s="1336"/>
      <c r="B106" s="1332"/>
      <c r="C106" s="1235"/>
      <c r="D106" s="1235"/>
      <c r="E106" s="1235"/>
      <c r="F106" s="264"/>
      <c r="H106" s="1337" t="s">
        <v>244</v>
      </c>
      <c r="I106" s="1333"/>
      <c r="J106" s="1236" t="s">
        <v>245</v>
      </c>
      <c r="K106" s="1236" t="s">
        <v>246</v>
      </c>
      <c r="L106" s="1236" t="s">
        <v>247</v>
      </c>
      <c r="M106" s="265">
        <v>400</v>
      </c>
    </row>
    <row r="107" spans="1:13">
      <c r="A107" s="1336"/>
      <c r="B107" s="1332"/>
      <c r="C107" s="1235"/>
      <c r="D107" s="1235"/>
      <c r="E107" s="1235"/>
      <c r="F107" s="264"/>
    </row>
    <row r="108" spans="1:13">
      <c r="A108" s="1336"/>
      <c r="B108" s="1332"/>
      <c r="C108" s="1235"/>
      <c r="D108" s="1235"/>
      <c r="E108" s="1235"/>
      <c r="F108" s="264"/>
    </row>
    <row r="109" spans="1:13">
      <c r="A109" s="1336"/>
      <c r="B109" s="1332"/>
      <c r="C109" s="1235"/>
      <c r="D109" s="1235"/>
      <c r="E109" s="1235"/>
      <c r="F109" s="264"/>
    </row>
    <row r="110" spans="1:13" ht="15">
      <c r="E110" s="217" t="s">
        <v>248</v>
      </c>
      <c r="F110" s="262">
        <f>ROUND(SUM(F106:F109),0)</f>
        <v>0</v>
      </c>
    </row>
    <row r="112" spans="1:13" ht="15">
      <c r="A112" s="212" t="s">
        <v>249</v>
      </c>
    </row>
    <row r="113" spans="1:13" ht="15">
      <c r="A113" s="220"/>
    </row>
    <row r="114" spans="1:13" ht="15">
      <c r="A114" s="1234" t="s">
        <v>250</v>
      </c>
      <c r="B114" s="1334" t="s">
        <v>251</v>
      </c>
      <c r="C114" s="1335"/>
      <c r="D114" s="1335"/>
      <c r="E114" s="1234" t="s">
        <v>226</v>
      </c>
      <c r="F114" s="258" t="s">
        <v>209</v>
      </c>
      <c r="H114" s="1234" t="s">
        <v>250</v>
      </c>
      <c r="I114" s="1334" t="s">
        <v>251</v>
      </c>
      <c r="J114" s="1335"/>
      <c r="K114" s="1335"/>
      <c r="L114" s="1234" t="s">
        <v>226</v>
      </c>
      <c r="M114" s="258" t="s">
        <v>209</v>
      </c>
    </row>
    <row r="115" spans="1:13">
      <c r="A115" s="218"/>
      <c r="B115" s="1332"/>
      <c r="C115" s="1332"/>
      <c r="D115" s="1332"/>
      <c r="E115" s="218"/>
      <c r="F115" s="259"/>
      <c r="H115" s="216" t="s">
        <v>252</v>
      </c>
      <c r="I115" s="1333" t="s">
        <v>253</v>
      </c>
      <c r="J115" s="1333"/>
      <c r="K115" s="1333"/>
      <c r="L115" s="216" t="s">
        <v>254</v>
      </c>
      <c r="M115" s="260">
        <f>500*4</f>
        <v>2000</v>
      </c>
    </row>
    <row r="116" spans="1:13">
      <c r="A116" s="218"/>
      <c r="B116" s="1332"/>
      <c r="C116" s="1332"/>
      <c r="D116" s="1332"/>
      <c r="E116" s="218"/>
      <c r="F116" s="259"/>
    </row>
    <row r="117" spans="1:13">
      <c r="A117" s="218"/>
      <c r="B117" s="1332"/>
      <c r="C117" s="1332"/>
      <c r="D117" s="1332"/>
      <c r="E117" s="218"/>
      <c r="F117" s="259"/>
    </row>
    <row r="118" spans="1:13">
      <c r="A118" s="218"/>
      <c r="B118" s="1332"/>
      <c r="C118" s="1332"/>
      <c r="D118" s="1332"/>
      <c r="E118" s="218"/>
      <c r="F118" s="259"/>
    </row>
    <row r="119" spans="1:13" ht="15">
      <c r="D119" s="108"/>
      <c r="E119" s="217" t="s">
        <v>255</v>
      </c>
      <c r="F119" s="262">
        <f>ROUND(SUM(F115:F118),0)</f>
        <v>0</v>
      </c>
    </row>
    <row r="121" spans="1:13" ht="15">
      <c r="A121" s="212" t="s">
        <v>256</v>
      </c>
    </row>
    <row r="122" spans="1:13" ht="15">
      <c r="A122" s="220"/>
    </row>
    <row r="123" spans="1:13" ht="15">
      <c r="A123" s="1234" t="s">
        <v>224</v>
      </c>
      <c r="B123" s="1334" t="s">
        <v>225</v>
      </c>
      <c r="C123" s="1335"/>
      <c r="D123" s="1335"/>
      <c r="E123" s="1234" t="s">
        <v>226</v>
      </c>
      <c r="F123" s="258" t="s">
        <v>209</v>
      </c>
      <c r="H123" s="1234" t="s">
        <v>224</v>
      </c>
      <c r="I123" s="1334" t="s">
        <v>225</v>
      </c>
      <c r="J123" s="1335"/>
      <c r="K123" s="1335"/>
      <c r="L123" s="1234" t="s">
        <v>226</v>
      </c>
      <c r="M123" s="258" t="s">
        <v>209</v>
      </c>
    </row>
    <row r="124" spans="1:13">
      <c r="A124" s="218"/>
      <c r="B124" s="1332"/>
      <c r="C124" s="1332"/>
      <c r="D124" s="1332"/>
      <c r="E124" s="218"/>
      <c r="F124" s="259"/>
      <c r="H124" s="216" t="s">
        <v>257</v>
      </c>
      <c r="I124" s="1333" t="s">
        <v>258</v>
      </c>
      <c r="J124" s="1333"/>
      <c r="K124" s="1333"/>
      <c r="L124" s="216" t="s">
        <v>259</v>
      </c>
      <c r="M124" s="260">
        <f>50*20</f>
        <v>1000</v>
      </c>
    </row>
    <row r="125" spans="1:13">
      <c r="A125" s="216"/>
      <c r="B125" s="1333"/>
      <c r="C125" s="1333"/>
      <c r="D125" s="1333"/>
      <c r="E125" s="216"/>
      <c r="F125" s="260"/>
    </row>
    <row r="126" spans="1:13" ht="15">
      <c r="E126" s="217" t="s">
        <v>260</v>
      </c>
      <c r="F126" s="262">
        <f>SUM(F124:F125)</f>
        <v>0</v>
      </c>
    </row>
    <row r="127" spans="1:13" ht="15" thickBot="1"/>
    <row r="128" spans="1:13" ht="15.75" thickBot="1">
      <c r="C128" s="17"/>
      <c r="D128" s="103"/>
      <c r="E128" s="110" t="s">
        <v>261</v>
      </c>
      <c r="F128" s="255">
        <f>ROUND(F81+F91+F101+F110+F119+F126,0)</f>
        <v>0</v>
      </c>
    </row>
    <row r="130" spans="1:13" s="17" customFormat="1" ht="15">
      <c r="A130" s="100" t="s">
        <v>262</v>
      </c>
      <c r="F130" s="254"/>
    </row>
    <row r="132" spans="1:13" ht="15">
      <c r="A132" s="1234" t="s">
        <v>263</v>
      </c>
      <c r="B132" s="1334" t="s">
        <v>225</v>
      </c>
      <c r="C132" s="1335"/>
      <c r="D132" s="1335"/>
      <c r="E132" s="1234"/>
      <c r="F132" s="258" t="s">
        <v>209</v>
      </c>
      <c r="H132" s="1234" t="s">
        <v>263</v>
      </c>
      <c r="I132" s="1334" t="s">
        <v>225</v>
      </c>
      <c r="J132" s="1335"/>
      <c r="K132" s="1335"/>
      <c r="L132" s="1234"/>
      <c r="M132" s="258" t="s">
        <v>209</v>
      </c>
    </row>
    <row r="133" spans="1:13">
      <c r="A133" s="218"/>
      <c r="B133" s="1338"/>
      <c r="C133" s="1339"/>
      <c r="D133" s="1339"/>
      <c r="E133" s="1340"/>
      <c r="F133" s="259"/>
      <c r="H133" s="216" t="s">
        <v>272</v>
      </c>
      <c r="I133" s="1341" t="s">
        <v>273</v>
      </c>
      <c r="J133" s="1342"/>
      <c r="K133" s="1342"/>
      <c r="L133" s="1340"/>
      <c r="M133" s="260">
        <v>15000</v>
      </c>
    </row>
    <row r="134" spans="1:13">
      <c r="A134" s="216"/>
      <c r="B134" s="1341"/>
      <c r="C134" s="1342"/>
      <c r="D134" s="1342"/>
      <c r="E134" s="1340"/>
      <c r="F134" s="259"/>
    </row>
    <row r="135" spans="1:13" s="17" customFormat="1" ht="15" thickBot="1">
      <c r="F135" s="254"/>
    </row>
    <row r="136" spans="1:13" ht="15.75" thickBot="1">
      <c r="C136" s="17"/>
      <c r="D136" s="103"/>
      <c r="E136" s="110" t="s">
        <v>264</v>
      </c>
      <c r="F136" s="255">
        <f>ROUND(SUM(F133:F134),0)</f>
        <v>0</v>
      </c>
    </row>
    <row r="137" spans="1:13" ht="15" thickBot="1"/>
    <row r="138" spans="1:13" ht="15.75" thickBot="1">
      <c r="C138" s="17"/>
      <c r="D138" s="103"/>
      <c r="E138" s="105" t="s">
        <v>265</v>
      </c>
      <c r="F138" s="255">
        <f>ROUND(F68+F128+F136,0)</f>
        <v>0</v>
      </c>
    </row>
    <row r="140" spans="1:13" s="17" customFormat="1" ht="15">
      <c r="A140" s="100" t="s">
        <v>266</v>
      </c>
      <c r="B140" s="111"/>
      <c r="F140" s="254"/>
    </row>
    <row r="141" spans="1:13" ht="15">
      <c r="A141" s="17"/>
      <c r="B141" s="111"/>
    </row>
    <row r="142" spans="1:13" ht="15">
      <c r="A142" s="221" t="s">
        <v>267</v>
      </c>
      <c r="F142" s="258" t="s">
        <v>268</v>
      </c>
    </row>
    <row r="143" spans="1:13">
      <c r="A143" s="1155"/>
      <c r="B143" s="1156"/>
      <c r="C143" s="1157"/>
      <c r="D143" s="1157"/>
      <c r="E143" s="1158"/>
      <c r="F143" s="266"/>
    </row>
    <row r="144" spans="1:13">
      <c r="A144" s="112"/>
      <c r="B144" s="113"/>
      <c r="C144" s="108"/>
      <c r="D144" s="108"/>
      <c r="E144" s="114"/>
      <c r="F144" s="267"/>
    </row>
    <row r="145" spans="1:6">
      <c r="A145" s="112"/>
      <c r="B145" s="113"/>
      <c r="C145" s="108"/>
      <c r="D145" s="108"/>
      <c r="E145" s="114"/>
      <c r="F145" s="267"/>
    </row>
    <row r="146" spans="1:6">
      <c r="A146" s="112"/>
      <c r="B146" s="113"/>
      <c r="C146" s="108"/>
      <c r="D146" s="108"/>
      <c r="E146" s="114"/>
      <c r="F146" s="267"/>
    </row>
    <row r="147" spans="1:6">
      <c r="A147" s="17"/>
      <c r="B147" s="268"/>
      <c r="C147" s="17"/>
      <c r="D147" s="17"/>
      <c r="E147" s="17"/>
      <c r="F147" s="254"/>
    </row>
    <row r="148" spans="1:6" ht="15.75" thickBot="1">
      <c r="A148" s="115"/>
      <c r="E148" s="106" t="s">
        <v>269</v>
      </c>
      <c r="F148" s="269">
        <f>IF(F149=0,0,F149/F138)</f>
        <v>0</v>
      </c>
    </row>
    <row r="149" spans="1:6" ht="15.75" thickBot="1">
      <c r="A149" s="116"/>
      <c r="D149" s="103"/>
      <c r="E149" s="117" t="s">
        <v>270</v>
      </c>
      <c r="F149" s="255">
        <f>ROUND(SUM(F143:F146),0)</f>
        <v>0</v>
      </c>
    </row>
    <row r="150" spans="1:6">
      <c r="A150" s="116"/>
      <c r="F150" s="80"/>
    </row>
    <row r="151" spans="1:6" ht="15" thickBot="1"/>
    <row r="152" spans="1:6" ht="16.5" thickBot="1">
      <c r="E152" s="118" t="s">
        <v>271</v>
      </c>
      <c r="F152" s="270">
        <f>ROUND(F138+F149,0)</f>
        <v>0</v>
      </c>
    </row>
    <row r="154" spans="1:6" ht="15">
      <c r="A154" s="271"/>
    </row>
    <row r="161" s="80" customFormat="1"/>
    <row r="162" s="80" customFormat="1"/>
    <row r="163" s="80" customFormat="1"/>
    <row r="164" s="80" customFormat="1"/>
    <row r="165" s="80" customFormat="1"/>
    <row r="166" s="80" customFormat="1"/>
    <row r="167" s="80" customFormat="1"/>
    <row r="168" s="80" customFormat="1"/>
    <row r="169" s="80" customFormat="1"/>
    <row r="170" s="80"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79" fitToHeight="0" orientation="portrait" r:id="rId1"/>
  <rowBreaks count="1" manualBreakCount="1">
    <brk id="5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opLeftCell="A8" zoomScaleNormal="100" zoomScaleSheetLayoutView="100" workbookViewId="0">
      <selection activeCell="B9" sqref="B9:F9"/>
    </sheetView>
  </sheetViews>
  <sheetFormatPr defaultColWidth="9.140625" defaultRowHeight="14.25"/>
  <cols>
    <col min="1" max="1" width="37.140625" style="22" customWidth="1"/>
    <col min="2" max="2" width="11.7109375" style="22" customWidth="1"/>
    <col min="3" max="3" width="13.140625" style="22" customWidth="1"/>
    <col min="4" max="4" width="10.140625" style="22" customWidth="1"/>
    <col min="5" max="5" width="14" style="22" customWidth="1"/>
    <col min="6" max="6" width="9.42578125" style="22" customWidth="1"/>
    <col min="7" max="7" width="13.5703125" style="22" customWidth="1"/>
    <col min="8" max="8" width="11.28515625" style="22" customWidth="1"/>
    <col min="9" max="9" width="16.7109375" style="22" customWidth="1"/>
    <col min="10" max="10" width="13.5703125" style="278" customWidth="1"/>
    <col min="11" max="11" width="12.5703125" style="22" customWidth="1"/>
    <col min="12" max="16384" width="9.140625" style="22"/>
  </cols>
  <sheetData>
    <row r="1" spans="1:11" ht="15">
      <c r="A1" s="21" t="s">
        <v>134</v>
      </c>
      <c r="B1" s="1145"/>
      <c r="C1" s="1145"/>
      <c r="D1" s="1145"/>
      <c r="E1" s="1145"/>
      <c r="F1" s="143"/>
      <c r="G1" s="231"/>
      <c r="H1" s="232" t="s">
        <v>135</v>
      </c>
      <c r="I1" s="233"/>
    </row>
    <row r="2" spans="1:11" ht="15">
      <c r="A2" s="21" t="s">
        <v>91</v>
      </c>
      <c r="B2" s="1146"/>
      <c r="C2" s="1145"/>
      <c r="D2" s="50"/>
      <c r="E2" s="50"/>
      <c r="F2" s="42"/>
      <c r="G2" s="234"/>
      <c r="H2" s="235" t="s">
        <v>88</v>
      </c>
      <c r="I2" s="236"/>
    </row>
    <row r="3" spans="1:11" ht="15">
      <c r="A3" s="21" t="s">
        <v>136</v>
      </c>
      <c r="B3" s="1146"/>
      <c r="C3" s="1145"/>
      <c r="D3" s="50"/>
      <c r="E3" s="50"/>
      <c r="G3" s="234"/>
      <c r="H3" s="235" t="s">
        <v>93</v>
      </c>
      <c r="I3" s="233"/>
    </row>
    <row r="4" spans="1:11" ht="15">
      <c r="A4" s="24"/>
      <c r="G4" s="235"/>
      <c r="H4" s="102" t="s">
        <v>95</v>
      </c>
      <c r="I4" s="237"/>
    </row>
    <row r="5" spans="1:11" ht="15">
      <c r="D5" s="25" t="s">
        <v>137</v>
      </c>
      <c r="J5" s="280"/>
    </row>
    <row r="6" spans="1:11" ht="15.75" thickBot="1">
      <c r="D6" s="25"/>
    </row>
    <row r="7" spans="1:11" ht="15">
      <c r="A7" s="26"/>
      <c r="B7" s="27"/>
      <c r="C7" s="1282" t="s">
        <v>138</v>
      </c>
      <c r="D7" s="1283"/>
      <c r="E7" s="1283"/>
      <c r="F7" s="1283"/>
      <c r="G7" s="1283"/>
      <c r="H7" s="1284"/>
    </row>
    <row r="8" spans="1:11" ht="15" customHeight="1">
      <c r="A8" s="28" t="s">
        <v>139</v>
      </c>
      <c r="B8" s="29"/>
      <c r="C8" s="1293"/>
      <c r="D8" s="1294"/>
      <c r="E8" s="1293"/>
      <c r="F8" s="1294"/>
      <c r="G8" s="1293"/>
      <c r="H8" s="1294"/>
      <c r="I8" s="1291" t="s">
        <v>140</v>
      </c>
      <c r="K8" s="30"/>
    </row>
    <row r="9" spans="1:11" s="24" customFormat="1" ht="60">
      <c r="A9" s="28" t="s">
        <v>141</v>
      </c>
      <c r="B9" s="31" t="s">
        <v>310</v>
      </c>
      <c r="C9" s="32" t="s">
        <v>109</v>
      </c>
      <c r="D9" s="31" t="s">
        <v>143</v>
      </c>
      <c r="E9" s="32" t="s">
        <v>109</v>
      </c>
      <c r="F9" s="31" t="s">
        <v>143</v>
      </c>
      <c r="G9" s="32" t="s">
        <v>109</v>
      </c>
      <c r="H9" s="31" t="s">
        <v>143</v>
      </c>
      <c r="I9" s="1292"/>
      <c r="J9" s="281" t="s">
        <v>144</v>
      </c>
      <c r="K9" s="33"/>
    </row>
    <row r="10" spans="1:11" ht="15" customHeight="1">
      <c r="A10" s="119">
        <f>'B-6 page 2 BgtJustf'!B9</f>
        <v>0</v>
      </c>
      <c r="B10" s="202">
        <f>'B-6 page 2 BgtJustf'!C14</f>
        <v>0</v>
      </c>
      <c r="C10" s="1147"/>
      <c r="D10" s="35">
        <f>IF(C10=0,0,C10/I10)</f>
        <v>0</v>
      </c>
      <c r="E10" s="1147"/>
      <c r="F10" s="35">
        <f>IF(E10=0,0,E10/I10)</f>
        <v>0</v>
      </c>
      <c r="G10" s="1147"/>
      <c r="H10" s="35">
        <f>IF(G10=0,0,G10/I10)</f>
        <v>0</v>
      </c>
      <c r="I10" s="1148">
        <f t="shared" ref="I10:I15" si="0">C10+E10+G10</f>
        <v>0</v>
      </c>
      <c r="J10" s="278">
        <f>'B-6 page 2 BgtJustf'!F14</f>
        <v>0</v>
      </c>
      <c r="K10" s="36" t="s">
        <v>145</v>
      </c>
    </row>
    <row r="11" spans="1:11" ht="15" customHeight="1">
      <c r="A11" s="119">
        <f>'B-6 page 2 BgtJustf'!B16</f>
        <v>0</v>
      </c>
      <c r="B11" s="202">
        <f>'B-6 page 2 BgtJustf'!C21</f>
        <v>0</v>
      </c>
      <c r="C11" s="1147">
        <v>0</v>
      </c>
      <c r="D11" s="35">
        <f t="shared" ref="D11:D16" si="1">IF(C11=0,0,C11/I11)</f>
        <v>0</v>
      </c>
      <c r="E11" s="1147">
        <v>0</v>
      </c>
      <c r="F11" s="35">
        <f t="shared" ref="F11:F16" si="2">IF(E11=0,0,E11/I11)</f>
        <v>0</v>
      </c>
      <c r="G11" s="1147">
        <v>0</v>
      </c>
      <c r="H11" s="35">
        <f t="shared" ref="H11:H16" si="3">IF(G11=0,0,G11/I11)</f>
        <v>0</v>
      </c>
      <c r="I11" s="1148">
        <f t="shared" si="0"/>
        <v>0</v>
      </c>
      <c r="J11" s="278">
        <f>'B-6 page 2 BgtJustf'!F21</f>
        <v>0</v>
      </c>
      <c r="K11" s="37"/>
    </row>
    <row r="12" spans="1:11" ht="15" customHeight="1">
      <c r="A12" s="119">
        <f>'B-6 page 2 BgtJustf'!B23</f>
        <v>0</v>
      </c>
      <c r="B12" s="202">
        <f>'B-6 page 2 BgtJustf'!C28</f>
        <v>0</v>
      </c>
      <c r="C12" s="1147">
        <v>0</v>
      </c>
      <c r="D12" s="35">
        <f t="shared" si="1"/>
        <v>0</v>
      </c>
      <c r="E12" s="1147">
        <v>0</v>
      </c>
      <c r="F12" s="35">
        <f t="shared" si="2"/>
        <v>0</v>
      </c>
      <c r="G12" s="1147">
        <v>0</v>
      </c>
      <c r="H12" s="35">
        <f t="shared" si="3"/>
        <v>0</v>
      </c>
      <c r="I12" s="1148">
        <f t="shared" si="0"/>
        <v>0</v>
      </c>
      <c r="J12" s="278">
        <f>'B-6 page 2 BgtJustf'!F28</f>
        <v>0</v>
      </c>
      <c r="K12" s="37"/>
    </row>
    <row r="13" spans="1:11" ht="15" customHeight="1">
      <c r="A13" s="119">
        <f>'B-6 page 2 BgtJustf'!B30</f>
        <v>0</v>
      </c>
      <c r="B13" s="202">
        <f>'B-6 page 2 BgtJustf'!C35</f>
        <v>0</v>
      </c>
      <c r="C13" s="1147">
        <v>0</v>
      </c>
      <c r="D13" s="35">
        <f t="shared" si="1"/>
        <v>0</v>
      </c>
      <c r="E13" s="1147">
        <v>0</v>
      </c>
      <c r="F13" s="35">
        <f t="shared" si="2"/>
        <v>0</v>
      </c>
      <c r="G13" s="1147">
        <v>0</v>
      </c>
      <c r="H13" s="35">
        <f t="shared" si="3"/>
        <v>0</v>
      </c>
      <c r="I13" s="1148">
        <f t="shared" si="0"/>
        <v>0</v>
      </c>
      <c r="J13" s="278">
        <f>'B-6 page 2 BgtJustf'!F35</f>
        <v>0</v>
      </c>
      <c r="K13" s="37"/>
    </row>
    <row r="14" spans="1:11" ht="15" customHeight="1">
      <c r="A14" s="119">
        <f>'B-6 page 2 BgtJustf'!B37</f>
        <v>0</v>
      </c>
      <c r="B14" s="202">
        <f>'B-6 page 2 BgtJustf'!C42</f>
        <v>0</v>
      </c>
      <c r="C14" s="1147">
        <v>0</v>
      </c>
      <c r="D14" s="35">
        <f t="shared" si="1"/>
        <v>0</v>
      </c>
      <c r="E14" s="1147">
        <v>0</v>
      </c>
      <c r="F14" s="35">
        <f t="shared" si="2"/>
        <v>0</v>
      </c>
      <c r="G14" s="1147">
        <v>0</v>
      </c>
      <c r="H14" s="35">
        <f t="shared" si="3"/>
        <v>0</v>
      </c>
      <c r="I14" s="1148">
        <f t="shared" si="0"/>
        <v>0</v>
      </c>
      <c r="J14" s="278">
        <f>'B-6 page 2 BgtJustf'!F42</f>
        <v>0</v>
      </c>
      <c r="K14" s="37"/>
    </row>
    <row r="15" spans="1:11" ht="15" customHeight="1" thickBot="1">
      <c r="A15" s="127">
        <f>'B-6 page 2 BgtJustf'!B44</f>
        <v>0</v>
      </c>
      <c r="B15" s="203">
        <f>'B-6 page 2 BgtJustf'!C49</f>
        <v>0</v>
      </c>
      <c r="C15" s="192">
        <v>0</v>
      </c>
      <c r="D15" s="128">
        <f t="shared" si="1"/>
        <v>0</v>
      </c>
      <c r="E15" s="192">
        <v>0</v>
      </c>
      <c r="F15" s="128">
        <f t="shared" si="2"/>
        <v>0</v>
      </c>
      <c r="G15" s="192">
        <v>0</v>
      </c>
      <c r="H15" s="128">
        <f t="shared" si="3"/>
        <v>0</v>
      </c>
      <c r="I15" s="193">
        <f t="shared" si="0"/>
        <v>0</v>
      </c>
      <c r="J15" s="278">
        <f>'B-6 page 2 BgtJustf'!F49</f>
        <v>0</v>
      </c>
      <c r="K15" s="37"/>
    </row>
    <row r="16" spans="1:11" s="24" customFormat="1" ht="15" customHeight="1" thickTop="1">
      <c r="A16" s="122" t="s">
        <v>311</v>
      </c>
      <c r="B16" s="204">
        <f>SUM(B10:B15)</f>
        <v>0</v>
      </c>
      <c r="C16" s="194">
        <f>IF(SUM(C10:C15)=0,0,SUM(C10:C15))</f>
        <v>0</v>
      </c>
      <c r="D16" s="120">
        <f t="shared" si="1"/>
        <v>0</v>
      </c>
      <c r="E16" s="194">
        <f>SUM(E10:E15)</f>
        <v>0</v>
      </c>
      <c r="F16" s="120">
        <f t="shared" si="2"/>
        <v>0</v>
      </c>
      <c r="G16" s="194">
        <f>SUM(G10:G15)</f>
        <v>0</v>
      </c>
      <c r="H16" s="121">
        <f t="shared" si="3"/>
        <v>0</v>
      </c>
      <c r="I16" s="194">
        <f>SUM(I10:I15)</f>
        <v>0</v>
      </c>
      <c r="J16" s="279">
        <f>'B-6 page 2 BgtJustf'!F51</f>
        <v>0</v>
      </c>
      <c r="K16" s="38"/>
    </row>
    <row r="17" spans="1:11" ht="15" customHeight="1" thickBot="1">
      <c r="A17" s="129" t="s">
        <v>147</v>
      </c>
      <c r="B17" s="130">
        <f>'B-6 page 2 BgtJustf'!F66</f>
        <v>0</v>
      </c>
      <c r="C17" s="193">
        <f>IF(C16=0,0,C16*B17)</f>
        <v>0</v>
      </c>
      <c r="D17" s="131">
        <f>IF(C17=0,0,C17/I17)</f>
        <v>0</v>
      </c>
      <c r="E17" s="193">
        <f>E16*B17</f>
        <v>0</v>
      </c>
      <c r="F17" s="131">
        <f>IF(E17=0,0,E17/I17)</f>
        <v>0</v>
      </c>
      <c r="G17" s="193">
        <f>G16*B17</f>
        <v>0</v>
      </c>
      <c r="H17" s="131">
        <f>IF(G17=0,0,G17/I17)</f>
        <v>0</v>
      </c>
      <c r="I17" s="193">
        <f>C17+E17+G17</f>
        <v>0</v>
      </c>
      <c r="J17" s="278">
        <f>'B-6 page 2 BgtJustf'!F64</f>
        <v>0</v>
      </c>
      <c r="K17" s="30"/>
    </row>
    <row r="18" spans="1:11" s="24" customFormat="1" ht="15" customHeight="1" thickTop="1" thickBot="1">
      <c r="A18" s="124" t="s">
        <v>111</v>
      </c>
      <c r="B18" s="125"/>
      <c r="C18" s="205">
        <f>SUM(C16:C17)</f>
        <v>0</v>
      </c>
      <c r="D18" s="126">
        <f>IF(C18=0,0,C18/I18)</f>
        <v>0</v>
      </c>
      <c r="E18" s="205">
        <f>SUM(E16:E17)</f>
        <v>0</v>
      </c>
      <c r="F18" s="126">
        <f>IF(E18=0,0,E18/I18)</f>
        <v>0</v>
      </c>
      <c r="G18" s="205">
        <f>SUM(G16:G17)</f>
        <v>0</v>
      </c>
      <c r="H18" s="126">
        <f>IF(G18=0,0,G18/I18)</f>
        <v>0</v>
      </c>
      <c r="I18" s="195">
        <f>SUM(I16:I17)</f>
        <v>0</v>
      </c>
      <c r="J18" s="279">
        <f>'B-6 page 2 BgtJustf'!F68</f>
        <v>0</v>
      </c>
      <c r="K18" s="38"/>
    </row>
    <row r="19" spans="1:11" ht="15" customHeight="1" thickTop="1">
      <c r="A19" s="39"/>
      <c r="D19" s="23"/>
      <c r="F19" s="23"/>
      <c r="G19" s="42"/>
      <c r="H19" s="23"/>
      <c r="I19" s="43"/>
      <c r="K19" s="30"/>
    </row>
    <row r="20" spans="1:11" s="24" customFormat="1" ht="15" customHeight="1">
      <c r="A20" s="1289" t="s">
        <v>148</v>
      </c>
      <c r="B20" s="1290"/>
      <c r="C20" s="45" t="s">
        <v>149</v>
      </c>
      <c r="D20" s="31" t="s">
        <v>9</v>
      </c>
      <c r="E20" s="45" t="s">
        <v>149</v>
      </c>
      <c r="F20" s="31" t="s">
        <v>9</v>
      </c>
      <c r="G20" s="45" t="s">
        <v>149</v>
      </c>
      <c r="H20" s="31" t="s">
        <v>9</v>
      </c>
      <c r="I20" s="46" t="s">
        <v>150</v>
      </c>
      <c r="J20" s="279"/>
      <c r="K20" s="123" t="s">
        <v>151</v>
      </c>
    </row>
    <row r="21" spans="1:11" ht="15" customHeight="1">
      <c r="A21" s="1149" t="s">
        <v>152</v>
      </c>
      <c r="B21" s="47"/>
      <c r="C21" s="196">
        <v>0</v>
      </c>
      <c r="D21" s="34">
        <f>IF(C21=0,0,C21/I21)</f>
        <v>0</v>
      </c>
      <c r="E21" s="196">
        <v>0</v>
      </c>
      <c r="F21" s="34">
        <f>IF(E21=0,0,E21/I21)</f>
        <v>0</v>
      </c>
      <c r="G21" s="199">
        <v>0</v>
      </c>
      <c r="H21" s="34">
        <f>IF(G21=0,0,G21/I21)</f>
        <v>0</v>
      </c>
      <c r="I21" s="1148">
        <f t="shared" ref="I21:I30" si="4">C21+E21+G21</f>
        <v>0</v>
      </c>
      <c r="J21" s="278">
        <f>'B-6 page 2 BgtJustf'!F81</f>
        <v>0</v>
      </c>
    </row>
    <row r="22" spans="1:11" ht="15" customHeight="1">
      <c r="A22" s="1149" t="s">
        <v>153</v>
      </c>
      <c r="B22" s="47"/>
      <c r="C22" s="196">
        <v>0</v>
      </c>
      <c r="D22" s="34">
        <f t="shared" ref="D22:D31" si="5">IF(C22=0,0,C22/I22)</f>
        <v>0</v>
      </c>
      <c r="E22" s="196">
        <v>0</v>
      </c>
      <c r="F22" s="34">
        <f t="shared" ref="F22:F31" si="6">IF(E22=0,0,E22/I22)</f>
        <v>0</v>
      </c>
      <c r="G22" s="199">
        <v>0</v>
      </c>
      <c r="H22" s="34">
        <f t="shared" ref="H22:H31" si="7">IF(G22=0,0,G22/I22)</f>
        <v>0</v>
      </c>
      <c r="I22" s="1148">
        <f t="shared" si="4"/>
        <v>0</v>
      </c>
      <c r="J22" s="278">
        <f>'B-6 page 2 BgtJustf'!F91</f>
        <v>0</v>
      </c>
    </row>
    <row r="23" spans="1:11" ht="15" customHeight="1">
      <c r="A23" s="1149" t="s">
        <v>154</v>
      </c>
      <c r="B23" s="47"/>
      <c r="C23" s="196">
        <v>0</v>
      </c>
      <c r="D23" s="34">
        <f t="shared" si="5"/>
        <v>0</v>
      </c>
      <c r="E23" s="196">
        <v>0</v>
      </c>
      <c r="F23" s="34">
        <f t="shared" si="6"/>
        <v>0</v>
      </c>
      <c r="G23" s="199">
        <v>0</v>
      </c>
      <c r="H23" s="34">
        <f t="shared" si="7"/>
        <v>0</v>
      </c>
      <c r="I23" s="1148">
        <f t="shared" si="4"/>
        <v>0</v>
      </c>
      <c r="J23" s="278">
        <f>'B-6 page 2 BgtJustf'!F101</f>
        <v>0</v>
      </c>
    </row>
    <row r="24" spans="1:11" ht="15" customHeight="1">
      <c r="A24" s="1149" t="s">
        <v>155</v>
      </c>
      <c r="B24" s="47"/>
      <c r="C24" s="196">
        <v>0</v>
      </c>
      <c r="D24" s="34">
        <f t="shared" si="5"/>
        <v>0</v>
      </c>
      <c r="E24" s="196">
        <v>0</v>
      </c>
      <c r="F24" s="34">
        <f t="shared" si="6"/>
        <v>0</v>
      </c>
      <c r="G24" s="199">
        <v>0</v>
      </c>
      <c r="H24" s="34">
        <f t="shared" si="7"/>
        <v>0</v>
      </c>
      <c r="I24" s="1148">
        <f t="shared" si="4"/>
        <v>0</v>
      </c>
      <c r="J24" s="278">
        <f>'B-6 page 2 BgtJustf'!F110</f>
        <v>0</v>
      </c>
    </row>
    <row r="25" spans="1:11" ht="15" customHeight="1">
      <c r="A25" s="1149" t="s">
        <v>156</v>
      </c>
      <c r="B25" s="47"/>
      <c r="C25" s="196">
        <v>0</v>
      </c>
      <c r="D25" s="34">
        <f t="shared" si="5"/>
        <v>0</v>
      </c>
      <c r="E25" s="196">
        <v>0</v>
      </c>
      <c r="F25" s="34">
        <f t="shared" si="6"/>
        <v>0</v>
      </c>
      <c r="G25" s="199">
        <v>0</v>
      </c>
      <c r="H25" s="34">
        <f t="shared" si="7"/>
        <v>0</v>
      </c>
      <c r="I25" s="1148">
        <f t="shared" si="4"/>
        <v>0</v>
      </c>
      <c r="J25" s="278">
        <f>'B-6 page 2 BgtJustf'!F119</f>
        <v>0</v>
      </c>
    </row>
    <row r="26" spans="1:11" ht="15" customHeight="1">
      <c r="A26" s="1149" t="s">
        <v>157</v>
      </c>
      <c r="B26" s="47"/>
      <c r="C26" s="196">
        <v>0</v>
      </c>
      <c r="D26" s="34">
        <f t="shared" si="5"/>
        <v>0</v>
      </c>
      <c r="E26" s="196">
        <v>0</v>
      </c>
      <c r="F26" s="34">
        <f t="shared" si="6"/>
        <v>0</v>
      </c>
      <c r="G26" s="199">
        <v>0</v>
      </c>
      <c r="H26" s="34">
        <f t="shared" si="7"/>
        <v>0</v>
      </c>
      <c r="I26" s="1148">
        <f t="shared" si="4"/>
        <v>0</v>
      </c>
      <c r="J26" s="278">
        <f>'B-6 page 2 BgtJustf'!F126</f>
        <v>0</v>
      </c>
    </row>
    <row r="27" spans="1:11" ht="15" customHeight="1">
      <c r="A27" s="1150"/>
      <c r="B27" s="47"/>
      <c r="C27" s="196"/>
      <c r="D27" s="34">
        <f t="shared" si="5"/>
        <v>0</v>
      </c>
      <c r="E27" s="196"/>
      <c r="F27" s="34">
        <f t="shared" si="6"/>
        <v>0</v>
      </c>
      <c r="G27" s="199"/>
      <c r="H27" s="34">
        <f t="shared" si="7"/>
        <v>0</v>
      </c>
      <c r="I27" s="1148">
        <f t="shared" si="4"/>
        <v>0</v>
      </c>
    </row>
    <row r="28" spans="1:11" ht="15" customHeight="1">
      <c r="A28" s="1150"/>
      <c r="B28" s="47"/>
      <c r="C28" s="196"/>
      <c r="D28" s="34">
        <f t="shared" si="5"/>
        <v>0</v>
      </c>
      <c r="E28" s="196"/>
      <c r="F28" s="34">
        <f t="shared" si="6"/>
        <v>0</v>
      </c>
      <c r="G28" s="199"/>
      <c r="H28" s="34">
        <f t="shared" si="7"/>
        <v>0</v>
      </c>
      <c r="I28" s="1148">
        <f t="shared" si="4"/>
        <v>0</v>
      </c>
    </row>
    <row r="29" spans="1:11" ht="15" customHeight="1">
      <c r="A29" s="1150"/>
      <c r="B29" s="48" t="s">
        <v>158</v>
      </c>
      <c r="C29" s="196"/>
      <c r="D29" s="34">
        <f t="shared" si="5"/>
        <v>0</v>
      </c>
      <c r="E29" s="196"/>
      <c r="F29" s="34">
        <f t="shared" si="6"/>
        <v>0</v>
      </c>
      <c r="G29" s="1147"/>
      <c r="H29" s="34">
        <f t="shared" si="7"/>
        <v>0</v>
      </c>
      <c r="I29" s="1148">
        <f t="shared" si="4"/>
        <v>0</v>
      </c>
    </row>
    <row r="30" spans="1:11" ht="15" customHeight="1">
      <c r="A30" s="1150"/>
      <c r="B30" s="47"/>
      <c r="C30" s="196"/>
      <c r="D30" s="34">
        <f t="shared" si="5"/>
        <v>0</v>
      </c>
      <c r="E30" s="196"/>
      <c r="F30" s="34">
        <f t="shared" si="6"/>
        <v>0</v>
      </c>
      <c r="G30" s="199"/>
      <c r="H30" s="34">
        <f t="shared" si="7"/>
        <v>0</v>
      </c>
      <c r="I30" s="1148">
        <f t="shared" si="4"/>
        <v>0</v>
      </c>
    </row>
    <row r="31" spans="1:11" ht="15" customHeight="1">
      <c r="A31" s="1150"/>
      <c r="B31" s="49"/>
      <c r="C31" s="197"/>
      <c r="D31" s="34">
        <f t="shared" si="5"/>
        <v>0</v>
      </c>
      <c r="E31" s="197"/>
      <c r="F31" s="34">
        <f t="shared" si="6"/>
        <v>0</v>
      </c>
      <c r="G31" s="200"/>
      <c r="H31" s="34">
        <f t="shared" si="7"/>
        <v>0</v>
      </c>
      <c r="I31" s="201"/>
    </row>
    <row r="32" spans="1:11" s="24" customFormat="1" ht="15" customHeight="1" thickBot="1">
      <c r="A32" s="1151" t="s">
        <v>159</v>
      </c>
      <c r="B32" s="40"/>
      <c r="C32" s="198">
        <f>SUM(C21:C31)</f>
        <v>0</v>
      </c>
      <c r="D32" s="41">
        <f>IF(C32=0,0,C32/I32)</f>
        <v>0</v>
      </c>
      <c r="E32" s="198">
        <f>SUM(E21:E31)</f>
        <v>0</v>
      </c>
      <c r="F32" s="41">
        <f>IF(E32=0,0,E32/I32)</f>
        <v>0</v>
      </c>
      <c r="G32" s="198">
        <f>SUM(G21:G31)</f>
        <v>0</v>
      </c>
      <c r="H32" s="41">
        <f>IF(G32=0,0,G32/I32)</f>
        <v>0</v>
      </c>
      <c r="I32" s="198">
        <f>SUM(I21:I31)</f>
        <v>0</v>
      </c>
      <c r="J32" s="279">
        <f>'B-6 page 2 BgtJustf'!F128</f>
        <v>0</v>
      </c>
      <c r="K32" s="38"/>
    </row>
    <row r="33" spans="1:11" s="24" customFormat="1" ht="15" customHeight="1" thickTop="1">
      <c r="A33" s="50"/>
      <c r="B33" s="50"/>
      <c r="C33" s="51"/>
      <c r="D33" s="52"/>
      <c r="E33" s="51"/>
      <c r="F33" s="53"/>
      <c r="G33" s="51"/>
      <c r="H33" s="54"/>
      <c r="I33" s="55"/>
      <c r="J33" s="282"/>
      <c r="K33" s="50"/>
    </row>
    <row r="34" spans="1:11" s="24" customFormat="1" ht="15" customHeight="1">
      <c r="A34" s="50" t="s">
        <v>160</v>
      </c>
      <c r="B34" s="44"/>
      <c r="C34" s="45" t="s">
        <v>149</v>
      </c>
      <c r="D34" s="31" t="s">
        <v>9</v>
      </c>
      <c r="E34" s="45" t="s">
        <v>149</v>
      </c>
      <c r="F34" s="31" t="s">
        <v>9</v>
      </c>
      <c r="G34" s="45" t="s">
        <v>149</v>
      </c>
      <c r="H34" s="31" t="s">
        <v>9</v>
      </c>
      <c r="I34" s="46" t="s">
        <v>150</v>
      </c>
      <c r="J34" s="282"/>
      <c r="K34" s="50"/>
    </row>
    <row r="35" spans="1:11" ht="15" customHeight="1">
      <c r="A35" s="1149" t="s">
        <v>312</v>
      </c>
      <c r="B35" s="47"/>
      <c r="C35" s="196">
        <v>0</v>
      </c>
      <c r="D35" s="34">
        <f>IF(C35=0,0,C35/I35)</f>
        <v>0</v>
      </c>
      <c r="E35" s="196">
        <v>0</v>
      </c>
      <c r="F35" s="34">
        <f>IF(E35=0,0,E35/I35)</f>
        <v>0</v>
      </c>
      <c r="G35" s="199">
        <v>0</v>
      </c>
      <c r="H35" s="34">
        <f>IF(G35=0,0,G35/I35)</f>
        <v>0</v>
      </c>
      <c r="I35" s="1148">
        <f>C35+E35+G35</f>
        <v>0</v>
      </c>
      <c r="J35" s="278">
        <f>'B-6 page 2 BgtJustf'!F133</f>
        <v>0</v>
      </c>
    </row>
    <row r="36" spans="1:11" ht="15" customHeight="1">
      <c r="A36" s="1149" t="s">
        <v>162</v>
      </c>
      <c r="B36" s="47"/>
      <c r="C36" s="196"/>
      <c r="D36" s="34">
        <f>IF(C36=0,0,C36/I36)</f>
        <v>0</v>
      </c>
      <c r="E36" s="196"/>
      <c r="F36" s="34">
        <f>IF(E36=0,0,E36/I36)</f>
        <v>0</v>
      </c>
      <c r="G36" s="1147"/>
      <c r="H36" s="34">
        <f>IF(G36=0,0,G36/I36)</f>
        <v>0</v>
      </c>
      <c r="I36" s="1148">
        <f>C36+E36+G36</f>
        <v>0</v>
      </c>
      <c r="J36" s="278">
        <f>'B-6 page 2 BgtJustf'!F134</f>
        <v>0</v>
      </c>
    </row>
    <row r="37" spans="1:11" s="24" customFormat="1" ht="15" customHeight="1" thickBot="1">
      <c r="A37" s="1151" t="s">
        <v>163</v>
      </c>
      <c r="B37" s="40"/>
      <c r="C37" s="198">
        <f>ROUND(SUM(C35:C36),0)</f>
        <v>0</v>
      </c>
      <c r="D37" s="41">
        <f>IF(C37=0,0,C37/I37)</f>
        <v>0</v>
      </c>
      <c r="E37" s="198">
        <f>SUM(E35:E36)</f>
        <v>0</v>
      </c>
      <c r="F37" s="41">
        <f>IF(E37=0,0,E37/I37)</f>
        <v>0</v>
      </c>
      <c r="G37" s="198">
        <f>SUM(G35:G36)</f>
        <v>0</v>
      </c>
      <c r="H37" s="41">
        <f>IF(G37=0,0,G37/I37)</f>
        <v>0</v>
      </c>
      <c r="I37" s="198">
        <f>SUM(I35:I36)</f>
        <v>0</v>
      </c>
      <c r="J37" s="279">
        <f>'B-6 page 2 BgtJustf'!F136</f>
        <v>0</v>
      </c>
      <c r="K37" s="38"/>
    </row>
    <row r="38" spans="1:11" ht="15" customHeight="1" thickTop="1" thickBot="1">
      <c r="A38" s="50"/>
      <c r="B38" s="56"/>
      <c r="C38" s="57"/>
      <c r="D38" s="58"/>
      <c r="E38" s="57"/>
      <c r="F38" s="59"/>
      <c r="G38" s="60"/>
      <c r="H38" s="59"/>
      <c r="I38" s="61"/>
    </row>
    <row r="39" spans="1:11" ht="15" customHeight="1">
      <c r="A39" s="62" t="s">
        <v>164</v>
      </c>
      <c r="B39" s="63"/>
      <c r="C39" s="196">
        <f>ROUND(C18+C32+C37,0)</f>
        <v>0</v>
      </c>
      <c r="D39" s="34">
        <f>IF(C39=0,0,C39/I39)</f>
        <v>0</v>
      </c>
      <c r="E39" s="196">
        <f>ROUND(E18+E32+E37,0)</f>
        <v>0</v>
      </c>
      <c r="F39" s="34">
        <f>IF(E39=0,0,E39/I39)</f>
        <v>0</v>
      </c>
      <c r="G39" s="199">
        <f>ROUND(G18+G32+G37,0)</f>
        <v>0</v>
      </c>
      <c r="H39" s="34">
        <f>IF(G39=0,0,G39/I39)</f>
        <v>0</v>
      </c>
      <c r="I39" s="1148">
        <f>ROUND(C39+E39+G39,0)</f>
        <v>0</v>
      </c>
      <c r="J39" s="278">
        <f>'B-6 page 2 BgtJustf'!F138</f>
        <v>0</v>
      </c>
    </row>
    <row r="40" spans="1:11" ht="15" customHeight="1" thickBot="1">
      <c r="A40" s="64" t="s">
        <v>165</v>
      </c>
      <c r="B40" s="284">
        <f>(D40+F40+H40)/3</f>
        <v>0</v>
      </c>
      <c r="C40" s="196"/>
      <c r="D40" s="34">
        <f>IF(C40=0,0,C40/I40)</f>
        <v>0</v>
      </c>
      <c r="E40" s="196"/>
      <c r="F40" s="34">
        <f>IF(E40=0,0,E40/I40)</f>
        <v>0</v>
      </c>
      <c r="G40" s="196"/>
      <c r="H40" s="34">
        <f>IF(G40=0,0,G40/I40)</f>
        <v>0</v>
      </c>
      <c r="I40" s="1148">
        <f>ROUND(C40+E40+G40,0)</f>
        <v>0</v>
      </c>
      <c r="J40" s="278">
        <f>'B-6 page 2 BgtJustf'!F149</f>
        <v>0</v>
      </c>
      <c r="K40" s="283">
        <f>'B-6 page 2 BgtJustf'!F148</f>
        <v>0</v>
      </c>
    </row>
    <row r="41" spans="1:11" s="24" customFormat="1" ht="15" customHeight="1" thickBot="1">
      <c r="A41" s="65" t="s">
        <v>166</v>
      </c>
      <c r="B41" s="66"/>
      <c r="C41" s="198">
        <f>SUM(C39:C40)</f>
        <v>0</v>
      </c>
      <c r="D41" s="41">
        <f>IF(C41=0,0,C41/I41)</f>
        <v>0</v>
      </c>
      <c r="E41" s="198">
        <f>SUM(E39:E40)</f>
        <v>0</v>
      </c>
      <c r="F41" s="41">
        <f>IF(E41=0,0,E41/I41)</f>
        <v>0</v>
      </c>
      <c r="G41" s="198">
        <f>SUM(G39:G40)</f>
        <v>0</v>
      </c>
      <c r="H41" s="41">
        <f>IF(G41=0,0,G41/I41)</f>
        <v>0</v>
      </c>
      <c r="I41" s="198">
        <f>+I39+I40</f>
        <v>0</v>
      </c>
      <c r="J41" s="279">
        <f>'B-6 page 2 BgtJustf'!F152</f>
        <v>0</v>
      </c>
    </row>
    <row r="42" spans="1:11" ht="15" customHeight="1" thickBot="1">
      <c r="A42" s="169"/>
      <c r="B42" s="170"/>
      <c r="C42" s="67"/>
      <c r="D42" s="68"/>
      <c r="E42" s="67"/>
      <c r="F42" s="68"/>
      <c r="G42" s="171"/>
      <c r="H42" s="68"/>
      <c r="I42" s="172"/>
    </row>
    <row r="43" spans="1:11" ht="15" customHeight="1" thickTop="1">
      <c r="A43" s="1285" t="s">
        <v>167</v>
      </c>
      <c r="B43" s="1286"/>
      <c r="C43" s="163">
        <v>0</v>
      </c>
      <c r="D43" s="164"/>
      <c r="E43" s="165">
        <v>0</v>
      </c>
      <c r="F43" s="164"/>
      <c r="G43" s="165">
        <v>0</v>
      </c>
      <c r="H43" s="164"/>
      <c r="I43" s="173">
        <f>+C43+E43+G43</f>
        <v>0</v>
      </c>
    </row>
    <row r="44" spans="1:11" ht="15" customHeight="1">
      <c r="A44" s="1295" t="s">
        <v>168</v>
      </c>
      <c r="B44" s="1296"/>
      <c r="C44" s="206">
        <f>IF(C41=0,0,+C41/C43)</f>
        <v>0</v>
      </c>
      <c r="D44" s="162"/>
      <c r="E44" s="206">
        <f>IF(E41=0,0,+E41/E43)</f>
        <v>0</v>
      </c>
      <c r="F44" s="162"/>
      <c r="G44" s="206">
        <f>IF(G41=0,0,+G41/G43)</f>
        <v>0</v>
      </c>
      <c r="H44" s="162"/>
      <c r="I44" s="174"/>
    </row>
    <row r="45" spans="1:11" ht="15" customHeight="1" thickBot="1">
      <c r="A45" s="1287" t="s">
        <v>169</v>
      </c>
      <c r="B45" s="1288"/>
      <c r="C45" s="166"/>
      <c r="D45" s="167"/>
      <c r="E45" s="166"/>
      <c r="F45" s="167"/>
      <c r="G45" s="168"/>
      <c r="H45" s="167"/>
      <c r="I45" s="175"/>
    </row>
    <row r="46" spans="1:11" ht="12" customHeight="1" thickTop="1">
      <c r="A46" s="176"/>
      <c r="B46" s="42"/>
      <c r="C46" s="69"/>
      <c r="D46" s="42"/>
      <c r="E46" s="69"/>
      <c r="F46" s="42"/>
      <c r="G46" s="42"/>
      <c r="H46" s="42"/>
      <c r="I46" s="177"/>
    </row>
    <row r="47" spans="1:11" ht="12" customHeight="1" thickBot="1">
      <c r="A47" s="178"/>
      <c r="B47" s="56"/>
      <c r="C47" s="179"/>
      <c r="D47" s="179"/>
      <c r="E47" s="179"/>
      <c r="F47" s="56"/>
      <c r="G47" s="56"/>
      <c r="H47" s="56"/>
      <c r="I47" s="180" t="s">
        <v>170</v>
      </c>
    </row>
    <row r="48" spans="1:11">
      <c r="C48" s="70"/>
      <c r="E48" s="70"/>
      <c r="I48" s="70"/>
    </row>
    <row r="49" spans="3:9">
      <c r="C49" s="71"/>
      <c r="E49" s="71"/>
      <c r="G49" s="71"/>
      <c r="I49" s="72"/>
    </row>
    <row r="50" spans="3:9">
      <c r="C50" s="73"/>
      <c r="E50" s="73"/>
    </row>
  </sheetData>
  <mergeCells count="9">
    <mergeCell ref="I8:I9"/>
    <mergeCell ref="A20:B20"/>
    <mergeCell ref="A43:B43"/>
    <mergeCell ref="A44:B44"/>
    <mergeCell ref="A45:B45"/>
    <mergeCell ref="C7:H7"/>
    <mergeCell ref="C8:D8"/>
    <mergeCell ref="E8:F8"/>
    <mergeCell ref="G8:H8"/>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0"/>
  <sheetViews>
    <sheetView topLeftCell="B65" zoomScaleNormal="100" workbookViewId="0">
      <selection activeCell="B9" sqref="B9:F9"/>
    </sheetView>
  </sheetViews>
  <sheetFormatPr defaultColWidth="8.85546875" defaultRowHeight="14.25"/>
  <cols>
    <col min="1" max="1" width="39.5703125" style="80" customWidth="1"/>
    <col min="2" max="2" width="13.5703125" style="80" customWidth="1"/>
    <col min="3" max="3" width="17.140625" style="80" customWidth="1"/>
    <col min="4" max="4" width="17.28515625" style="80" customWidth="1"/>
    <col min="5" max="5" width="24.140625" style="80" customWidth="1"/>
    <col min="6" max="6" width="15.42578125" style="238" customWidth="1"/>
    <col min="7" max="7" width="9.28515625" style="80" customWidth="1"/>
    <col min="8" max="8" width="37.42578125" style="80" customWidth="1"/>
    <col min="9" max="9" width="14.28515625" style="80" customWidth="1"/>
    <col min="10" max="10" width="29.140625" style="80" customWidth="1"/>
    <col min="11" max="14" width="17.28515625" style="80" customWidth="1"/>
    <col min="15" max="16384" width="8.85546875" style="80"/>
  </cols>
  <sheetData>
    <row r="1" spans="1:13" ht="15">
      <c r="A1" s="1313" t="s">
        <v>173</v>
      </c>
      <c r="B1" s="1313"/>
      <c r="C1" s="1313"/>
      <c r="D1" s="1313"/>
      <c r="E1" s="1313"/>
      <c r="F1" s="1313"/>
    </row>
    <row r="2" spans="1:13">
      <c r="C2" s="81"/>
      <c r="D2" s="81"/>
    </row>
    <row r="3" spans="1:13">
      <c r="B3" s="17"/>
      <c r="C3" s="17"/>
      <c r="D3" s="17"/>
    </row>
    <row r="4" spans="1:13" ht="15">
      <c r="A4" s="239" t="s">
        <v>134</v>
      </c>
      <c r="B4" s="240">
        <v>0</v>
      </c>
      <c r="C4" s="241"/>
      <c r="D4" s="242"/>
      <c r="E4" s="232" t="s">
        <v>174</v>
      </c>
      <c r="F4" s="243"/>
    </row>
    <row r="5" spans="1:13" ht="15">
      <c r="A5" s="239" t="s">
        <v>175</v>
      </c>
      <c r="B5" s="1152">
        <v>0</v>
      </c>
      <c r="C5" s="1153"/>
      <c r="D5" s="1154"/>
      <c r="E5" s="235" t="s">
        <v>176</v>
      </c>
      <c r="F5" s="244">
        <v>0</v>
      </c>
    </row>
    <row r="7" spans="1:13" s="17" customFormat="1" ht="15">
      <c r="A7" s="82" t="s">
        <v>177</v>
      </c>
      <c r="B7" s="83"/>
      <c r="C7" s="83"/>
      <c r="D7" s="83"/>
      <c r="E7" s="83"/>
      <c r="F7" s="83"/>
    </row>
    <row r="8" spans="1:13" s="17" customFormat="1" ht="15" thickBot="1">
      <c r="A8" s="88"/>
      <c r="B8" s="87"/>
      <c r="C8" s="87"/>
      <c r="D8" s="87"/>
      <c r="E8" s="92"/>
      <c r="F8" s="92"/>
    </row>
    <row r="9" spans="1:13" s="17" customFormat="1">
      <c r="A9" s="93" t="s">
        <v>178</v>
      </c>
      <c r="B9" s="1314"/>
      <c r="C9" s="1315"/>
      <c r="D9" s="1315"/>
      <c r="E9" s="1315"/>
      <c r="F9" s="1316"/>
      <c r="H9" s="84" t="s">
        <v>180</v>
      </c>
      <c r="I9" s="1317" t="s">
        <v>181</v>
      </c>
      <c r="J9" s="1318"/>
      <c r="K9" s="1318"/>
      <c r="L9" s="1318"/>
      <c r="M9" s="1319"/>
    </row>
    <row r="10" spans="1:13" s="17" customFormat="1">
      <c r="A10" s="94" t="s">
        <v>182</v>
      </c>
      <c r="B10" s="1308"/>
      <c r="C10" s="1309"/>
      <c r="D10" s="1309"/>
      <c r="E10" s="1309"/>
      <c r="F10" s="1310"/>
      <c r="H10" s="85" t="s">
        <v>183</v>
      </c>
      <c r="I10" s="1320" t="s">
        <v>184</v>
      </c>
      <c r="J10" s="1321"/>
      <c r="K10" s="1321"/>
      <c r="L10" s="1321"/>
      <c r="M10" s="1322"/>
    </row>
    <row r="11" spans="1:13" s="17" customFormat="1">
      <c r="A11" s="94" t="s">
        <v>185</v>
      </c>
      <c r="B11" s="1312"/>
      <c r="C11" s="1309"/>
      <c r="D11" s="1309"/>
      <c r="E11" s="1309"/>
      <c r="F11" s="1310"/>
      <c r="H11" s="85" t="s">
        <v>186</v>
      </c>
      <c r="I11" s="1323" t="s">
        <v>187</v>
      </c>
      <c r="J11" s="1321"/>
      <c r="K11" s="1321"/>
      <c r="L11" s="1321"/>
      <c r="M11" s="1322"/>
    </row>
    <row r="12" spans="1:13" s="17" customFormat="1">
      <c r="A12" s="95"/>
      <c r="B12" s="83"/>
      <c r="D12" s="83"/>
      <c r="E12" s="83"/>
      <c r="F12" s="96"/>
      <c r="H12" s="86"/>
      <c r="I12" s="87"/>
      <c r="J12" s="88"/>
      <c r="K12" s="87"/>
      <c r="L12" s="87"/>
      <c r="M12" s="89"/>
    </row>
    <row r="13" spans="1:13" s="17" customFormat="1" ht="43.5">
      <c r="A13" s="1297" t="s">
        <v>188</v>
      </c>
      <c r="B13" s="1298"/>
      <c r="C13" s="97" t="s">
        <v>189</v>
      </c>
      <c r="D13" s="97" t="s">
        <v>190</v>
      </c>
      <c r="E13" s="97" t="s">
        <v>191</v>
      </c>
      <c r="F13" s="98" t="s">
        <v>192</v>
      </c>
      <c r="H13" s="1299" t="s">
        <v>193</v>
      </c>
      <c r="I13" s="1300"/>
      <c r="J13" s="90" t="s">
        <v>189</v>
      </c>
      <c r="K13" s="90" t="s">
        <v>190</v>
      </c>
      <c r="L13" s="90" t="s">
        <v>191</v>
      </c>
      <c r="M13" s="91" t="s">
        <v>192</v>
      </c>
    </row>
    <row r="14" spans="1:13" s="17" customFormat="1" ht="15.75" thickBot="1">
      <c r="A14" s="1301"/>
      <c r="B14" s="1302"/>
      <c r="C14" s="245"/>
      <c r="D14" s="246"/>
      <c r="E14" s="246">
        <f>D14/12</f>
        <v>0</v>
      </c>
      <c r="F14" s="207">
        <f>ROUND(A14*C14*E14,0)</f>
        <v>0</v>
      </c>
      <c r="H14" s="1303">
        <v>200000</v>
      </c>
      <c r="I14" s="1304"/>
      <c r="J14" s="247">
        <v>1</v>
      </c>
      <c r="K14" s="248">
        <v>8</v>
      </c>
      <c r="L14" s="249">
        <f>K14/12</f>
        <v>0.66666666666666663</v>
      </c>
      <c r="M14" s="250">
        <f>ROUND(H14*J14*L14,0)</f>
        <v>133333</v>
      </c>
    </row>
    <row r="15" spans="1:13" s="17" customFormat="1" ht="15" thickBot="1">
      <c r="B15" s="83"/>
      <c r="C15" s="83"/>
      <c r="D15" s="83"/>
      <c r="E15" s="99"/>
      <c r="F15" s="99"/>
    </row>
    <row r="16" spans="1:13" s="17" customFormat="1">
      <c r="A16" s="93" t="s">
        <v>194</v>
      </c>
      <c r="B16" s="1305"/>
      <c r="C16" s="1306"/>
      <c r="D16" s="1306"/>
      <c r="E16" s="1306"/>
      <c r="F16" s="1307"/>
    </row>
    <row r="17" spans="1:15" s="17" customFormat="1">
      <c r="A17" s="94" t="s">
        <v>182</v>
      </c>
      <c r="B17" s="1308"/>
      <c r="C17" s="1309"/>
      <c r="D17" s="1309"/>
      <c r="E17" s="1309"/>
      <c r="F17" s="1310"/>
      <c r="H17" s="1311"/>
      <c r="I17" s="1311"/>
      <c r="J17" s="1311"/>
      <c r="K17" s="1311"/>
      <c r="L17" s="1311"/>
      <c r="M17" s="1311"/>
      <c r="N17" s="1311"/>
      <c r="O17" s="1311"/>
    </row>
    <row r="18" spans="1:15" s="17" customFormat="1">
      <c r="A18" s="94" t="s">
        <v>185</v>
      </c>
      <c r="B18" s="1312"/>
      <c r="C18" s="1309"/>
      <c r="D18" s="1309"/>
      <c r="E18" s="1309"/>
      <c r="F18" s="1310"/>
      <c r="H18" s="1311"/>
      <c r="I18" s="1311"/>
      <c r="J18" s="1311"/>
      <c r="K18" s="1311"/>
      <c r="L18" s="1311"/>
      <c r="M18" s="1311"/>
      <c r="N18" s="1311"/>
      <c r="O18" s="1311"/>
    </row>
    <row r="19" spans="1:15" s="17" customFormat="1">
      <c r="A19" s="95"/>
      <c r="B19" s="83"/>
      <c r="D19" s="83"/>
      <c r="E19" s="83"/>
      <c r="F19" s="96"/>
      <c r="H19" s="1324"/>
      <c r="I19" s="1324"/>
      <c r="J19" s="1324"/>
      <c r="K19" s="1324"/>
      <c r="L19" s="1324"/>
      <c r="M19" s="1324"/>
      <c r="N19" s="1324"/>
      <c r="O19" s="1324"/>
    </row>
    <row r="20" spans="1:15" s="17" customFormat="1" ht="29.25">
      <c r="A20" s="1297" t="s">
        <v>188</v>
      </c>
      <c r="B20" s="1298"/>
      <c r="C20" s="97" t="s">
        <v>189</v>
      </c>
      <c r="D20" s="97" t="s">
        <v>190</v>
      </c>
      <c r="E20" s="97" t="s">
        <v>191</v>
      </c>
      <c r="F20" s="98" t="s">
        <v>192</v>
      </c>
      <c r="H20" s="1324"/>
      <c r="I20" s="1324"/>
      <c r="J20" s="1324"/>
      <c r="K20" s="1324"/>
      <c r="L20" s="1324"/>
      <c r="M20" s="1324"/>
      <c r="N20" s="1324"/>
      <c r="O20" s="1324"/>
    </row>
    <row r="21" spans="1:15" s="17" customFormat="1" ht="15.75" thickBot="1">
      <c r="A21" s="1301"/>
      <c r="B21" s="1302"/>
      <c r="C21" s="245"/>
      <c r="D21" s="246"/>
      <c r="E21" s="246">
        <f>D21/12</f>
        <v>0</v>
      </c>
      <c r="F21" s="207">
        <f>ROUND(A21*C21*E21,0)</f>
        <v>0</v>
      </c>
    </row>
    <row r="22" spans="1:15" s="17" customFormat="1" ht="15" thickBot="1">
      <c r="B22" s="83"/>
      <c r="C22" s="83"/>
      <c r="D22" s="83"/>
      <c r="E22" s="99"/>
      <c r="F22" s="99"/>
    </row>
    <row r="23" spans="1:15" s="17" customFormat="1">
      <c r="A23" s="93" t="s">
        <v>195</v>
      </c>
      <c r="B23" s="1305"/>
      <c r="C23" s="1306"/>
      <c r="D23" s="1306"/>
      <c r="E23" s="1306"/>
      <c r="F23" s="1307"/>
    </row>
    <row r="24" spans="1:15" s="17" customFormat="1">
      <c r="A24" s="94" t="s">
        <v>182</v>
      </c>
      <c r="B24" s="1308"/>
      <c r="C24" s="1309"/>
      <c r="D24" s="1309"/>
      <c r="E24" s="1309"/>
      <c r="F24" s="1310"/>
    </row>
    <row r="25" spans="1:15" s="17" customFormat="1">
      <c r="A25" s="94" t="s">
        <v>185</v>
      </c>
      <c r="B25" s="1312"/>
      <c r="C25" s="1309"/>
      <c r="D25" s="1309"/>
      <c r="E25" s="1309"/>
      <c r="F25" s="1310"/>
    </row>
    <row r="26" spans="1:15" s="17" customFormat="1">
      <c r="A26" s="95"/>
      <c r="B26" s="83"/>
      <c r="D26" s="83"/>
      <c r="E26" s="83"/>
      <c r="F26" s="96"/>
    </row>
    <row r="27" spans="1:15" s="17" customFormat="1" ht="29.25">
      <c r="A27" s="1297" t="s">
        <v>188</v>
      </c>
      <c r="B27" s="1298"/>
      <c r="C27" s="97" t="s">
        <v>189</v>
      </c>
      <c r="D27" s="97" t="s">
        <v>190</v>
      </c>
      <c r="E27" s="97" t="s">
        <v>191</v>
      </c>
      <c r="F27" s="98" t="s">
        <v>192</v>
      </c>
    </row>
    <row r="28" spans="1:15" s="17" customFormat="1" ht="15.75" thickBot="1">
      <c r="A28" s="1301"/>
      <c r="B28" s="1302"/>
      <c r="C28" s="245"/>
      <c r="D28" s="246"/>
      <c r="E28" s="246">
        <f>D28/12</f>
        <v>0</v>
      </c>
      <c r="F28" s="207">
        <f>ROUND(A28*C28*E28,0)</f>
        <v>0</v>
      </c>
    </row>
    <row r="29" spans="1:15" s="17" customFormat="1" ht="15" thickBot="1">
      <c r="B29" s="83"/>
      <c r="C29" s="83"/>
      <c r="D29" s="83"/>
      <c r="E29" s="99"/>
      <c r="F29" s="99"/>
    </row>
    <row r="30" spans="1:15" s="17" customFormat="1">
      <c r="A30" s="93" t="s">
        <v>196</v>
      </c>
      <c r="B30" s="1305"/>
      <c r="C30" s="1306"/>
      <c r="D30" s="1306"/>
      <c r="E30" s="1306"/>
      <c r="F30" s="1307"/>
    </row>
    <row r="31" spans="1:15" s="17" customFormat="1">
      <c r="A31" s="94" t="s">
        <v>182</v>
      </c>
      <c r="B31" s="1308"/>
      <c r="C31" s="1309"/>
      <c r="D31" s="1309"/>
      <c r="E31" s="1309"/>
      <c r="F31" s="1310"/>
    </row>
    <row r="32" spans="1:15" s="17" customFormat="1">
      <c r="A32" s="94" t="s">
        <v>185</v>
      </c>
      <c r="B32" s="1312"/>
      <c r="C32" s="1309"/>
      <c r="D32" s="1309"/>
      <c r="E32" s="1309"/>
      <c r="F32" s="1310"/>
    </row>
    <row r="33" spans="1:6" s="17" customFormat="1">
      <c r="A33" s="95"/>
      <c r="B33" s="83"/>
      <c r="D33" s="83"/>
      <c r="E33" s="83"/>
      <c r="F33" s="96"/>
    </row>
    <row r="34" spans="1:6" s="17" customFormat="1" ht="29.25">
      <c r="A34" s="1297" t="s">
        <v>188</v>
      </c>
      <c r="B34" s="1298"/>
      <c r="C34" s="97" t="s">
        <v>189</v>
      </c>
      <c r="D34" s="97" t="s">
        <v>190</v>
      </c>
      <c r="E34" s="97" t="s">
        <v>191</v>
      </c>
      <c r="F34" s="98" t="s">
        <v>192</v>
      </c>
    </row>
    <row r="35" spans="1:6" s="17" customFormat="1" ht="15.75" thickBot="1">
      <c r="A35" s="1301"/>
      <c r="B35" s="1302"/>
      <c r="C35" s="245"/>
      <c r="D35" s="246"/>
      <c r="E35" s="246">
        <f>D35/12</f>
        <v>0</v>
      </c>
      <c r="F35" s="207">
        <f>ROUND(A35*C35*E35,0)</f>
        <v>0</v>
      </c>
    </row>
    <row r="36" spans="1:6" s="17" customFormat="1" ht="15.75" thickBot="1">
      <c r="A36" s="273"/>
      <c r="B36" s="285"/>
      <c r="C36" s="274"/>
      <c r="D36" s="275"/>
      <c r="E36" s="275"/>
      <c r="F36" s="276"/>
    </row>
    <row r="37" spans="1:6" s="17" customFormat="1">
      <c r="A37" s="93" t="s">
        <v>197</v>
      </c>
      <c r="B37" s="1305"/>
      <c r="C37" s="1306"/>
      <c r="D37" s="1306"/>
      <c r="E37" s="1306"/>
      <c r="F37" s="1307"/>
    </row>
    <row r="38" spans="1:6" s="17" customFormat="1">
      <c r="A38" s="94" t="s">
        <v>182</v>
      </c>
      <c r="B38" s="1308"/>
      <c r="C38" s="1309"/>
      <c r="D38" s="1309"/>
      <c r="E38" s="1309"/>
      <c r="F38" s="1310"/>
    </row>
    <row r="39" spans="1:6" s="17" customFormat="1">
      <c r="A39" s="94" t="s">
        <v>185</v>
      </c>
      <c r="B39" s="1312"/>
      <c r="C39" s="1309"/>
      <c r="D39" s="1309"/>
      <c r="E39" s="1309"/>
      <c r="F39" s="1310"/>
    </row>
    <row r="40" spans="1:6" s="17" customFormat="1">
      <c r="A40" s="95"/>
      <c r="B40" s="83"/>
      <c r="D40" s="83"/>
      <c r="E40" s="83"/>
      <c r="F40" s="96"/>
    </row>
    <row r="41" spans="1:6" s="17" customFormat="1" ht="29.25">
      <c r="A41" s="1297" t="s">
        <v>188</v>
      </c>
      <c r="B41" s="1298"/>
      <c r="C41" s="97" t="s">
        <v>189</v>
      </c>
      <c r="D41" s="97" t="s">
        <v>190</v>
      </c>
      <c r="E41" s="97" t="s">
        <v>191</v>
      </c>
      <c r="F41" s="98" t="s">
        <v>192</v>
      </c>
    </row>
    <row r="42" spans="1:6" s="17" customFormat="1" ht="15.75" thickBot="1">
      <c r="A42" s="1301"/>
      <c r="B42" s="1302"/>
      <c r="C42" s="245"/>
      <c r="D42" s="246"/>
      <c r="E42" s="246">
        <f>D42/12</f>
        <v>0</v>
      </c>
      <c r="F42" s="207">
        <f>ROUND(A42*C42*E42,0)</f>
        <v>0</v>
      </c>
    </row>
    <row r="43" spans="1:6" s="17" customFormat="1" ht="15.75" thickBot="1">
      <c r="A43" s="273"/>
      <c r="B43" s="285"/>
      <c r="C43" s="274"/>
      <c r="D43" s="275"/>
      <c r="E43" s="275"/>
      <c r="F43" s="276"/>
    </row>
    <row r="44" spans="1:6" s="17" customFormat="1">
      <c r="A44" s="93" t="s">
        <v>198</v>
      </c>
      <c r="B44" s="1305"/>
      <c r="C44" s="1306"/>
      <c r="D44" s="1306"/>
      <c r="E44" s="1306"/>
      <c r="F44" s="1307"/>
    </row>
    <row r="45" spans="1:6" s="17" customFormat="1">
      <c r="A45" s="94" t="s">
        <v>182</v>
      </c>
      <c r="B45" s="1308"/>
      <c r="C45" s="1309"/>
      <c r="D45" s="1309"/>
      <c r="E45" s="1309"/>
      <c r="F45" s="1310"/>
    </row>
    <row r="46" spans="1:6" s="17" customFormat="1">
      <c r="A46" s="94" t="s">
        <v>185</v>
      </c>
      <c r="B46" s="1312"/>
      <c r="C46" s="1309"/>
      <c r="D46" s="1309"/>
      <c r="E46" s="1309"/>
      <c r="F46" s="1310"/>
    </row>
    <row r="47" spans="1:6" s="17" customFormat="1">
      <c r="A47" s="95"/>
      <c r="B47" s="83"/>
      <c r="D47" s="83"/>
      <c r="E47" s="83"/>
      <c r="F47" s="96"/>
    </row>
    <row r="48" spans="1:6" s="17" customFormat="1" ht="29.25">
      <c r="A48" s="1297" t="s">
        <v>188</v>
      </c>
      <c r="B48" s="1298"/>
      <c r="C48" s="97" t="s">
        <v>189</v>
      </c>
      <c r="D48" s="97" t="s">
        <v>190</v>
      </c>
      <c r="E48" s="97" t="s">
        <v>191</v>
      </c>
      <c r="F48" s="98" t="s">
        <v>192</v>
      </c>
    </row>
    <row r="49" spans="1:6" s="17" customFormat="1" ht="15.75" thickBot="1">
      <c r="A49" s="1301"/>
      <c r="B49" s="1302"/>
      <c r="C49" s="245"/>
      <c r="D49" s="246"/>
      <c r="E49" s="246">
        <f>D49/12</f>
        <v>0</v>
      </c>
      <c r="F49" s="207">
        <f>ROUND(A49*C49*E49,0)</f>
        <v>0</v>
      </c>
    </row>
    <row r="50" spans="1:6" s="17" customFormat="1" ht="15">
      <c r="A50" s="273"/>
      <c r="B50" s="285"/>
      <c r="C50" s="274"/>
      <c r="D50" s="275"/>
      <c r="E50" s="275"/>
      <c r="F50" s="276"/>
    </row>
    <row r="51" spans="1:6" ht="15">
      <c r="B51" s="101" t="s">
        <v>313</v>
      </c>
      <c r="C51" s="251">
        <f>C14+C21+C28+C35</f>
        <v>0</v>
      </c>
      <c r="E51" s="101" t="s">
        <v>205</v>
      </c>
      <c r="F51" s="277">
        <f>F14+F21+F28+F35+F42+F49</f>
        <v>0</v>
      </c>
    </row>
    <row r="52" spans="1:6">
      <c r="F52" s="80"/>
    </row>
    <row r="53" spans="1:6" s="17" customFormat="1" ht="15">
      <c r="A53" s="100" t="s">
        <v>206</v>
      </c>
      <c r="B53" s="251"/>
      <c r="F53" s="252"/>
    </row>
    <row r="54" spans="1:6" s="17" customFormat="1" ht="15">
      <c r="A54" s="253" t="s">
        <v>207</v>
      </c>
      <c r="D54" s="100"/>
    </row>
    <row r="55" spans="1:6" s="17" customFormat="1" ht="15">
      <c r="A55" s="1325" t="s">
        <v>208</v>
      </c>
      <c r="B55" s="1326"/>
      <c r="C55" s="1326"/>
      <c r="D55" s="1326"/>
      <c r="E55" s="1325" t="s">
        <v>209</v>
      </c>
      <c r="F55" s="1326"/>
    </row>
    <row r="56" spans="1:6" s="17" customFormat="1">
      <c r="A56" s="1327" t="s">
        <v>211</v>
      </c>
      <c r="B56" s="1328"/>
      <c r="C56" s="1328"/>
      <c r="D56" s="1329"/>
      <c r="E56" s="1353"/>
      <c r="F56" s="1354"/>
    </row>
    <row r="57" spans="1:6" s="17" customFormat="1">
      <c r="A57" s="1327" t="s">
        <v>213</v>
      </c>
      <c r="B57" s="1328"/>
      <c r="C57" s="1328"/>
      <c r="D57" s="1329"/>
      <c r="E57" s="1353"/>
      <c r="F57" s="1354"/>
    </row>
    <row r="58" spans="1:6" s="17" customFormat="1">
      <c r="A58" s="1327" t="s">
        <v>214</v>
      </c>
      <c r="B58" s="1328"/>
      <c r="C58" s="1328"/>
      <c r="D58" s="1329"/>
      <c r="E58" s="1353"/>
      <c r="F58" s="1354"/>
    </row>
    <row r="59" spans="1:6" s="17" customFormat="1">
      <c r="A59" s="1327" t="s">
        <v>215</v>
      </c>
      <c r="B59" s="1328"/>
      <c r="C59" s="1328"/>
      <c r="D59" s="1329"/>
      <c r="E59" s="1353"/>
      <c r="F59" s="1354"/>
    </row>
    <row r="60" spans="1:6" s="17" customFormat="1">
      <c r="A60" s="1327" t="s">
        <v>216</v>
      </c>
      <c r="B60" s="1328"/>
      <c r="C60" s="1328"/>
      <c r="D60" s="1329"/>
      <c r="E60" s="1353"/>
      <c r="F60" s="1354"/>
    </row>
    <row r="61" spans="1:6" s="17" customFormat="1">
      <c r="A61" s="1327" t="s">
        <v>217</v>
      </c>
      <c r="B61" s="1328"/>
      <c r="C61" s="1328"/>
      <c r="D61" s="1329"/>
      <c r="E61" s="1353"/>
      <c r="F61" s="1354"/>
    </row>
    <row r="62" spans="1:6" s="17" customFormat="1">
      <c r="A62" s="1327" t="s">
        <v>218</v>
      </c>
      <c r="B62" s="1328"/>
      <c r="C62" s="1328"/>
      <c r="D62" s="1329"/>
      <c r="E62" s="1353"/>
      <c r="F62" s="1354"/>
    </row>
    <row r="63" spans="1:6" s="17" customFormat="1">
      <c r="A63" s="1327" t="s">
        <v>157</v>
      </c>
      <c r="B63" s="1328"/>
      <c r="C63" s="1328"/>
      <c r="D63" s="1329"/>
      <c r="E63" s="1353"/>
      <c r="F63" s="1354"/>
    </row>
    <row r="64" spans="1:6" s="17" customFormat="1" ht="15">
      <c r="E64" s="210" t="s">
        <v>219</v>
      </c>
      <c r="F64" s="252">
        <f>SUM(E56:F63)</f>
        <v>0</v>
      </c>
    </row>
    <row r="65" spans="1:13" s="17" customFormat="1"/>
    <row r="66" spans="1:13" s="17" customFormat="1" ht="15">
      <c r="C66" s="254"/>
      <c r="E66" s="101" t="s">
        <v>220</v>
      </c>
      <c r="F66" s="211">
        <f>IF(F64=0,0,F64/F51)</f>
        <v>0</v>
      </c>
    </row>
    <row r="67" spans="1:13" s="17" customFormat="1" ht="15.75" thickBot="1">
      <c r="A67" s="102"/>
      <c r="D67" s="254"/>
      <c r="E67" s="100"/>
    </row>
    <row r="68" spans="1:13" s="17" customFormat="1" ht="15.75" thickBot="1">
      <c r="C68" s="103"/>
      <c r="D68" s="104"/>
      <c r="E68" s="105" t="s">
        <v>221</v>
      </c>
      <c r="F68" s="255">
        <f>ROUND(F51+F64,0)</f>
        <v>0</v>
      </c>
    </row>
    <row r="69" spans="1:13" ht="15">
      <c r="E69" s="106"/>
      <c r="F69" s="256"/>
    </row>
    <row r="70" spans="1:13" s="17" customFormat="1" ht="15">
      <c r="A70" s="100" t="s">
        <v>222</v>
      </c>
    </row>
    <row r="72" spans="1:13">
      <c r="A72" s="272"/>
      <c r="B72" s="272"/>
    </row>
    <row r="73" spans="1:13" s="107" customFormat="1" ht="15">
      <c r="A73" s="212" t="s">
        <v>223</v>
      </c>
      <c r="B73" s="213"/>
      <c r="C73" s="214"/>
      <c r="D73" s="214"/>
      <c r="E73" s="213"/>
      <c r="F73" s="257"/>
    </row>
    <row r="74" spans="1:13" s="107" customFormat="1" ht="15">
      <c r="A74" s="215"/>
      <c r="B74" s="213"/>
      <c r="C74" s="214"/>
      <c r="D74" s="214"/>
      <c r="E74" s="213"/>
      <c r="F74" s="257"/>
    </row>
    <row r="75" spans="1:13" ht="15">
      <c r="A75" s="1234" t="s">
        <v>224</v>
      </c>
      <c r="B75" s="1334" t="s">
        <v>225</v>
      </c>
      <c r="C75" s="1335"/>
      <c r="D75" s="1335"/>
      <c r="E75" s="1234" t="s">
        <v>226</v>
      </c>
      <c r="F75" s="258" t="s">
        <v>209</v>
      </c>
      <c r="H75" s="1234" t="s">
        <v>224</v>
      </c>
      <c r="I75" s="1334" t="s">
        <v>225</v>
      </c>
      <c r="J75" s="1335"/>
      <c r="K75" s="1335"/>
      <c r="L75" s="1234" t="s">
        <v>226</v>
      </c>
      <c r="M75" s="258" t="s">
        <v>209</v>
      </c>
    </row>
    <row r="76" spans="1:13">
      <c r="A76" s="218"/>
      <c r="B76" s="1332"/>
      <c r="C76" s="1332"/>
      <c r="D76" s="1332"/>
      <c r="E76" s="218"/>
      <c r="F76" s="259"/>
      <c r="H76" s="216" t="s">
        <v>227</v>
      </c>
      <c r="I76" s="1333" t="s">
        <v>228</v>
      </c>
      <c r="J76" s="1333"/>
      <c r="K76" s="1333"/>
      <c r="L76" s="216" t="s">
        <v>229</v>
      </c>
      <c r="M76" s="260">
        <f>3000*12</f>
        <v>36000</v>
      </c>
    </row>
    <row r="77" spans="1:13">
      <c r="A77" s="216"/>
      <c r="B77" s="1332"/>
      <c r="C77" s="1332"/>
      <c r="D77" s="1332"/>
      <c r="E77" s="216"/>
      <c r="F77" s="261"/>
    </row>
    <row r="78" spans="1:13">
      <c r="A78" s="216"/>
      <c r="B78" s="1332"/>
      <c r="C78" s="1332"/>
      <c r="D78" s="1332"/>
      <c r="E78" s="216"/>
      <c r="F78" s="261"/>
    </row>
    <row r="79" spans="1:13">
      <c r="A79" s="216"/>
      <c r="B79" s="1332"/>
      <c r="C79" s="1332"/>
      <c r="D79" s="1332"/>
      <c r="E79" s="216"/>
      <c r="F79" s="261"/>
    </row>
    <row r="80" spans="1:13">
      <c r="A80" s="216"/>
      <c r="B80" s="1332"/>
      <c r="C80" s="1332"/>
      <c r="D80" s="1332"/>
      <c r="E80" s="216"/>
      <c r="F80" s="261"/>
    </row>
    <row r="81" spans="1:13" ht="15">
      <c r="E81" s="217" t="s">
        <v>230</v>
      </c>
      <c r="F81" s="262">
        <f>ROUND(SUM(F76:F80),0)</f>
        <v>0</v>
      </c>
    </row>
    <row r="83" spans="1:13" ht="15">
      <c r="A83" s="212" t="s">
        <v>231</v>
      </c>
    </row>
    <row r="84" spans="1:13" ht="15">
      <c r="A84" s="215"/>
    </row>
    <row r="85" spans="1:13" ht="15">
      <c r="A85" s="1234" t="s">
        <v>224</v>
      </c>
      <c r="B85" s="1334" t="s">
        <v>225</v>
      </c>
      <c r="C85" s="1335"/>
      <c r="D85" s="1335"/>
      <c r="E85" s="1234" t="s">
        <v>226</v>
      </c>
      <c r="F85" s="258" t="s">
        <v>209</v>
      </c>
      <c r="H85" s="1234" t="s">
        <v>224</v>
      </c>
      <c r="I85" s="1334" t="s">
        <v>225</v>
      </c>
      <c r="J85" s="1335"/>
      <c r="K85" s="1335"/>
      <c r="L85" s="1234" t="s">
        <v>226</v>
      </c>
      <c r="M85" s="258" t="s">
        <v>209</v>
      </c>
    </row>
    <row r="86" spans="1:13">
      <c r="A86" s="218"/>
      <c r="B86" s="1332"/>
      <c r="C86" s="1332"/>
      <c r="D86" s="1332"/>
      <c r="E86" s="218"/>
      <c r="F86" s="259"/>
      <c r="H86" s="216" t="s">
        <v>232</v>
      </c>
      <c r="I86" s="1333" t="s">
        <v>233</v>
      </c>
      <c r="J86" s="1333"/>
      <c r="K86" s="1333"/>
      <c r="L86" s="216" t="s">
        <v>234</v>
      </c>
      <c r="M86" s="260">
        <f>12*200</f>
        <v>2400</v>
      </c>
    </row>
    <row r="87" spans="1:13">
      <c r="A87" s="218"/>
      <c r="B87" s="1332"/>
      <c r="C87" s="1332"/>
      <c r="D87" s="1332"/>
      <c r="E87" s="218"/>
      <c r="F87" s="259"/>
    </row>
    <row r="88" spans="1:13">
      <c r="A88" s="218"/>
      <c r="B88" s="1332"/>
      <c r="C88" s="1332"/>
      <c r="D88" s="1332"/>
      <c r="E88" s="218"/>
      <c r="F88" s="259"/>
    </row>
    <row r="89" spans="1:13">
      <c r="A89" s="218"/>
      <c r="B89" s="1332"/>
      <c r="C89" s="1332"/>
      <c r="D89" s="1332"/>
      <c r="E89" s="218"/>
      <c r="F89" s="259"/>
    </row>
    <row r="90" spans="1:13">
      <c r="A90" s="218"/>
      <c r="B90" s="1332"/>
      <c r="C90" s="1332"/>
      <c r="D90" s="1332"/>
      <c r="E90" s="218"/>
      <c r="F90" s="259"/>
    </row>
    <row r="91" spans="1:13" ht="15">
      <c r="D91" s="108"/>
      <c r="E91" s="217" t="s">
        <v>235</v>
      </c>
      <c r="F91" s="262">
        <f>ROUND(SUM(F86:F90),0)</f>
        <v>0</v>
      </c>
    </row>
    <row r="92" spans="1:13" ht="15">
      <c r="A92" s="215"/>
    </row>
    <row r="93" spans="1:13" ht="15">
      <c r="A93" s="212" t="s">
        <v>236</v>
      </c>
    </row>
    <row r="94" spans="1:13" ht="15">
      <c r="A94" s="215"/>
    </row>
    <row r="95" spans="1:13" ht="15">
      <c r="A95" s="1234" t="s">
        <v>224</v>
      </c>
      <c r="B95" s="1334" t="s">
        <v>225</v>
      </c>
      <c r="C95" s="1335"/>
      <c r="D95" s="1335"/>
      <c r="E95" s="1234" t="s">
        <v>226</v>
      </c>
      <c r="F95" s="258" t="s">
        <v>209</v>
      </c>
      <c r="H95" s="1234" t="s">
        <v>224</v>
      </c>
      <c r="I95" s="1334" t="s">
        <v>225</v>
      </c>
      <c r="J95" s="1335"/>
      <c r="K95" s="1335"/>
      <c r="L95" s="1234" t="s">
        <v>226</v>
      </c>
      <c r="M95" s="258" t="s">
        <v>209</v>
      </c>
    </row>
    <row r="96" spans="1:13">
      <c r="A96" s="218"/>
      <c r="B96" s="1332"/>
      <c r="C96" s="1332"/>
      <c r="D96" s="1332"/>
      <c r="E96" s="218"/>
      <c r="F96" s="259"/>
      <c r="H96" s="216" t="s">
        <v>237</v>
      </c>
      <c r="I96" s="1333" t="s">
        <v>238</v>
      </c>
      <c r="J96" s="1333"/>
      <c r="K96" s="1333"/>
      <c r="L96" s="216" t="s">
        <v>239</v>
      </c>
      <c r="M96" s="260">
        <f>100*12</f>
        <v>1200</v>
      </c>
    </row>
    <row r="97" spans="1:13">
      <c r="A97" s="218"/>
      <c r="B97" s="1332"/>
      <c r="C97" s="1332"/>
      <c r="D97" s="1332"/>
      <c r="E97" s="218"/>
      <c r="F97" s="259"/>
    </row>
    <row r="98" spans="1:13">
      <c r="A98" s="218"/>
      <c r="B98" s="1332"/>
      <c r="C98" s="1332"/>
      <c r="D98" s="1332"/>
      <c r="E98" s="218"/>
      <c r="F98" s="259"/>
    </row>
    <row r="99" spans="1:13">
      <c r="A99" s="218"/>
      <c r="B99" s="1332"/>
      <c r="C99" s="1332"/>
      <c r="D99" s="1332"/>
      <c r="E99" s="218"/>
      <c r="F99" s="259"/>
    </row>
    <row r="100" spans="1:13">
      <c r="A100" s="218"/>
      <c r="B100" s="1332"/>
      <c r="C100" s="1332"/>
      <c r="D100" s="1332"/>
      <c r="E100" s="218"/>
      <c r="F100" s="259"/>
    </row>
    <row r="101" spans="1:13" ht="15">
      <c r="A101" s="215"/>
      <c r="D101" s="108"/>
      <c r="E101" s="217" t="s">
        <v>240</v>
      </c>
      <c r="F101" s="262">
        <f>ROUND(SUM(F96:F100),0)</f>
        <v>0</v>
      </c>
    </row>
    <row r="103" spans="1:13" ht="15">
      <c r="A103" s="212" t="s">
        <v>241</v>
      </c>
    </row>
    <row r="104" spans="1:13">
      <c r="E104" s="109"/>
      <c r="F104" s="254"/>
    </row>
    <row r="105" spans="1:13" ht="15">
      <c r="A105" s="219" t="s">
        <v>242</v>
      </c>
      <c r="C105" s="219" t="s">
        <v>243</v>
      </c>
      <c r="D105" s="219" t="s">
        <v>224</v>
      </c>
      <c r="E105" s="219" t="s">
        <v>226</v>
      </c>
      <c r="F105" s="263" t="s">
        <v>209</v>
      </c>
      <c r="H105" s="219" t="s">
        <v>242</v>
      </c>
      <c r="J105" s="219" t="s">
        <v>243</v>
      </c>
      <c r="K105" s="219" t="s">
        <v>224</v>
      </c>
      <c r="L105" s="219" t="s">
        <v>226</v>
      </c>
      <c r="M105" s="263" t="s">
        <v>209</v>
      </c>
    </row>
    <row r="106" spans="1:13" ht="28.5">
      <c r="A106" s="1336"/>
      <c r="B106" s="1332"/>
      <c r="C106" s="1235"/>
      <c r="D106" s="1235"/>
      <c r="E106" s="1235"/>
      <c r="F106" s="264"/>
      <c r="H106" s="1337" t="s">
        <v>244</v>
      </c>
      <c r="I106" s="1333"/>
      <c r="J106" s="1236" t="s">
        <v>245</v>
      </c>
      <c r="K106" s="1236" t="s">
        <v>246</v>
      </c>
      <c r="L106" s="1236" t="s">
        <v>247</v>
      </c>
      <c r="M106" s="265">
        <v>400</v>
      </c>
    </row>
    <row r="107" spans="1:13">
      <c r="A107" s="1336"/>
      <c r="B107" s="1332"/>
      <c r="C107" s="1235"/>
      <c r="D107" s="1235"/>
      <c r="E107" s="1235"/>
      <c r="F107" s="264"/>
    </row>
    <row r="108" spans="1:13">
      <c r="A108" s="1336"/>
      <c r="B108" s="1332"/>
      <c r="C108" s="1235"/>
      <c r="D108" s="1235"/>
      <c r="E108" s="1235"/>
      <c r="F108" s="264"/>
    </row>
    <row r="109" spans="1:13">
      <c r="A109" s="1336"/>
      <c r="B109" s="1332"/>
      <c r="C109" s="1235"/>
      <c r="D109" s="1235"/>
      <c r="E109" s="1235"/>
      <c r="F109" s="264"/>
    </row>
    <row r="110" spans="1:13" ht="15">
      <c r="E110" s="217" t="s">
        <v>248</v>
      </c>
      <c r="F110" s="262">
        <f>ROUND(SUM(F106:F109),0)</f>
        <v>0</v>
      </c>
    </row>
    <row r="112" spans="1:13" ht="15">
      <c r="A112" s="212" t="s">
        <v>249</v>
      </c>
    </row>
    <row r="113" spans="1:13" ht="15">
      <c r="A113" s="220"/>
    </row>
    <row r="114" spans="1:13" ht="15">
      <c r="A114" s="1234" t="s">
        <v>250</v>
      </c>
      <c r="B114" s="1334" t="s">
        <v>251</v>
      </c>
      <c r="C114" s="1335"/>
      <c r="D114" s="1335"/>
      <c r="E114" s="1234" t="s">
        <v>226</v>
      </c>
      <c r="F114" s="258" t="s">
        <v>209</v>
      </c>
      <c r="H114" s="1234" t="s">
        <v>250</v>
      </c>
      <c r="I114" s="1334" t="s">
        <v>251</v>
      </c>
      <c r="J114" s="1335"/>
      <c r="K114" s="1335"/>
      <c r="L114" s="1234" t="s">
        <v>226</v>
      </c>
      <c r="M114" s="258" t="s">
        <v>209</v>
      </c>
    </row>
    <row r="115" spans="1:13">
      <c r="A115" s="218"/>
      <c r="B115" s="1332"/>
      <c r="C115" s="1332"/>
      <c r="D115" s="1332"/>
      <c r="E115" s="218"/>
      <c r="F115" s="259"/>
      <c r="H115" s="216" t="s">
        <v>252</v>
      </c>
      <c r="I115" s="1333" t="s">
        <v>253</v>
      </c>
      <c r="J115" s="1333"/>
      <c r="K115" s="1333"/>
      <c r="L115" s="216" t="s">
        <v>254</v>
      </c>
      <c r="M115" s="260">
        <f>500*4</f>
        <v>2000</v>
      </c>
    </row>
    <row r="116" spans="1:13">
      <c r="A116" s="218"/>
      <c r="B116" s="1332"/>
      <c r="C116" s="1332"/>
      <c r="D116" s="1332"/>
      <c r="E116" s="218"/>
      <c r="F116" s="259"/>
    </row>
    <row r="117" spans="1:13">
      <c r="A117" s="218"/>
      <c r="B117" s="1332"/>
      <c r="C117" s="1332"/>
      <c r="D117" s="1332"/>
      <c r="E117" s="218"/>
      <c r="F117" s="259"/>
    </row>
    <row r="118" spans="1:13">
      <c r="A118" s="218"/>
      <c r="B118" s="1332"/>
      <c r="C118" s="1332"/>
      <c r="D118" s="1332"/>
      <c r="E118" s="218"/>
      <c r="F118" s="259"/>
    </row>
    <row r="119" spans="1:13" ht="15">
      <c r="D119" s="108"/>
      <c r="E119" s="217" t="s">
        <v>255</v>
      </c>
      <c r="F119" s="262">
        <f>ROUND(SUM(F115:F118),0)</f>
        <v>0</v>
      </c>
    </row>
    <row r="121" spans="1:13" ht="15">
      <c r="A121" s="212" t="s">
        <v>256</v>
      </c>
    </row>
    <row r="122" spans="1:13" ht="15">
      <c r="A122" s="220"/>
    </row>
    <row r="123" spans="1:13" ht="15">
      <c r="A123" s="1234" t="s">
        <v>224</v>
      </c>
      <c r="B123" s="1334" t="s">
        <v>225</v>
      </c>
      <c r="C123" s="1335"/>
      <c r="D123" s="1335"/>
      <c r="E123" s="1234" t="s">
        <v>226</v>
      </c>
      <c r="F123" s="258" t="s">
        <v>209</v>
      </c>
      <c r="H123" s="1234" t="s">
        <v>224</v>
      </c>
      <c r="I123" s="1334" t="s">
        <v>225</v>
      </c>
      <c r="J123" s="1335"/>
      <c r="K123" s="1335"/>
      <c r="L123" s="1234" t="s">
        <v>226</v>
      </c>
      <c r="M123" s="258" t="s">
        <v>209</v>
      </c>
    </row>
    <row r="124" spans="1:13">
      <c r="A124" s="218"/>
      <c r="B124" s="1332"/>
      <c r="C124" s="1332"/>
      <c r="D124" s="1332"/>
      <c r="E124" s="218"/>
      <c r="F124" s="259"/>
      <c r="H124" s="216" t="s">
        <v>257</v>
      </c>
      <c r="I124" s="1333" t="s">
        <v>258</v>
      </c>
      <c r="J124" s="1333"/>
      <c r="K124" s="1333"/>
      <c r="L124" s="216" t="s">
        <v>259</v>
      </c>
      <c r="M124" s="260">
        <f>50*20</f>
        <v>1000</v>
      </c>
    </row>
    <row r="125" spans="1:13">
      <c r="A125" s="216"/>
      <c r="B125" s="1333"/>
      <c r="C125" s="1333"/>
      <c r="D125" s="1333"/>
      <c r="E125" s="216"/>
      <c r="F125" s="260"/>
    </row>
    <row r="126" spans="1:13" ht="15">
      <c r="E126" s="217" t="s">
        <v>260</v>
      </c>
      <c r="F126" s="262">
        <f>SUM(F124:F125)</f>
        <v>0</v>
      </c>
    </row>
    <row r="127" spans="1:13" ht="15" thickBot="1"/>
    <row r="128" spans="1:13" ht="15.75" thickBot="1">
      <c r="C128" s="17"/>
      <c r="D128" s="103"/>
      <c r="E128" s="110" t="s">
        <v>261</v>
      </c>
      <c r="F128" s="255">
        <f>ROUND(F81+F91+F101+F110+F119+F126,0)</f>
        <v>0</v>
      </c>
    </row>
    <row r="130" spans="1:13" s="17" customFormat="1" ht="15">
      <c r="A130" s="100" t="s">
        <v>262</v>
      </c>
      <c r="F130" s="254"/>
    </row>
    <row r="132" spans="1:13" ht="15">
      <c r="A132" s="1234" t="s">
        <v>263</v>
      </c>
      <c r="B132" s="1334" t="s">
        <v>225</v>
      </c>
      <c r="C132" s="1335"/>
      <c r="D132" s="1335"/>
      <c r="E132" s="1234"/>
      <c r="F132" s="258" t="s">
        <v>209</v>
      </c>
      <c r="H132" s="1234" t="s">
        <v>263</v>
      </c>
      <c r="I132" s="1334" t="s">
        <v>225</v>
      </c>
      <c r="J132" s="1335"/>
      <c r="K132" s="1335"/>
      <c r="L132" s="1234"/>
      <c r="M132" s="258" t="s">
        <v>209</v>
      </c>
    </row>
    <row r="133" spans="1:13">
      <c r="A133" s="218"/>
      <c r="B133" s="1338"/>
      <c r="C133" s="1339"/>
      <c r="D133" s="1339"/>
      <c r="E133" s="1340"/>
      <c r="F133" s="259"/>
      <c r="H133" s="216" t="s">
        <v>272</v>
      </c>
      <c r="I133" s="1341" t="s">
        <v>273</v>
      </c>
      <c r="J133" s="1342"/>
      <c r="K133" s="1342"/>
      <c r="L133" s="1340"/>
      <c r="M133" s="260">
        <v>15000</v>
      </c>
    </row>
    <row r="134" spans="1:13">
      <c r="A134" s="216"/>
      <c r="B134" s="1341"/>
      <c r="C134" s="1342"/>
      <c r="D134" s="1342"/>
      <c r="E134" s="1340"/>
      <c r="F134" s="259"/>
    </row>
    <row r="135" spans="1:13" s="17" customFormat="1" ht="15" thickBot="1">
      <c r="F135" s="254"/>
    </row>
    <row r="136" spans="1:13" ht="15.75" thickBot="1">
      <c r="C136" s="17"/>
      <c r="D136" s="103"/>
      <c r="E136" s="110" t="s">
        <v>264</v>
      </c>
      <c r="F136" s="255">
        <f>ROUND(SUM(F133:F134),0)</f>
        <v>0</v>
      </c>
    </row>
    <row r="137" spans="1:13" ht="15" thickBot="1"/>
    <row r="138" spans="1:13" ht="15.75" thickBot="1">
      <c r="C138" s="17"/>
      <c r="D138" s="103"/>
      <c r="E138" s="105" t="s">
        <v>265</v>
      </c>
      <c r="F138" s="255">
        <f>ROUND(F68+F128+F136,0)</f>
        <v>0</v>
      </c>
    </row>
    <row r="140" spans="1:13" s="17" customFormat="1" ht="15">
      <c r="A140" s="100" t="s">
        <v>266</v>
      </c>
      <c r="B140" s="111"/>
      <c r="F140" s="254"/>
    </row>
    <row r="141" spans="1:13" ht="15">
      <c r="A141" s="17"/>
      <c r="B141" s="111"/>
    </row>
    <row r="142" spans="1:13" ht="15">
      <c r="A142" s="221" t="s">
        <v>267</v>
      </c>
      <c r="F142" s="258" t="s">
        <v>268</v>
      </c>
    </row>
    <row r="143" spans="1:13">
      <c r="A143" s="1155"/>
      <c r="B143" s="1156"/>
      <c r="C143" s="1157"/>
      <c r="D143" s="1157"/>
      <c r="E143" s="1158"/>
      <c r="F143" s="266"/>
    </row>
    <row r="144" spans="1:13">
      <c r="A144" s="112"/>
      <c r="B144" s="113"/>
      <c r="C144" s="108"/>
      <c r="D144" s="108"/>
      <c r="E144" s="114"/>
      <c r="F144" s="267"/>
    </row>
    <row r="145" spans="1:6">
      <c r="A145" s="112"/>
      <c r="B145" s="113"/>
      <c r="C145" s="108"/>
      <c r="D145" s="108"/>
      <c r="E145" s="114"/>
      <c r="F145" s="267"/>
    </row>
    <row r="146" spans="1:6">
      <c r="A146" s="112"/>
      <c r="B146" s="113"/>
      <c r="C146" s="108"/>
      <c r="D146" s="108"/>
      <c r="E146" s="114"/>
      <c r="F146" s="267"/>
    </row>
    <row r="147" spans="1:6">
      <c r="A147" s="17"/>
      <c r="B147" s="268"/>
      <c r="C147" s="17"/>
      <c r="D147" s="17"/>
      <c r="E147" s="17"/>
      <c r="F147" s="254"/>
    </row>
    <row r="148" spans="1:6" ht="15.75" thickBot="1">
      <c r="A148" s="115"/>
      <c r="E148" s="106" t="s">
        <v>269</v>
      </c>
      <c r="F148" s="269">
        <f>IF(F149=0,0,F149/F138)</f>
        <v>0</v>
      </c>
    </row>
    <row r="149" spans="1:6" ht="15.75" thickBot="1">
      <c r="A149" s="116"/>
      <c r="D149" s="103"/>
      <c r="E149" s="117" t="s">
        <v>270</v>
      </c>
      <c r="F149" s="255">
        <f>ROUND(SUM(F143:F146),0)</f>
        <v>0</v>
      </c>
    </row>
    <row r="150" spans="1:6">
      <c r="A150" s="116"/>
      <c r="F150" s="80"/>
    </row>
    <row r="151" spans="1:6" ht="15" thickBot="1"/>
    <row r="152" spans="1:6" ht="16.5" thickBot="1">
      <c r="E152" s="118" t="s">
        <v>271</v>
      </c>
      <c r="F152" s="270">
        <f>ROUND(F138+F149,0)</f>
        <v>0</v>
      </c>
    </row>
    <row r="154" spans="1:6" ht="15">
      <c r="A154" s="271"/>
    </row>
    <row r="161" s="80" customFormat="1"/>
    <row r="162" s="80" customFormat="1"/>
    <row r="163" s="80" customFormat="1"/>
    <row r="164" s="80" customFormat="1"/>
    <row r="165" s="80" customFormat="1"/>
    <row r="166" s="80" customFormat="1"/>
    <row r="167" s="80" customFormat="1"/>
    <row r="168" s="80" customFormat="1"/>
    <row r="169" s="80" customFormat="1"/>
    <row r="170" s="80"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79" fitToHeight="0" orientation="portrait" r:id="rId1"/>
  <rowBreaks count="1" manualBreakCount="1">
    <brk id="5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opLeftCell="A8" zoomScaleNormal="100" zoomScaleSheetLayoutView="100" workbookViewId="0">
      <selection activeCell="B9" sqref="B9:F9"/>
    </sheetView>
  </sheetViews>
  <sheetFormatPr defaultColWidth="9.140625" defaultRowHeight="14.25"/>
  <cols>
    <col min="1" max="1" width="37.140625" style="22" customWidth="1"/>
    <col min="2" max="2" width="11.7109375" style="22" customWidth="1"/>
    <col min="3" max="3" width="13.140625" style="22" customWidth="1"/>
    <col min="4" max="4" width="10.140625" style="22" customWidth="1"/>
    <col min="5" max="5" width="14" style="22" customWidth="1"/>
    <col min="6" max="6" width="9.42578125" style="22" customWidth="1"/>
    <col min="7" max="7" width="13.5703125" style="22" customWidth="1"/>
    <col min="8" max="8" width="11.28515625" style="22" customWidth="1"/>
    <col min="9" max="9" width="16.7109375" style="22" customWidth="1"/>
    <col min="10" max="10" width="13.5703125" style="278" customWidth="1"/>
    <col min="11" max="11" width="12.5703125" style="22" customWidth="1"/>
    <col min="12" max="16384" width="9.140625" style="22"/>
  </cols>
  <sheetData>
    <row r="1" spans="1:11" ht="15">
      <c r="A1" s="21" t="s">
        <v>134</v>
      </c>
      <c r="B1" s="1145"/>
      <c r="C1" s="1145"/>
      <c r="D1" s="1145"/>
      <c r="E1" s="1145"/>
      <c r="F1" s="143"/>
      <c r="G1" s="231"/>
      <c r="H1" s="232" t="s">
        <v>135</v>
      </c>
      <c r="I1" s="233"/>
    </row>
    <row r="2" spans="1:11" ht="15">
      <c r="A2" s="21" t="s">
        <v>91</v>
      </c>
      <c r="B2" s="1146"/>
      <c r="C2" s="1145"/>
      <c r="D2" s="50"/>
      <c r="E2" s="50"/>
      <c r="F2" s="42"/>
      <c r="G2" s="234"/>
      <c r="H2" s="235" t="s">
        <v>88</v>
      </c>
      <c r="I2" s="236"/>
    </row>
    <row r="3" spans="1:11" ht="15">
      <c r="A3" s="21" t="s">
        <v>136</v>
      </c>
      <c r="B3" s="1146"/>
      <c r="C3" s="1145"/>
      <c r="D3" s="50"/>
      <c r="E3" s="50"/>
      <c r="G3" s="234"/>
      <c r="H3" s="235" t="s">
        <v>93</v>
      </c>
      <c r="I3" s="233"/>
    </row>
    <row r="4" spans="1:11" ht="15">
      <c r="A4" s="24"/>
      <c r="G4" s="235"/>
      <c r="H4" s="102" t="s">
        <v>95</v>
      </c>
      <c r="I4" s="237"/>
    </row>
    <row r="5" spans="1:11" ht="15">
      <c r="D5" s="25" t="s">
        <v>137</v>
      </c>
      <c r="J5" s="280"/>
    </row>
    <row r="6" spans="1:11" ht="15.75" thickBot="1">
      <c r="D6" s="25"/>
    </row>
    <row r="7" spans="1:11" ht="15">
      <c r="A7" s="26"/>
      <c r="B7" s="27"/>
      <c r="C7" s="1282" t="s">
        <v>138</v>
      </c>
      <c r="D7" s="1283"/>
      <c r="E7" s="1283"/>
      <c r="F7" s="1283"/>
      <c r="G7" s="1283"/>
      <c r="H7" s="1284"/>
    </row>
    <row r="8" spans="1:11" ht="15" customHeight="1">
      <c r="A8" s="28" t="s">
        <v>139</v>
      </c>
      <c r="B8" s="29"/>
      <c r="C8" s="1293"/>
      <c r="D8" s="1294"/>
      <c r="E8" s="1293"/>
      <c r="F8" s="1294"/>
      <c r="G8" s="1293"/>
      <c r="H8" s="1294"/>
      <c r="I8" s="1291" t="s">
        <v>140</v>
      </c>
      <c r="K8" s="30"/>
    </row>
    <row r="9" spans="1:11" s="24" customFormat="1" ht="60">
      <c r="A9" s="28" t="s">
        <v>141</v>
      </c>
      <c r="B9" s="31" t="s">
        <v>310</v>
      </c>
      <c r="C9" s="32" t="s">
        <v>109</v>
      </c>
      <c r="D9" s="31" t="s">
        <v>143</v>
      </c>
      <c r="E9" s="32" t="s">
        <v>109</v>
      </c>
      <c r="F9" s="31" t="s">
        <v>143</v>
      </c>
      <c r="G9" s="32" t="s">
        <v>109</v>
      </c>
      <c r="H9" s="31" t="s">
        <v>143</v>
      </c>
      <c r="I9" s="1292"/>
      <c r="J9" s="281" t="s">
        <v>144</v>
      </c>
      <c r="K9" s="33"/>
    </row>
    <row r="10" spans="1:11" ht="15" customHeight="1">
      <c r="A10" s="119">
        <f>'B-7 page 2 BgtJustf'!B9</f>
        <v>0</v>
      </c>
      <c r="B10" s="202">
        <f>'B-7 page 2 BgtJustf'!C14</f>
        <v>0</v>
      </c>
      <c r="C10" s="1147"/>
      <c r="D10" s="35">
        <f>IF(C10=0,0,C10/I10)</f>
        <v>0</v>
      </c>
      <c r="E10" s="1147"/>
      <c r="F10" s="35">
        <f>IF(E10=0,0,E10/I10)</f>
        <v>0</v>
      </c>
      <c r="G10" s="1147"/>
      <c r="H10" s="35">
        <f>IF(G10=0,0,G10/I10)</f>
        <v>0</v>
      </c>
      <c r="I10" s="1148">
        <f t="shared" ref="I10:I15" si="0">C10+E10+G10</f>
        <v>0</v>
      </c>
      <c r="J10" s="278">
        <f>'B-7 page 2 BgtJustf'!F14</f>
        <v>0</v>
      </c>
      <c r="K10" s="36" t="s">
        <v>145</v>
      </c>
    </row>
    <row r="11" spans="1:11" ht="15" customHeight="1">
      <c r="A11" s="119">
        <f>'B-7 page 2 BgtJustf'!B16</f>
        <v>0</v>
      </c>
      <c r="B11" s="202">
        <f>'B-7 page 2 BgtJustf'!C21</f>
        <v>0</v>
      </c>
      <c r="C11" s="1147">
        <v>0</v>
      </c>
      <c r="D11" s="35">
        <f t="shared" ref="D11:D16" si="1">IF(C11=0,0,C11/I11)</f>
        <v>0</v>
      </c>
      <c r="E11" s="1147">
        <v>0</v>
      </c>
      <c r="F11" s="35">
        <f t="shared" ref="F11:F16" si="2">IF(E11=0,0,E11/I11)</f>
        <v>0</v>
      </c>
      <c r="G11" s="1147">
        <v>0</v>
      </c>
      <c r="H11" s="35">
        <f t="shared" ref="H11:H16" si="3">IF(G11=0,0,G11/I11)</f>
        <v>0</v>
      </c>
      <c r="I11" s="1148">
        <f t="shared" si="0"/>
        <v>0</v>
      </c>
      <c r="J11" s="278">
        <f>'B-7 page 2 BgtJustf'!F21</f>
        <v>0</v>
      </c>
      <c r="K11" s="37"/>
    </row>
    <row r="12" spans="1:11" ht="15" customHeight="1">
      <c r="A12" s="119">
        <f>'B-7 page 2 BgtJustf'!B23</f>
        <v>0</v>
      </c>
      <c r="B12" s="202">
        <f>'B-7 page 2 BgtJustf'!C28</f>
        <v>0</v>
      </c>
      <c r="C12" s="1147">
        <v>0</v>
      </c>
      <c r="D12" s="35">
        <f t="shared" si="1"/>
        <v>0</v>
      </c>
      <c r="E12" s="1147">
        <v>0</v>
      </c>
      <c r="F12" s="35">
        <f t="shared" si="2"/>
        <v>0</v>
      </c>
      <c r="G12" s="1147">
        <v>0</v>
      </c>
      <c r="H12" s="35">
        <f t="shared" si="3"/>
        <v>0</v>
      </c>
      <c r="I12" s="1148">
        <f t="shared" si="0"/>
        <v>0</v>
      </c>
      <c r="J12" s="278">
        <f>'B-7 page 2 BgtJustf'!F28</f>
        <v>0</v>
      </c>
      <c r="K12" s="37"/>
    </row>
    <row r="13" spans="1:11" ht="15" customHeight="1">
      <c r="A13" s="119">
        <f>'B-7 page 2 BgtJustf'!B30</f>
        <v>0</v>
      </c>
      <c r="B13" s="202">
        <f>'B-7 page 2 BgtJustf'!C35</f>
        <v>0</v>
      </c>
      <c r="C13" s="1147">
        <v>0</v>
      </c>
      <c r="D13" s="35">
        <f t="shared" si="1"/>
        <v>0</v>
      </c>
      <c r="E13" s="1147">
        <v>0</v>
      </c>
      <c r="F13" s="35">
        <f t="shared" si="2"/>
        <v>0</v>
      </c>
      <c r="G13" s="1147">
        <v>0</v>
      </c>
      <c r="H13" s="35">
        <f t="shared" si="3"/>
        <v>0</v>
      </c>
      <c r="I13" s="1148">
        <f t="shared" si="0"/>
        <v>0</v>
      </c>
      <c r="J13" s="278">
        <f>'B-7 page 2 BgtJustf'!F35</f>
        <v>0</v>
      </c>
      <c r="K13" s="37"/>
    </row>
    <row r="14" spans="1:11" ht="15" customHeight="1">
      <c r="A14" s="119">
        <f>'B-7 page 2 BgtJustf'!B37</f>
        <v>0</v>
      </c>
      <c r="B14" s="202">
        <f>'B-7 page 2 BgtJustf'!C42</f>
        <v>0</v>
      </c>
      <c r="C14" s="1147">
        <v>0</v>
      </c>
      <c r="D14" s="35">
        <f t="shared" si="1"/>
        <v>0</v>
      </c>
      <c r="E14" s="1147">
        <v>0</v>
      </c>
      <c r="F14" s="35">
        <f t="shared" si="2"/>
        <v>0</v>
      </c>
      <c r="G14" s="1147">
        <v>0</v>
      </c>
      <c r="H14" s="35">
        <f t="shared" si="3"/>
        <v>0</v>
      </c>
      <c r="I14" s="1148">
        <f t="shared" si="0"/>
        <v>0</v>
      </c>
      <c r="J14" s="278">
        <f>'B-7 page 2 BgtJustf'!F42</f>
        <v>0</v>
      </c>
      <c r="K14" s="37"/>
    </row>
    <row r="15" spans="1:11" ht="15" customHeight="1" thickBot="1">
      <c r="A15" s="127">
        <f>'B-7 page 2 BgtJustf'!B44</f>
        <v>0</v>
      </c>
      <c r="B15" s="203">
        <f>'B-7 page 2 BgtJustf'!C49</f>
        <v>0</v>
      </c>
      <c r="C15" s="192">
        <v>0</v>
      </c>
      <c r="D15" s="128">
        <f t="shared" si="1"/>
        <v>0</v>
      </c>
      <c r="E15" s="192">
        <v>0</v>
      </c>
      <c r="F15" s="128">
        <f t="shared" si="2"/>
        <v>0</v>
      </c>
      <c r="G15" s="192">
        <v>0</v>
      </c>
      <c r="H15" s="128">
        <f t="shared" si="3"/>
        <v>0</v>
      </c>
      <c r="I15" s="193">
        <f t="shared" si="0"/>
        <v>0</v>
      </c>
      <c r="J15" s="278">
        <f>'B-7 page 2 BgtJustf'!F49</f>
        <v>0</v>
      </c>
      <c r="K15" s="37"/>
    </row>
    <row r="16" spans="1:11" s="24" customFormat="1" ht="15" customHeight="1" thickTop="1">
      <c r="A16" s="122" t="s">
        <v>311</v>
      </c>
      <c r="B16" s="204">
        <f>SUM(B10:B15)</f>
        <v>0</v>
      </c>
      <c r="C16" s="194">
        <f>IF(SUM(C10:C15)=0,0,SUM(C10:C15))</f>
        <v>0</v>
      </c>
      <c r="D16" s="120">
        <f t="shared" si="1"/>
        <v>0</v>
      </c>
      <c r="E16" s="194">
        <f>SUM(E10:E15)</f>
        <v>0</v>
      </c>
      <c r="F16" s="120">
        <f t="shared" si="2"/>
        <v>0</v>
      </c>
      <c r="G16" s="194">
        <f>SUM(G10:G15)</f>
        <v>0</v>
      </c>
      <c r="H16" s="121">
        <f t="shared" si="3"/>
        <v>0</v>
      </c>
      <c r="I16" s="194">
        <f>SUM(I10:I15)</f>
        <v>0</v>
      </c>
      <c r="J16" s="279">
        <f>'B-7 page 2 BgtJustf'!F51</f>
        <v>0</v>
      </c>
      <c r="K16" s="38"/>
    </row>
    <row r="17" spans="1:11" ht="15" customHeight="1" thickBot="1">
      <c r="A17" s="129" t="s">
        <v>147</v>
      </c>
      <c r="B17" s="130">
        <f>'B-7 page 2 BgtJustf'!F66</f>
        <v>0</v>
      </c>
      <c r="C17" s="193">
        <f>IF(C16=0,0,C16*B17)</f>
        <v>0</v>
      </c>
      <c r="D17" s="131">
        <f>IF(C17=0,0,C17/I17)</f>
        <v>0</v>
      </c>
      <c r="E17" s="193">
        <f>E16*B17</f>
        <v>0</v>
      </c>
      <c r="F17" s="131">
        <f>IF(E17=0,0,E17/I17)</f>
        <v>0</v>
      </c>
      <c r="G17" s="193">
        <f>G16*B17</f>
        <v>0</v>
      </c>
      <c r="H17" s="131">
        <f>IF(G17=0,0,G17/I17)</f>
        <v>0</v>
      </c>
      <c r="I17" s="193">
        <f>C17+E17+G17</f>
        <v>0</v>
      </c>
      <c r="J17" s="278">
        <f>'B-7 page 2 BgtJustf'!F64</f>
        <v>0</v>
      </c>
      <c r="K17" s="30"/>
    </row>
    <row r="18" spans="1:11" s="24" customFormat="1" ht="15" customHeight="1" thickTop="1" thickBot="1">
      <c r="A18" s="124" t="s">
        <v>111</v>
      </c>
      <c r="B18" s="125"/>
      <c r="C18" s="205">
        <f>SUM(C16:C17)</f>
        <v>0</v>
      </c>
      <c r="D18" s="126">
        <f>IF(C18=0,0,C18/I18)</f>
        <v>0</v>
      </c>
      <c r="E18" s="205">
        <f>SUM(E16:E17)</f>
        <v>0</v>
      </c>
      <c r="F18" s="126">
        <f>IF(E18=0,0,E18/I18)</f>
        <v>0</v>
      </c>
      <c r="G18" s="205">
        <f>SUM(G16:G17)</f>
        <v>0</v>
      </c>
      <c r="H18" s="126">
        <f>IF(G18=0,0,G18/I18)</f>
        <v>0</v>
      </c>
      <c r="I18" s="195">
        <f>SUM(I16:I17)</f>
        <v>0</v>
      </c>
      <c r="J18" s="279">
        <f>'B-7 page 2 BgtJustf'!F68</f>
        <v>0</v>
      </c>
      <c r="K18" s="38"/>
    </row>
    <row r="19" spans="1:11" ht="15" customHeight="1" thickTop="1">
      <c r="A19" s="39"/>
      <c r="D19" s="23"/>
      <c r="F19" s="23"/>
      <c r="G19" s="42"/>
      <c r="H19" s="23"/>
      <c r="I19" s="43"/>
      <c r="K19" s="30"/>
    </row>
    <row r="20" spans="1:11" s="24" customFormat="1" ht="15" customHeight="1">
      <c r="A20" s="1289" t="s">
        <v>148</v>
      </c>
      <c r="B20" s="1290"/>
      <c r="C20" s="45" t="s">
        <v>149</v>
      </c>
      <c r="D20" s="31" t="s">
        <v>9</v>
      </c>
      <c r="E20" s="45" t="s">
        <v>149</v>
      </c>
      <c r="F20" s="31" t="s">
        <v>9</v>
      </c>
      <c r="G20" s="45" t="s">
        <v>149</v>
      </c>
      <c r="H20" s="31" t="s">
        <v>9</v>
      </c>
      <c r="I20" s="46" t="s">
        <v>150</v>
      </c>
      <c r="J20" s="279"/>
      <c r="K20" s="123" t="s">
        <v>151</v>
      </c>
    </row>
    <row r="21" spans="1:11" ht="15" customHeight="1">
      <c r="A21" s="1149" t="s">
        <v>152</v>
      </c>
      <c r="B21" s="47"/>
      <c r="C21" s="196">
        <v>0</v>
      </c>
      <c r="D21" s="34">
        <f>IF(C21=0,0,C21/I21)</f>
        <v>0</v>
      </c>
      <c r="E21" s="196">
        <v>0</v>
      </c>
      <c r="F21" s="34">
        <f>IF(E21=0,0,E21/I21)</f>
        <v>0</v>
      </c>
      <c r="G21" s="199">
        <v>0</v>
      </c>
      <c r="H21" s="34">
        <f>IF(G21=0,0,G21/I21)</f>
        <v>0</v>
      </c>
      <c r="I21" s="1148">
        <f t="shared" ref="I21:I30" si="4">C21+E21+G21</f>
        <v>0</v>
      </c>
      <c r="J21" s="278">
        <f>'B-7 page 2 BgtJustf'!F81</f>
        <v>0</v>
      </c>
    </row>
    <row r="22" spans="1:11" ht="15" customHeight="1">
      <c r="A22" s="1149" t="s">
        <v>153</v>
      </c>
      <c r="B22" s="47"/>
      <c r="C22" s="196">
        <v>0</v>
      </c>
      <c r="D22" s="34">
        <f t="shared" ref="D22:D31" si="5">IF(C22=0,0,C22/I22)</f>
        <v>0</v>
      </c>
      <c r="E22" s="196">
        <v>0</v>
      </c>
      <c r="F22" s="34">
        <f t="shared" ref="F22:F31" si="6">IF(E22=0,0,E22/I22)</f>
        <v>0</v>
      </c>
      <c r="G22" s="199">
        <v>0</v>
      </c>
      <c r="H22" s="34">
        <f t="shared" ref="H22:H31" si="7">IF(G22=0,0,G22/I22)</f>
        <v>0</v>
      </c>
      <c r="I22" s="1148">
        <f t="shared" si="4"/>
        <v>0</v>
      </c>
      <c r="J22" s="278">
        <f>'B-7 page 2 BgtJustf'!F91</f>
        <v>0</v>
      </c>
    </row>
    <row r="23" spans="1:11" ht="15" customHeight="1">
      <c r="A23" s="1149" t="s">
        <v>154</v>
      </c>
      <c r="B23" s="47"/>
      <c r="C23" s="196">
        <v>0</v>
      </c>
      <c r="D23" s="34">
        <f t="shared" si="5"/>
        <v>0</v>
      </c>
      <c r="E23" s="196">
        <v>0</v>
      </c>
      <c r="F23" s="34">
        <f t="shared" si="6"/>
        <v>0</v>
      </c>
      <c r="G23" s="199">
        <v>0</v>
      </c>
      <c r="H23" s="34">
        <f t="shared" si="7"/>
        <v>0</v>
      </c>
      <c r="I23" s="1148">
        <f t="shared" si="4"/>
        <v>0</v>
      </c>
      <c r="J23" s="278">
        <f>'B-7 page 2 BgtJustf'!F101</f>
        <v>0</v>
      </c>
    </row>
    <row r="24" spans="1:11" ht="15" customHeight="1">
      <c r="A24" s="1149" t="s">
        <v>155</v>
      </c>
      <c r="B24" s="47"/>
      <c r="C24" s="196">
        <v>0</v>
      </c>
      <c r="D24" s="34">
        <f t="shared" si="5"/>
        <v>0</v>
      </c>
      <c r="E24" s="196">
        <v>0</v>
      </c>
      <c r="F24" s="34">
        <f t="shared" si="6"/>
        <v>0</v>
      </c>
      <c r="G24" s="199">
        <v>0</v>
      </c>
      <c r="H24" s="34">
        <f t="shared" si="7"/>
        <v>0</v>
      </c>
      <c r="I24" s="1148">
        <f t="shared" si="4"/>
        <v>0</v>
      </c>
      <c r="J24" s="278">
        <f>'B-7 page 2 BgtJustf'!F110</f>
        <v>0</v>
      </c>
    </row>
    <row r="25" spans="1:11" ht="15" customHeight="1">
      <c r="A25" s="1149" t="s">
        <v>156</v>
      </c>
      <c r="B25" s="47"/>
      <c r="C25" s="196">
        <v>0</v>
      </c>
      <c r="D25" s="34">
        <f t="shared" si="5"/>
        <v>0</v>
      </c>
      <c r="E25" s="196">
        <v>0</v>
      </c>
      <c r="F25" s="34">
        <f t="shared" si="6"/>
        <v>0</v>
      </c>
      <c r="G25" s="199">
        <v>0</v>
      </c>
      <c r="H25" s="34">
        <f t="shared" si="7"/>
        <v>0</v>
      </c>
      <c r="I25" s="1148">
        <f t="shared" si="4"/>
        <v>0</v>
      </c>
      <c r="J25" s="278">
        <f>'B-7 page 2 BgtJustf'!F119</f>
        <v>0</v>
      </c>
    </row>
    <row r="26" spans="1:11" ht="15" customHeight="1">
      <c r="A26" s="1149" t="s">
        <v>157</v>
      </c>
      <c r="B26" s="47"/>
      <c r="C26" s="196">
        <v>0</v>
      </c>
      <c r="D26" s="34">
        <f t="shared" si="5"/>
        <v>0</v>
      </c>
      <c r="E26" s="196">
        <v>0</v>
      </c>
      <c r="F26" s="34">
        <f t="shared" si="6"/>
        <v>0</v>
      </c>
      <c r="G26" s="199">
        <v>0</v>
      </c>
      <c r="H26" s="34">
        <f t="shared" si="7"/>
        <v>0</v>
      </c>
      <c r="I26" s="1148">
        <f t="shared" si="4"/>
        <v>0</v>
      </c>
      <c r="J26" s="278">
        <f>'B-7 page 2 BgtJustf'!F126</f>
        <v>0</v>
      </c>
    </row>
    <row r="27" spans="1:11" ht="15" customHeight="1">
      <c r="A27" s="1150"/>
      <c r="B27" s="47"/>
      <c r="C27" s="196"/>
      <c r="D27" s="34">
        <f t="shared" si="5"/>
        <v>0</v>
      </c>
      <c r="E27" s="196"/>
      <c r="F27" s="34">
        <f t="shared" si="6"/>
        <v>0</v>
      </c>
      <c r="G27" s="199"/>
      <c r="H27" s="34">
        <f t="shared" si="7"/>
        <v>0</v>
      </c>
      <c r="I27" s="1148">
        <f t="shared" si="4"/>
        <v>0</v>
      </c>
    </row>
    <row r="28" spans="1:11" ht="15" customHeight="1">
      <c r="A28" s="1150"/>
      <c r="B28" s="47"/>
      <c r="C28" s="196"/>
      <c r="D28" s="34">
        <f t="shared" si="5"/>
        <v>0</v>
      </c>
      <c r="E28" s="196"/>
      <c r="F28" s="34">
        <f t="shared" si="6"/>
        <v>0</v>
      </c>
      <c r="G28" s="199"/>
      <c r="H28" s="34">
        <f t="shared" si="7"/>
        <v>0</v>
      </c>
      <c r="I28" s="1148">
        <f t="shared" si="4"/>
        <v>0</v>
      </c>
    </row>
    <row r="29" spans="1:11" ht="15" customHeight="1">
      <c r="A29" s="1150"/>
      <c r="B29" s="48" t="s">
        <v>158</v>
      </c>
      <c r="C29" s="196"/>
      <c r="D29" s="34">
        <f t="shared" si="5"/>
        <v>0</v>
      </c>
      <c r="E29" s="196"/>
      <c r="F29" s="34">
        <f t="shared" si="6"/>
        <v>0</v>
      </c>
      <c r="G29" s="1147"/>
      <c r="H29" s="34">
        <f t="shared" si="7"/>
        <v>0</v>
      </c>
      <c r="I29" s="1148">
        <f t="shared" si="4"/>
        <v>0</v>
      </c>
    </row>
    <row r="30" spans="1:11" ht="15" customHeight="1">
      <c r="A30" s="1150"/>
      <c r="B30" s="47"/>
      <c r="C30" s="196"/>
      <c r="D30" s="34">
        <f t="shared" si="5"/>
        <v>0</v>
      </c>
      <c r="E30" s="196"/>
      <c r="F30" s="34">
        <f t="shared" si="6"/>
        <v>0</v>
      </c>
      <c r="G30" s="199"/>
      <c r="H30" s="34">
        <f t="shared" si="7"/>
        <v>0</v>
      </c>
      <c r="I30" s="1148">
        <f t="shared" si="4"/>
        <v>0</v>
      </c>
    </row>
    <row r="31" spans="1:11" ht="15" customHeight="1">
      <c r="A31" s="1150"/>
      <c r="B31" s="49"/>
      <c r="C31" s="197"/>
      <c r="D31" s="34">
        <f t="shared" si="5"/>
        <v>0</v>
      </c>
      <c r="E31" s="197"/>
      <c r="F31" s="34">
        <f t="shared" si="6"/>
        <v>0</v>
      </c>
      <c r="G31" s="200"/>
      <c r="H31" s="34">
        <f t="shared" si="7"/>
        <v>0</v>
      </c>
      <c r="I31" s="201"/>
    </row>
    <row r="32" spans="1:11" s="24" customFormat="1" ht="15" customHeight="1" thickBot="1">
      <c r="A32" s="1151" t="s">
        <v>159</v>
      </c>
      <c r="B32" s="40"/>
      <c r="C32" s="198">
        <f>SUM(C21:C31)</f>
        <v>0</v>
      </c>
      <c r="D32" s="41">
        <f>IF(C32=0,0,C32/I32)</f>
        <v>0</v>
      </c>
      <c r="E32" s="198">
        <f>SUM(E21:E31)</f>
        <v>0</v>
      </c>
      <c r="F32" s="41">
        <f>IF(E32=0,0,E32/I32)</f>
        <v>0</v>
      </c>
      <c r="G32" s="198">
        <f>SUM(G21:G31)</f>
        <v>0</v>
      </c>
      <c r="H32" s="41">
        <f>IF(G32=0,0,G32/I32)</f>
        <v>0</v>
      </c>
      <c r="I32" s="198">
        <f>SUM(I21:I31)</f>
        <v>0</v>
      </c>
      <c r="J32" s="279">
        <f>'B-7 page 2 BgtJustf'!F128</f>
        <v>0</v>
      </c>
      <c r="K32" s="38"/>
    </row>
    <row r="33" spans="1:11" s="24" customFormat="1" ht="15" customHeight="1" thickTop="1">
      <c r="A33" s="50"/>
      <c r="B33" s="50"/>
      <c r="C33" s="51"/>
      <c r="D33" s="52"/>
      <c r="E33" s="51"/>
      <c r="F33" s="53"/>
      <c r="G33" s="51"/>
      <c r="H33" s="54"/>
      <c r="I33" s="55"/>
      <c r="J33" s="282"/>
      <c r="K33" s="50"/>
    </row>
    <row r="34" spans="1:11" s="24" customFormat="1" ht="15" customHeight="1">
      <c r="A34" s="50" t="s">
        <v>160</v>
      </c>
      <c r="B34" s="44"/>
      <c r="C34" s="45" t="s">
        <v>149</v>
      </c>
      <c r="D34" s="31" t="s">
        <v>9</v>
      </c>
      <c r="E34" s="45" t="s">
        <v>149</v>
      </c>
      <c r="F34" s="31" t="s">
        <v>9</v>
      </c>
      <c r="G34" s="45" t="s">
        <v>149</v>
      </c>
      <c r="H34" s="31" t="s">
        <v>9</v>
      </c>
      <c r="I34" s="46" t="s">
        <v>150</v>
      </c>
      <c r="J34" s="282"/>
      <c r="K34" s="50"/>
    </row>
    <row r="35" spans="1:11" ht="15" customHeight="1">
      <c r="A35" s="1149" t="s">
        <v>312</v>
      </c>
      <c r="B35" s="47"/>
      <c r="C35" s="196">
        <v>0</v>
      </c>
      <c r="D35" s="34">
        <f>IF(C35=0,0,C35/I35)</f>
        <v>0</v>
      </c>
      <c r="E35" s="196">
        <v>0</v>
      </c>
      <c r="F35" s="34">
        <f>IF(E35=0,0,E35/I35)</f>
        <v>0</v>
      </c>
      <c r="G35" s="199">
        <v>0</v>
      </c>
      <c r="H35" s="34">
        <f>IF(G35=0,0,G35/I35)</f>
        <v>0</v>
      </c>
      <c r="I35" s="1148">
        <f>C35+E35+G35</f>
        <v>0</v>
      </c>
      <c r="J35" s="278">
        <f>'B-7 page 2 BgtJustf'!F133</f>
        <v>0</v>
      </c>
    </row>
    <row r="36" spans="1:11" ht="15" customHeight="1">
      <c r="A36" s="1149" t="s">
        <v>162</v>
      </c>
      <c r="B36" s="47"/>
      <c r="C36" s="196"/>
      <c r="D36" s="34">
        <f>IF(C36=0,0,C36/I36)</f>
        <v>0</v>
      </c>
      <c r="E36" s="196"/>
      <c r="F36" s="34">
        <f>IF(E36=0,0,E36/I36)</f>
        <v>0</v>
      </c>
      <c r="G36" s="1147"/>
      <c r="H36" s="34">
        <f>IF(G36=0,0,G36/I36)</f>
        <v>0</v>
      </c>
      <c r="I36" s="1148">
        <f>C36+E36+G36</f>
        <v>0</v>
      </c>
      <c r="J36" s="278">
        <f>'B-7 page 2 BgtJustf'!F134</f>
        <v>0</v>
      </c>
    </row>
    <row r="37" spans="1:11" s="24" customFormat="1" ht="15" customHeight="1" thickBot="1">
      <c r="A37" s="1151" t="s">
        <v>163</v>
      </c>
      <c r="B37" s="40"/>
      <c r="C37" s="198">
        <f>ROUND(SUM(C35:C36),0)</f>
        <v>0</v>
      </c>
      <c r="D37" s="41">
        <f>IF(C37=0,0,C37/I37)</f>
        <v>0</v>
      </c>
      <c r="E37" s="198">
        <f>SUM(E35:E36)</f>
        <v>0</v>
      </c>
      <c r="F37" s="41">
        <f>IF(E37=0,0,E37/I37)</f>
        <v>0</v>
      </c>
      <c r="G37" s="198">
        <f>SUM(G35:G36)</f>
        <v>0</v>
      </c>
      <c r="H37" s="41">
        <f>IF(G37=0,0,G37/I37)</f>
        <v>0</v>
      </c>
      <c r="I37" s="198">
        <f>SUM(I35:I36)</f>
        <v>0</v>
      </c>
      <c r="J37" s="279">
        <f>'B-7 page 2 BgtJustf'!F136</f>
        <v>0</v>
      </c>
      <c r="K37" s="38"/>
    </row>
    <row r="38" spans="1:11" ht="15" customHeight="1" thickTop="1" thickBot="1">
      <c r="A38" s="50"/>
      <c r="B38" s="56"/>
      <c r="C38" s="57"/>
      <c r="D38" s="58"/>
      <c r="E38" s="57"/>
      <c r="F38" s="59"/>
      <c r="G38" s="60"/>
      <c r="H38" s="59"/>
      <c r="I38" s="61"/>
    </row>
    <row r="39" spans="1:11" ht="15" customHeight="1">
      <c r="A39" s="62" t="s">
        <v>164</v>
      </c>
      <c r="B39" s="63"/>
      <c r="C39" s="196">
        <f>ROUND(C18+C32+C37,0)</f>
        <v>0</v>
      </c>
      <c r="D39" s="34">
        <f>IF(C39=0,0,C39/I39)</f>
        <v>0</v>
      </c>
      <c r="E39" s="196">
        <f>ROUND(E18+E32+E37,0)</f>
        <v>0</v>
      </c>
      <c r="F39" s="34">
        <f>IF(E39=0,0,E39/I39)</f>
        <v>0</v>
      </c>
      <c r="G39" s="199">
        <f>ROUND(G18+G32+G37,0)</f>
        <v>0</v>
      </c>
      <c r="H39" s="34">
        <f>IF(G39=0,0,G39/I39)</f>
        <v>0</v>
      </c>
      <c r="I39" s="1148">
        <f>ROUND(C39+E39+G39,0)</f>
        <v>0</v>
      </c>
      <c r="J39" s="278">
        <f>'B-7 page 2 BgtJustf'!F138</f>
        <v>0</v>
      </c>
    </row>
    <row r="40" spans="1:11" ht="15" customHeight="1" thickBot="1">
      <c r="A40" s="64" t="s">
        <v>165</v>
      </c>
      <c r="B40" s="284">
        <f>(D40+F40+H40)/3</f>
        <v>0</v>
      </c>
      <c r="C40" s="196"/>
      <c r="D40" s="34">
        <f>IF(C40=0,0,C40/I40)</f>
        <v>0</v>
      </c>
      <c r="E40" s="196"/>
      <c r="F40" s="34">
        <f>IF(E40=0,0,E40/I40)</f>
        <v>0</v>
      </c>
      <c r="G40" s="196"/>
      <c r="H40" s="34">
        <f>IF(G40=0,0,G40/I40)</f>
        <v>0</v>
      </c>
      <c r="I40" s="1148">
        <f>ROUND(C40+E40+G40,0)</f>
        <v>0</v>
      </c>
      <c r="J40" s="278">
        <f>'B-7 page 2 BgtJustf'!F149</f>
        <v>0</v>
      </c>
      <c r="K40" s="283">
        <f>'B-7 page 2 BgtJustf'!F148</f>
        <v>0</v>
      </c>
    </row>
    <row r="41" spans="1:11" s="24" customFormat="1" ht="15" customHeight="1" thickBot="1">
      <c r="A41" s="65" t="s">
        <v>166</v>
      </c>
      <c r="B41" s="66"/>
      <c r="C41" s="198">
        <f>SUM(C39:C40)</f>
        <v>0</v>
      </c>
      <c r="D41" s="41">
        <f>IF(C41=0,0,C41/I41)</f>
        <v>0</v>
      </c>
      <c r="E41" s="198">
        <f>SUM(E39:E40)</f>
        <v>0</v>
      </c>
      <c r="F41" s="41">
        <f>IF(E41=0,0,E41/I41)</f>
        <v>0</v>
      </c>
      <c r="G41" s="198">
        <f>SUM(G39:G40)</f>
        <v>0</v>
      </c>
      <c r="H41" s="41">
        <f>IF(G41=0,0,G41/I41)</f>
        <v>0</v>
      </c>
      <c r="I41" s="198">
        <f>+I39+I40</f>
        <v>0</v>
      </c>
      <c r="J41" s="279">
        <f>'B-7 page 2 BgtJustf'!F152</f>
        <v>0</v>
      </c>
    </row>
    <row r="42" spans="1:11" ht="15" customHeight="1" thickBot="1">
      <c r="A42" s="169"/>
      <c r="B42" s="170"/>
      <c r="C42" s="67"/>
      <c r="D42" s="68"/>
      <c r="E42" s="67"/>
      <c r="F42" s="68"/>
      <c r="G42" s="171"/>
      <c r="H42" s="68"/>
      <c r="I42" s="172"/>
    </row>
    <row r="43" spans="1:11" ht="15" customHeight="1" thickTop="1">
      <c r="A43" s="1285" t="s">
        <v>167</v>
      </c>
      <c r="B43" s="1286"/>
      <c r="C43" s="163">
        <v>0</v>
      </c>
      <c r="D43" s="164"/>
      <c r="E43" s="165">
        <v>0</v>
      </c>
      <c r="F43" s="164"/>
      <c r="G43" s="165">
        <v>0</v>
      </c>
      <c r="H43" s="164"/>
      <c r="I43" s="173">
        <f>+C43+E43+G43</f>
        <v>0</v>
      </c>
    </row>
    <row r="44" spans="1:11" ht="15" customHeight="1">
      <c r="A44" s="1295" t="s">
        <v>168</v>
      </c>
      <c r="B44" s="1296"/>
      <c r="C44" s="206">
        <f>IF(C41=0,0,+C41/C43)</f>
        <v>0</v>
      </c>
      <c r="D44" s="162"/>
      <c r="E44" s="206">
        <f>IF(E41=0,0,+E41/E43)</f>
        <v>0</v>
      </c>
      <c r="F44" s="162"/>
      <c r="G44" s="206">
        <f>IF(G41=0,0,+G41/G43)</f>
        <v>0</v>
      </c>
      <c r="H44" s="162"/>
      <c r="I44" s="174"/>
    </row>
    <row r="45" spans="1:11" ht="15" customHeight="1" thickBot="1">
      <c r="A45" s="1287" t="s">
        <v>169</v>
      </c>
      <c r="B45" s="1288"/>
      <c r="C45" s="166"/>
      <c r="D45" s="167"/>
      <c r="E45" s="166"/>
      <c r="F45" s="167"/>
      <c r="G45" s="168"/>
      <c r="H45" s="167"/>
      <c r="I45" s="175"/>
    </row>
    <row r="46" spans="1:11" ht="12" customHeight="1" thickTop="1">
      <c r="A46" s="176"/>
      <c r="B46" s="42"/>
      <c r="C46" s="69"/>
      <c r="D46" s="42"/>
      <c r="E46" s="69"/>
      <c r="F46" s="42"/>
      <c r="G46" s="42"/>
      <c r="H46" s="42"/>
      <c r="I46" s="177"/>
    </row>
    <row r="47" spans="1:11" ht="12" customHeight="1" thickBot="1">
      <c r="A47" s="178"/>
      <c r="B47" s="56"/>
      <c r="C47" s="179"/>
      <c r="D47" s="179"/>
      <c r="E47" s="179"/>
      <c r="F47" s="56"/>
      <c r="G47" s="56"/>
      <c r="H47" s="56"/>
      <c r="I47" s="180" t="s">
        <v>170</v>
      </c>
    </row>
    <row r="48" spans="1:11">
      <c r="C48" s="70"/>
      <c r="E48" s="70"/>
      <c r="I48" s="70"/>
    </row>
    <row r="49" spans="3:9">
      <c r="C49" s="71"/>
      <c r="E49" s="71"/>
      <c r="G49" s="71"/>
      <c r="I49" s="72"/>
    </row>
    <row r="50" spans="3:9">
      <c r="C50" s="73"/>
      <c r="E50" s="73"/>
    </row>
  </sheetData>
  <mergeCells count="9">
    <mergeCell ref="I8:I9"/>
    <mergeCell ref="A20:B20"/>
    <mergeCell ref="A43:B43"/>
    <mergeCell ref="A44:B44"/>
    <mergeCell ref="A45:B45"/>
    <mergeCell ref="C7:H7"/>
    <mergeCell ref="C8:D8"/>
    <mergeCell ref="E8:F8"/>
    <mergeCell ref="G8:H8"/>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0"/>
  <sheetViews>
    <sheetView topLeftCell="A65" zoomScaleNormal="100" workbookViewId="0">
      <selection activeCell="B9" sqref="B9:F9"/>
    </sheetView>
  </sheetViews>
  <sheetFormatPr defaultColWidth="8.85546875" defaultRowHeight="14.25"/>
  <cols>
    <col min="1" max="1" width="39.5703125" style="80" customWidth="1"/>
    <col min="2" max="2" width="13.5703125" style="80" customWidth="1"/>
    <col min="3" max="3" width="17.140625" style="80" customWidth="1"/>
    <col min="4" max="4" width="17.28515625" style="80" customWidth="1"/>
    <col min="5" max="5" width="24.140625" style="80" customWidth="1"/>
    <col min="6" max="6" width="15.42578125" style="238" customWidth="1"/>
    <col min="7" max="7" width="9.28515625" style="80" customWidth="1"/>
    <col min="8" max="8" width="37.42578125" style="80" customWidth="1"/>
    <col min="9" max="9" width="14.28515625" style="80" customWidth="1"/>
    <col min="10" max="10" width="29.140625" style="80" customWidth="1"/>
    <col min="11" max="14" width="17.28515625" style="80" customWidth="1"/>
    <col min="15" max="16384" width="8.85546875" style="80"/>
  </cols>
  <sheetData>
    <row r="1" spans="1:13" ht="15">
      <c r="A1" s="1313" t="s">
        <v>173</v>
      </c>
      <c r="B1" s="1313"/>
      <c r="C1" s="1313"/>
      <c r="D1" s="1313"/>
      <c r="E1" s="1313"/>
      <c r="F1" s="1313"/>
    </row>
    <row r="2" spans="1:13">
      <c r="C2" s="81"/>
      <c r="D2" s="81"/>
    </row>
    <row r="3" spans="1:13">
      <c r="B3" s="17"/>
      <c r="C3" s="17"/>
      <c r="D3" s="17"/>
    </row>
    <row r="4" spans="1:13" ht="15">
      <c r="A4" s="239" t="s">
        <v>134</v>
      </c>
      <c r="B4" s="240">
        <v>0</v>
      </c>
      <c r="C4" s="241"/>
      <c r="D4" s="242"/>
      <c r="E4" s="232" t="s">
        <v>174</v>
      </c>
      <c r="F4" s="243"/>
    </row>
    <row r="5" spans="1:13" ht="15">
      <c r="A5" s="239" t="s">
        <v>175</v>
      </c>
      <c r="B5" s="1152">
        <v>0</v>
      </c>
      <c r="C5" s="1153"/>
      <c r="D5" s="1154"/>
      <c r="E5" s="235" t="s">
        <v>176</v>
      </c>
      <c r="F5" s="244">
        <v>0</v>
      </c>
    </row>
    <row r="7" spans="1:13" s="17" customFormat="1" ht="15">
      <c r="A7" s="82" t="s">
        <v>177</v>
      </c>
      <c r="B7" s="83"/>
      <c r="C7" s="83"/>
      <c r="D7" s="83"/>
      <c r="E7" s="83"/>
      <c r="F7" s="83"/>
    </row>
    <row r="8" spans="1:13" s="17" customFormat="1" ht="15" thickBot="1">
      <c r="A8" s="88"/>
      <c r="B8" s="87"/>
      <c r="C8" s="87"/>
      <c r="D8" s="87"/>
      <c r="E8" s="92"/>
      <c r="F8" s="92"/>
    </row>
    <row r="9" spans="1:13" s="17" customFormat="1">
      <c r="A9" s="93" t="s">
        <v>178</v>
      </c>
      <c r="B9" s="1314"/>
      <c r="C9" s="1315"/>
      <c r="D9" s="1315"/>
      <c r="E9" s="1315"/>
      <c r="F9" s="1316"/>
      <c r="H9" s="84" t="s">
        <v>180</v>
      </c>
      <c r="I9" s="1317" t="s">
        <v>181</v>
      </c>
      <c r="J9" s="1318"/>
      <c r="K9" s="1318"/>
      <c r="L9" s="1318"/>
      <c r="M9" s="1319"/>
    </row>
    <row r="10" spans="1:13" s="17" customFormat="1">
      <c r="A10" s="94" t="s">
        <v>182</v>
      </c>
      <c r="B10" s="1308"/>
      <c r="C10" s="1309"/>
      <c r="D10" s="1309"/>
      <c r="E10" s="1309"/>
      <c r="F10" s="1310"/>
      <c r="H10" s="85" t="s">
        <v>183</v>
      </c>
      <c r="I10" s="1320" t="s">
        <v>184</v>
      </c>
      <c r="J10" s="1321"/>
      <c r="K10" s="1321"/>
      <c r="L10" s="1321"/>
      <c r="M10" s="1322"/>
    </row>
    <row r="11" spans="1:13" s="17" customFormat="1">
      <c r="A11" s="94" t="s">
        <v>185</v>
      </c>
      <c r="B11" s="1312"/>
      <c r="C11" s="1309"/>
      <c r="D11" s="1309"/>
      <c r="E11" s="1309"/>
      <c r="F11" s="1310"/>
      <c r="H11" s="85" t="s">
        <v>186</v>
      </c>
      <c r="I11" s="1323" t="s">
        <v>187</v>
      </c>
      <c r="J11" s="1321"/>
      <c r="K11" s="1321"/>
      <c r="L11" s="1321"/>
      <c r="M11" s="1322"/>
    </row>
    <row r="12" spans="1:13" s="17" customFormat="1">
      <c r="A12" s="95"/>
      <c r="B12" s="83"/>
      <c r="D12" s="83"/>
      <c r="E12" s="83"/>
      <c r="F12" s="96"/>
      <c r="H12" s="86"/>
      <c r="I12" s="87"/>
      <c r="J12" s="88"/>
      <c r="K12" s="87"/>
      <c r="L12" s="87"/>
      <c r="M12" s="89"/>
    </row>
    <row r="13" spans="1:13" s="17" customFormat="1" ht="43.5">
      <c r="A13" s="1297" t="s">
        <v>188</v>
      </c>
      <c r="B13" s="1298"/>
      <c r="C13" s="97" t="s">
        <v>189</v>
      </c>
      <c r="D13" s="97" t="s">
        <v>190</v>
      </c>
      <c r="E13" s="97" t="s">
        <v>191</v>
      </c>
      <c r="F13" s="98" t="s">
        <v>192</v>
      </c>
      <c r="H13" s="1299" t="s">
        <v>193</v>
      </c>
      <c r="I13" s="1300"/>
      <c r="J13" s="90" t="s">
        <v>189</v>
      </c>
      <c r="K13" s="90" t="s">
        <v>190</v>
      </c>
      <c r="L13" s="90" t="s">
        <v>191</v>
      </c>
      <c r="M13" s="91" t="s">
        <v>192</v>
      </c>
    </row>
    <row r="14" spans="1:13" s="17" customFormat="1" ht="15.75" thickBot="1">
      <c r="A14" s="1301"/>
      <c r="B14" s="1302"/>
      <c r="C14" s="245"/>
      <c r="D14" s="246"/>
      <c r="E14" s="246">
        <f>D14/12</f>
        <v>0</v>
      </c>
      <c r="F14" s="207">
        <f>ROUND(A14*C14*E14,0)</f>
        <v>0</v>
      </c>
      <c r="H14" s="1303">
        <v>200000</v>
      </c>
      <c r="I14" s="1304"/>
      <c r="J14" s="247">
        <v>1</v>
      </c>
      <c r="K14" s="248">
        <v>8</v>
      </c>
      <c r="L14" s="249">
        <f>K14/12</f>
        <v>0.66666666666666663</v>
      </c>
      <c r="M14" s="250">
        <f>ROUND(H14*J14*L14,0)</f>
        <v>133333</v>
      </c>
    </row>
    <row r="15" spans="1:13" s="17" customFormat="1" ht="15" thickBot="1">
      <c r="B15" s="83"/>
      <c r="C15" s="83"/>
      <c r="D15" s="83"/>
      <c r="E15" s="99"/>
      <c r="F15" s="99"/>
    </row>
    <row r="16" spans="1:13" s="17" customFormat="1">
      <c r="A16" s="93" t="s">
        <v>194</v>
      </c>
      <c r="B16" s="1305"/>
      <c r="C16" s="1306"/>
      <c r="D16" s="1306"/>
      <c r="E16" s="1306"/>
      <c r="F16" s="1307"/>
    </row>
    <row r="17" spans="1:15" s="17" customFormat="1">
      <c r="A17" s="94" t="s">
        <v>182</v>
      </c>
      <c r="B17" s="1308"/>
      <c r="C17" s="1309"/>
      <c r="D17" s="1309"/>
      <c r="E17" s="1309"/>
      <c r="F17" s="1310"/>
      <c r="H17" s="1311"/>
      <c r="I17" s="1311"/>
      <c r="J17" s="1311"/>
      <c r="K17" s="1311"/>
      <c r="L17" s="1311"/>
      <c r="M17" s="1311"/>
      <c r="N17" s="1311"/>
      <c r="O17" s="1311"/>
    </row>
    <row r="18" spans="1:15" s="17" customFormat="1">
      <c r="A18" s="94" t="s">
        <v>185</v>
      </c>
      <c r="B18" s="1312"/>
      <c r="C18" s="1309"/>
      <c r="D18" s="1309"/>
      <c r="E18" s="1309"/>
      <c r="F18" s="1310"/>
      <c r="H18" s="1311"/>
      <c r="I18" s="1311"/>
      <c r="J18" s="1311"/>
      <c r="K18" s="1311"/>
      <c r="L18" s="1311"/>
      <c r="M18" s="1311"/>
      <c r="N18" s="1311"/>
      <c r="O18" s="1311"/>
    </row>
    <row r="19" spans="1:15" s="17" customFormat="1">
      <c r="A19" s="95"/>
      <c r="B19" s="83"/>
      <c r="D19" s="83"/>
      <c r="E19" s="83"/>
      <c r="F19" s="96"/>
      <c r="H19" s="1324"/>
      <c r="I19" s="1324"/>
      <c r="J19" s="1324"/>
      <c r="K19" s="1324"/>
      <c r="L19" s="1324"/>
      <c r="M19" s="1324"/>
      <c r="N19" s="1324"/>
      <c r="O19" s="1324"/>
    </row>
    <row r="20" spans="1:15" s="17" customFormat="1" ht="29.25">
      <c r="A20" s="1297" t="s">
        <v>188</v>
      </c>
      <c r="B20" s="1298"/>
      <c r="C20" s="97" t="s">
        <v>189</v>
      </c>
      <c r="D20" s="97" t="s">
        <v>190</v>
      </c>
      <c r="E20" s="97" t="s">
        <v>191</v>
      </c>
      <c r="F20" s="98" t="s">
        <v>192</v>
      </c>
      <c r="H20" s="1324"/>
      <c r="I20" s="1324"/>
      <c r="J20" s="1324"/>
      <c r="K20" s="1324"/>
      <c r="L20" s="1324"/>
      <c r="M20" s="1324"/>
      <c r="N20" s="1324"/>
      <c r="O20" s="1324"/>
    </row>
    <row r="21" spans="1:15" s="17" customFormat="1" ht="15.75" thickBot="1">
      <c r="A21" s="1301"/>
      <c r="B21" s="1302"/>
      <c r="C21" s="245"/>
      <c r="D21" s="246"/>
      <c r="E21" s="246">
        <f>D21/12</f>
        <v>0</v>
      </c>
      <c r="F21" s="207">
        <f>ROUND(A21*C21*E21,0)</f>
        <v>0</v>
      </c>
    </row>
    <row r="22" spans="1:15" s="17" customFormat="1" ht="15" thickBot="1">
      <c r="B22" s="83"/>
      <c r="C22" s="83"/>
      <c r="D22" s="83"/>
      <c r="E22" s="99"/>
      <c r="F22" s="99"/>
    </row>
    <row r="23" spans="1:15" s="17" customFormat="1">
      <c r="A23" s="93" t="s">
        <v>195</v>
      </c>
      <c r="B23" s="1305"/>
      <c r="C23" s="1306"/>
      <c r="D23" s="1306"/>
      <c r="E23" s="1306"/>
      <c r="F23" s="1307"/>
    </row>
    <row r="24" spans="1:15" s="17" customFormat="1">
      <c r="A24" s="94" t="s">
        <v>182</v>
      </c>
      <c r="B24" s="1308"/>
      <c r="C24" s="1309"/>
      <c r="D24" s="1309"/>
      <c r="E24" s="1309"/>
      <c r="F24" s="1310"/>
    </row>
    <row r="25" spans="1:15" s="17" customFormat="1">
      <c r="A25" s="94" t="s">
        <v>185</v>
      </c>
      <c r="B25" s="1312"/>
      <c r="C25" s="1309"/>
      <c r="D25" s="1309"/>
      <c r="E25" s="1309"/>
      <c r="F25" s="1310"/>
    </row>
    <row r="26" spans="1:15" s="17" customFormat="1">
      <c r="A26" s="95"/>
      <c r="B26" s="83"/>
      <c r="D26" s="83"/>
      <c r="E26" s="83"/>
      <c r="F26" s="96"/>
    </row>
    <row r="27" spans="1:15" s="17" customFormat="1" ht="29.25">
      <c r="A27" s="1297" t="s">
        <v>188</v>
      </c>
      <c r="B27" s="1298"/>
      <c r="C27" s="97" t="s">
        <v>189</v>
      </c>
      <c r="D27" s="97" t="s">
        <v>190</v>
      </c>
      <c r="E27" s="97" t="s">
        <v>191</v>
      </c>
      <c r="F27" s="98" t="s">
        <v>192</v>
      </c>
    </row>
    <row r="28" spans="1:15" s="17" customFormat="1" ht="15.75" thickBot="1">
      <c r="A28" s="1301"/>
      <c r="B28" s="1302"/>
      <c r="C28" s="245"/>
      <c r="D28" s="246"/>
      <c r="E28" s="246">
        <f>D28/12</f>
        <v>0</v>
      </c>
      <c r="F28" s="207">
        <f>ROUND(A28*C28*E28,0)</f>
        <v>0</v>
      </c>
    </row>
    <row r="29" spans="1:15" s="17" customFormat="1" ht="15" thickBot="1">
      <c r="B29" s="83"/>
      <c r="C29" s="83"/>
      <c r="D29" s="83"/>
      <c r="E29" s="99"/>
      <c r="F29" s="99"/>
    </row>
    <row r="30" spans="1:15" s="17" customFormat="1">
      <c r="A30" s="93" t="s">
        <v>196</v>
      </c>
      <c r="B30" s="1305"/>
      <c r="C30" s="1306"/>
      <c r="D30" s="1306"/>
      <c r="E30" s="1306"/>
      <c r="F30" s="1307"/>
    </row>
    <row r="31" spans="1:15" s="17" customFormat="1">
      <c r="A31" s="94" t="s">
        <v>182</v>
      </c>
      <c r="B31" s="1308"/>
      <c r="C31" s="1309"/>
      <c r="D31" s="1309"/>
      <c r="E31" s="1309"/>
      <c r="F31" s="1310"/>
    </row>
    <row r="32" spans="1:15" s="17" customFormat="1">
      <c r="A32" s="94" t="s">
        <v>185</v>
      </c>
      <c r="B32" s="1312"/>
      <c r="C32" s="1309"/>
      <c r="D32" s="1309"/>
      <c r="E32" s="1309"/>
      <c r="F32" s="1310"/>
    </row>
    <row r="33" spans="1:6" s="17" customFormat="1">
      <c r="A33" s="95"/>
      <c r="B33" s="83"/>
      <c r="D33" s="83"/>
      <c r="E33" s="83"/>
      <c r="F33" s="96"/>
    </row>
    <row r="34" spans="1:6" s="17" customFormat="1" ht="29.25">
      <c r="A34" s="1297" t="s">
        <v>188</v>
      </c>
      <c r="B34" s="1298"/>
      <c r="C34" s="97" t="s">
        <v>189</v>
      </c>
      <c r="D34" s="97" t="s">
        <v>190</v>
      </c>
      <c r="E34" s="97" t="s">
        <v>191</v>
      </c>
      <c r="F34" s="98" t="s">
        <v>192</v>
      </c>
    </row>
    <row r="35" spans="1:6" s="17" customFormat="1" ht="15.75" thickBot="1">
      <c r="A35" s="1301"/>
      <c r="B35" s="1302"/>
      <c r="C35" s="245"/>
      <c r="D35" s="246"/>
      <c r="E35" s="246">
        <f>D35/12</f>
        <v>0</v>
      </c>
      <c r="F35" s="207">
        <f>ROUND(A35*C35*E35,0)</f>
        <v>0</v>
      </c>
    </row>
    <row r="36" spans="1:6" s="17" customFormat="1" ht="15.75" thickBot="1">
      <c r="A36" s="273"/>
      <c r="B36" s="285"/>
      <c r="C36" s="274"/>
      <c r="D36" s="275"/>
      <c r="E36" s="275"/>
      <c r="F36" s="276"/>
    </row>
    <row r="37" spans="1:6" s="17" customFormat="1">
      <c r="A37" s="93" t="s">
        <v>197</v>
      </c>
      <c r="B37" s="1305"/>
      <c r="C37" s="1306"/>
      <c r="D37" s="1306"/>
      <c r="E37" s="1306"/>
      <c r="F37" s="1307"/>
    </row>
    <row r="38" spans="1:6" s="17" customFormat="1">
      <c r="A38" s="94" t="s">
        <v>182</v>
      </c>
      <c r="B38" s="1308"/>
      <c r="C38" s="1309"/>
      <c r="D38" s="1309"/>
      <c r="E38" s="1309"/>
      <c r="F38" s="1310"/>
    </row>
    <row r="39" spans="1:6" s="17" customFormat="1">
      <c r="A39" s="94" t="s">
        <v>185</v>
      </c>
      <c r="B39" s="1312"/>
      <c r="C39" s="1309"/>
      <c r="D39" s="1309"/>
      <c r="E39" s="1309"/>
      <c r="F39" s="1310"/>
    </row>
    <row r="40" spans="1:6" s="17" customFormat="1">
      <c r="A40" s="95"/>
      <c r="B40" s="83"/>
      <c r="D40" s="83"/>
      <c r="E40" s="83"/>
      <c r="F40" s="96"/>
    </row>
    <row r="41" spans="1:6" s="17" customFormat="1" ht="29.25">
      <c r="A41" s="1297" t="s">
        <v>188</v>
      </c>
      <c r="B41" s="1298"/>
      <c r="C41" s="97" t="s">
        <v>189</v>
      </c>
      <c r="D41" s="97" t="s">
        <v>190</v>
      </c>
      <c r="E41" s="97" t="s">
        <v>191</v>
      </c>
      <c r="F41" s="98" t="s">
        <v>192</v>
      </c>
    </row>
    <row r="42" spans="1:6" s="17" customFormat="1" ht="15.75" thickBot="1">
      <c r="A42" s="1301"/>
      <c r="B42" s="1302"/>
      <c r="C42" s="245"/>
      <c r="D42" s="246"/>
      <c r="E42" s="246">
        <f>D42/12</f>
        <v>0</v>
      </c>
      <c r="F42" s="207">
        <f>ROUND(A42*C42*E42,0)</f>
        <v>0</v>
      </c>
    </row>
    <row r="43" spans="1:6" s="17" customFormat="1" ht="15.75" thickBot="1">
      <c r="A43" s="273"/>
      <c r="B43" s="285"/>
      <c r="C43" s="274"/>
      <c r="D43" s="275"/>
      <c r="E43" s="275"/>
      <c r="F43" s="276"/>
    </row>
    <row r="44" spans="1:6" s="17" customFormat="1">
      <c r="A44" s="93" t="s">
        <v>198</v>
      </c>
      <c r="B44" s="1305"/>
      <c r="C44" s="1306"/>
      <c r="D44" s="1306"/>
      <c r="E44" s="1306"/>
      <c r="F44" s="1307"/>
    </row>
    <row r="45" spans="1:6" s="17" customFormat="1">
      <c r="A45" s="94" t="s">
        <v>182</v>
      </c>
      <c r="B45" s="1308"/>
      <c r="C45" s="1309"/>
      <c r="D45" s="1309"/>
      <c r="E45" s="1309"/>
      <c r="F45" s="1310"/>
    </row>
    <row r="46" spans="1:6" s="17" customFormat="1">
      <c r="A46" s="94" t="s">
        <v>185</v>
      </c>
      <c r="B46" s="1312"/>
      <c r="C46" s="1309"/>
      <c r="D46" s="1309"/>
      <c r="E46" s="1309"/>
      <c r="F46" s="1310"/>
    </row>
    <row r="47" spans="1:6" s="17" customFormat="1">
      <c r="A47" s="95"/>
      <c r="B47" s="83"/>
      <c r="D47" s="83"/>
      <c r="E47" s="83"/>
      <c r="F47" s="96"/>
    </row>
    <row r="48" spans="1:6" s="17" customFormat="1" ht="29.25">
      <c r="A48" s="1297" t="s">
        <v>188</v>
      </c>
      <c r="B48" s="1298"/>
      <c r="C48" s="97" t="s">
        <v>189</v>
      </c>
      <c r="D48" s="97" t="s">
        <v>190</v>
      </c>
      <c r="E48" s="97" t="s">
        <v>191</v>
      </c>
      <c r="F48" s="98" t="s">
        <v>192</v>
      </c>
    </row>
    <row r="49" spans="1:6" s="17" customFormat="1" ht="15.75" thickBot="1">
      <c r="A49" s="1301"/>
      <c r="B49" s="1302"/>
      <c r="C49" s="245"/>
      <c r="D49" s="246"/>
      <c r="E49" s="246">
        <f>D49/12</f>
        <v>0</v>
      </c>
      <c r="F49" s="207">
        <f>ROUND(A49*C49*E49,0)</f>
        <v>0</v>
      </c>
    </row>
    <row r="50" spans="1:6" s="17" customFormat="1" ht="15">
      <c r="A50" s="273"/>
      <c r="B50" s="285"/>
      <c r="C50" s="274"/>
      <c r="D50" s="275"/>
      <c r="E50" s="275"/>
      <c r="F50" s="276"/>
    </row>
    <row r="51" spans="1:6" ht="15">
      <c r="B51" s="101" t="s">
        <v>313</v>
      </c>
      <c r="C51" s="251">
        <f>C14+C21+C28+C35</f>
        <v>0</v>
      </c>
      <c r="E51" s="101" t="s">
        <v>205</v>
      </c>
      <c r="F51" s="277">
        <f>F14+F21+F28+F35+F42+F49</f>
        <v>0</v>
      </c>
    </row>
    <row r="52" spans="1:6">
      <c r="F52" s="80"/>
    </row>
    <row r="53" spans="1:6" s="17" customFormat="1" ht="15">
      <c r="A53" s="100" t="s">
        <v>206</v>
      </c>
      <c r="B53" s="251"/>
      <c r="F53" s="252"/>
    </row>
    <row r="54" spans="1:6" s="17" customFormat="1" ht="15">
      <c r="A54" s="253" t="s">
        <v>207</v>
      </c>
      <c r="D54" s="100"/>
    </row>
    <row r="55" spans="1:6" s="17" customFormat="1" ht="15">
      <c r="A55" s="1325" t="s">
        <v>208</v>
      </c>
      <c r="B55" s="1326"/>
      <c r="C55" s="1326"/>
      <c r="D55" s="1326"/>
      <c r="E55" s="1325" t="s">
        <v>209</v>
      </c>
      <c r="F55" s="1326"/>
    </row>
    <row r="56" spans="1:6" s="17" customFormat="1">
      <c r="A56" s="1327" t="s">
        <v>211</v>
      </c>
      <c r="B56" s="1328"/>
      <c r="C56" s="1328"/>
      <c r="D56" s="1329"/>
      <c r="E56" s="1353"/>
      <c r="F56" s="1354"/>
    </row>
    <row r="57" spans="1:6" s="17" customFormat="1">
      <c r="A57" s="1327" t="s">
        <v>213</v>
      </c>
      <c r="B57" s="1328"/>
      <c r="C57" s="1328"/>
      <c r="D57" s="1329"/>
      <c r="E57" s="1353"/>
      <c r="F57" s="1354"/>
    </row>
    <row r="58" spans="1:6" s="17" customFormat="1">
      <c r="A58" s="1327" t="s">
        <v>214</v>
      </c>
      <c r="B58" s="1328"/>
      <c r="C58" s="1328"/>
      <c r="D58" s="1329"/>
      <c r="E58" s="1353"/>
      <c r="F58" s="1354"/>
    </row>
    <row r="59" spans="1:6" s="17" customFormat="1">
      <c r="A59" s="1327" t="s">
        <v>215</v>
      </c>
      <c r="B59" s="1328"/>
      <c r="C59" s="1328"/>
      <c r="D59" s="1329"/>
      <c r="E59" s="1353"/>
      <c r="F59" s="1354"/>
    </row>
    <row r="60" spans="1:6" s="17" customFormat="1">
      <c r="A60" s="1327" t="s">
        <v>216</v>
      </c>
      <c r="B60" s="1328"/>
      <c r="C60" s="1328"/>
      <c r="D60" s="1329"/>
      <c r="E60" s="1353"/>
      <c r="F60" s="1354"/>
    </row>
    <row r="61" spans="1:6" s="17" customFormat="1">
      <c r="A61" s="1327" t="s">
        <v>217</v>
      </c>
      <c r="B61" s="1328"/>
      <c r="C61" s="1328"/>
      <c r="D61" s="1329"/>
      <c r="E61" s="1353"/>
      <c r="F61" s="1354"/>
    </row>
    <row r="62" spans="1:6" s="17" customFormat="1">
      <c r="A62" s="1327" t="s">
        <v>218</v>
      </c>
      <c r="B62" s="1328"/>
      <c r="C62" s="1328"/>
      <c r="D62" s="1329"/>
      <c r="E62" s="1353"/>
      <c r="F62" s="1354"/>
    </row>
    <row r="63" spans="1:6" s="17" customFormat="1">
      <c r="A63" s="1327" t="s">
        <v>157</v>
      </c>
      <c r="B63" s="1328"/>
      <c r="C63" s="1328"/>
      <c r="D63" s="1329"/>
      <c r="E63" s="1353"/>
      <c r="F63" s="1354"/>
    </row>
    <row r="64" spans="1:6" s="17" customFormat="1" ht="15">
      <c r="E64" s="210" t="s">
        <v>219</v>
      </c>
      <c r="F64" s="252">
        <f>SUM(E56:F63)</f>
        <v>0</v>
      </c>
    </row>
    <row r="65" spans="1:13" s="17" customFormat="1"/>
    <row r="66" spans="1:13" s="17" customFormat="1" ht="15">
      <c r="C66" s="254"/>
      <c r="E66" s="101" t="s">
        <v>220</v>
      </c>
      <c r="F66" s="211">
        <f>IF(F64=0,0,F64/F51)</f>
        <v>0</v>
      </c>
    </row>
    <row r="67" spans="1:13" s="17" customFormat="1" ht="15.75" thickBot="1">
      <c r="A67" s="102"/>
      <c r="D67" s="254"/>
      <c r="E67" s="100"/>
    </row>
    <row r="68" spans="1:13" s="17" customFormat="1" ht="15.75" thickBot="1">
      <c r="C68" s="103"/>
      <c r="D68" s="104"/>
      <c r="E68" s="105" t="s">
        <v>221</v>
      </c>
      <c r="F68" s="255">
        <f>ROUND(F51+F64,0)</f>
        <v>0</v>
      </c>
    </row>
    <row r="69" spans="1:13" ht="15">
      <c r="E69" s="106"/>
      <c r="F69" s="256"/>
    </row>
    <row r="70" spans="1:13" s="17" customFormat="1" ht="15">
      <c r="A70" s="100" t="s">
        <v>222</v>
      </c>
    </row>
    <row r="72" spans="1:13">
      <c r="A72" s="272"/>
      <c r="B72" s="272"/>
    </row>
    <row r="73" spans="1:13" s="107" customFormat="1" ht="15">
      <c r="A73" s="212" t="s">
        <v>223</v>
      </c>
      <c r="B73" s="213"/>
      <c r="C73" s="214"/>
      <c r="D73" s="214"/>
      <c r="E73" s="213"/>
      <c r="F73" s="257"/>
    </row>
    <row r="74" spans="1:13" s="107" customFormat="1" ht="15">
      <c r="A74" s="215"/>
      <c r="B74" s="213"/>
      <c r="C74" s="214"/>
      <c r="D74" s="214"/>
      <c r="E74" s="213"/>
      <c r="F74" s="257"/>
    </row>
    <row r="75" spans="1:13" ht="15">
      <c r="A75" s="1234" t="s">
        <v>224</v>
      </c>
      <c r="B75" s="1334" t="s">
        <v>225</v>
      </c>
      <c r="C75" s="1335"/>
      <c r="D75" s="1335"/>
      <c r="E75" s="1234" t="s">
        <v>226</v>
      </c>
      <c r="F75" s="258" t="s">
        <v>209</v>
      </c>
      <c r="H75" s="1234" t="s">
        <v>224</v>
      </c>
      <c r="I75" s="1334" t="s">
        <v>225</v>
      </c>
      <c r="J75" s="1335"/>
      <c r="K75" s="1335"/>
      <c r="L75" s="1234" t="s">
        <v>226</v>
      </c>
      <c r="M75" s="258" t="s">
        <v>209</v>
      </c>
    </row>
    <row r="76" spans="1:13">
      <c r="A76" s="218"/>
      <c r="B76" s="1332"/>
      <c r="C76" s="1332"/>
      <c r="D76" s="1332"/>
      <c r="E76" s="218"/>
      <c r="F76" s="259"/>
      <c r="H76" s="216" t="s">
        <v>227</v>
      </c>
      <c r="I76" s="1333" t="s">
        <v>228</v>
      </c>
      <c r="J76" s="1333"/>
      <c r="K76" s="1333"/>
      <c r="L76" s="216" t="s">
        <v>229</v>
      </c>
      <c r="M76" s="260">
        <f>3000*12</f>
        <v>36000</v>
      </c>
    </row>
    <row r="77" spans="1:13">
      <c r="A77" s="216"/>
      <c r="B77" s="1332"/>
      <c r="C77" s="1332"/>
      <c r="D77" s="1332"/>
      <c r="E77" s="216"/>
      <c r="F77" s="261"/>
    </row>
    <row r="78" spans="1:13">
      <c r="A78" s="216"/>
      <c r="B78" s="1332"/>
      <c r="C78" s="1332"/>
      <c r="D78" s="1332"/>
      <c r="E78" s="216"/>
      <c r="F78" s="261"/>
    </row>
    <row r="79" spans="1:13">
      <c r="A79" s="216"/>
      <c r="B79" s="1332"/>
      <c r="C79" s="1332"/>
      <c r="D79" s="1332"/>
      <c r="E79" s="216"/>
      <c r="F79" s="261"/>
    </row>
    <row r="80" spans="1:13">
      <c r="A80" s="216"/>
      <c r="B80" s="1332"/>
      <c r="C80" s="1332"/>
      <c r="D80" s="1332"/>
      <c r="E80" s="216"/>
      <c r="F80" s="261"/>
    </row>
    <row r="81" spans="1:13" ht="15">
      <c r="E81" s="217" t="s">
        <v>230</v>
      </c>
      <c r="F81" s="262">
        <f>ROUND(SUM(F76:F80),0)</f>
        <v>0</v>
      </c>
    </row>
    <row r="83" spans="1:13" ht="15">
      <c r="A83" s="212" t="s">
        <v>231</v>
      </c>
    </row>
    <row r="84" spans="1:13" ht="15">
      <c r="A84" s="215"/>
    </row>
    <row r="85" spans="1:13" ht="15">
      <c r="A85" s="1234" t="s">
        <v>224</v>
      </c>
      <c r="B85" s="1334" t="s">
        <v>225</v>
      </c>
      <c r="C85" s="1335"/>
      <c r="D85" s="1335"/>
      <c r="E85" s="1234" t="s">
        <v>226</v>
      </c>
      <c r="F85" s="258" t="s">
        <v>209</v>
      </c>
      <c r="H85" s="1234" t="s">
        <v>224</v>
      </c>
      <c r="I85" s="1334" t="s">
        <v>225</v>
      </c>
      <c r="J85" s="1335"/>
      <c r="K85" s="1335"/>
      <c r="L85" s="1234" t="s">
        <v>226</v>
      </c>
      <c r="M85" s="258" t="s">
        <v>209</v>
      </c>
    </row>
    <row r="86" spans="1:13">
      <c r="A86" s="218"/>
      <c r="B86" s="1332"/>
      <c r="C86" s="1332"/>
      <c r="D86" s="1332"/>
      <c r="E86" s="218"/>
      <c r="F86" s="259"/>
      <c r="H86" s="216" t="s">
        <v>232</v>
      </c>
      <c r="I86" s="1333" t="s">
        <v>233</v>
      </c>
      <c r="J86" s="1333"/>
      <c r="K86" s="1333"/>
      <c r="L86" s="216" t="s">
        <v>234</v>
      </c>
      <c r="M86" s="260">
        <f>12*200</f>
        <v>2400</v>
      </c>
    </row>
    <row r="87" spans="1:13">
      <c r="A87" s="218"/>
      <c r="B87" s="1332"/>
      <c r="C87" s="1332"/>
      <c r="D87" s="1332"/>
      <c r="E87" s="218"/>
      <c r="F87" s="259"/>
    </row>
    <row r="88" spans="1:13">
      <c r="A88" s="218"/>
      <c r="B88" s="1332"/>
      <c r="C88" s="1332"/>
      <c r="D88" s="1332"/>
      <c r="E88" s="218"/>
      <c r="F88" s="259"/>
    </row>
    <row r="89" spans="1:13">
      <c r="A89" s="218"/>
      <c r="B89" s="1332"/>
      <c r="C89" s="1332"/>
      <c r="D89" s="1332"/>
      <c r="E89" s="218"/>
      <c r="F89" s="259"/>
    </row>
    <row r="90" spans="1:13">
      <c r="A90" s="218"/>
      <c r="B90" s="1332"/>
      <c r="C90" s="1332"/>
      <c r="D90" s="1332"/>
      <c r="E90" s="218"/>
      <c r="F90" s="259"/>
    </row>
    <row r="91" spans="1:13" ht="15">
      <c r="D91" s="108"/>
      <c r="E91" s="217" t="s">
        <v>235</v>
      </c>
      <c r="F91" s="262">
        <f>ROUND(SUM(F86:F90),0)</f>
        <v>0</v>
      </c>
    </row>
    <row r="92" spans="1:13" ht="15">
      <c r="A92" s="215"/>
    </row>
    <row r="93" spans="1:13" ht="15">
      <c r="A93" s="212" t="s">
        <v>236</v>
      </c>
    </row>
    <row r="94" spans="1:13" ht="15">
      <c r="A94" s="215"/>
    </row>
    <row r="95" spans="1:13" ht="15">
      <c r="A95" s="1234" t="s">
        <v>224</v>
      </c>
      <c r="B95" s="1334" t="s">
        <v>225</v>
      </c>
      <c r="C95" s="1335"/>
      <c r="D95" s="1335"/>
      <c r="E95" s="1234" t="s">
        <v>226</v>
      </c>
      <c r="F95" s="258" t="s">
        <v>209</v>
      </c>
      <c r="H95" s="1234" t="s">
        <v>224</v>
      </c>
      <c r="I95" s="1334" t="s">
        <v>225</v>
      </c>
      <c r="J95" s="1335"/>
      <c r="K95" s="1335"/>
      <c r="L95" s="1234" t="s">
        <v>226</v>
      </c>
      <c r="M95" s="258" t="s">
        <v>209</v>
      </c>
    </row>
    <row r="96" spans="1:13">
      <c r="A96" s="218"/>
      <c r="B96" s="1332"/>
      <c r="C96" s="1332"/>
      <c r="D96" s="1332"/>
      <c r="E96" s="218"/>
      <c r="F96" s="259"/>
      <c r="H96" s="216" t="s">
        <v>237</v>
      </c>
      <c r="I96" s="1333" t="s">
        <v>238</v>
      </c>
      <c r="J96" s="1333"/>
      <c r="K96" s="1333"/>
      <c r="L96" s="216" t="s">
        <v>239</v>
      </c>
      <c r="M96" s="260">
        <f>100*12</f>
        <v>1200</v>
      </c>
    </row>
    <row r="97" spans="1:13">
      <c r="A97" s="218"/>
      <c r="B97" s="1332"/>
      <c r="C97" s="1332"/>
      <c r="D97" s="1332"/>
      <c r="E97" s="218"/>
      <c r="F97" s="259"/>
    </row>
    <row r="98" spans="1:13">
      <c r="A98" s="218"/>
      <c r="B98" s="1332"/>
      <c r="C98" s="1332"/>
      <c r="D98" s="1332"/>
      <c r="E98" s="218"/>
      <c r="F98" s="259"/>
    </row>
    <row r="99" spans="1:13">
      <c r="A99" s="218"/>
      <c r="B99" s="1332"/>
      <c r="C99" s="1332"/>
      <c r="D99" s="1332"/>
      <c r="E99" s="218"/>
      <c r="F99" s="259"/>
    </row>
    <row r="100" spans="1:13">
      <c r="A100" s="218"/>
      <c r="B100" s="1332"/>
      <c r="C100" s="1332"/>
      <c r="D100" s="1332"/>
      <c r="E100" s="218"/>
      <c r="F100" s="259"/>
    </row>
    <row r="101" spans="1:13" ht="15">
      <c r="A101" s="215"/>
      <c r="D101" s="108"/>
      <c r="E101" s="217" t="s">
        <v>240</v>
      </c>
      <c r="F101" s="262">
        <f>ROUND(SUM(F96:F100),0)</f>
        <v>0</v>
      </c>
    </row>
    <row r="103" spans="1:13" ht="15">
      <c r="A103" s="212" t="s">
        <v>241</v>
      </c>
    </row>
    <row r="104" spans="1:13">
      <c r="E104" s="109"/>
      <c r="F104" s="254"/>
    </row>
    <row r="105" spans="1:13" ht="15">
      <c r="A105" s="219" t="s">
        <v>242</v>
      </c>
      <c r="C105" s="219" t="s">
        <v>243</v>
      </c>
      <c r="D105" s="219" t="s">
        <v>224</v>
      </c>
      <c r="E105" s="219" t="s">
        <v>226</v>
      </c>
      <c r="F105" s="263" t="s">
        <v>209</v>
      </c>
      <c r="H105" s="219" t="s">
        <v>242</v>
      </c>
      <c r="J105" s="219" t="s">
        <v>243</v>
      </c>
      <c r="K105" s="219" t="s">
        <v>224</v>
      </c>
      <c r="L105" s="219" t="s">
        <v>226</v>
      </c>
      <c r="M105" s="263" t="s">
        <v>209</v>
      </c>
    </row>
    <row r="106" spans="1:13" ht="28.5">
      <c r="A106" s="1336"/>
      <c r="B106" s="1332"/>
      <c r="C106" s="1235"/>
      <c r="D106" s="1235"/>
      <c r="E106" s="1235"/>
      <c r="F106" s="264"/>
      <c r="H106" s="1337" t="s">
        <v>244</v>
      </c>
      <c r="I106" s="1333"/>
      <c r="J106" s="1236" t="s">
        <v>245</v>
      </c>
      <c r="K106" s="1236" t="s">
        <v>246</v>
      </c>
      <c r="L106" s="1236" t="s">
        <v>247</v>
      </c>
      <c r="M106" s="265">
        <v>400</v>
      </c>
    </row>
    <row r="107" spans="1:13">
      <c r="A107" s="1336"/>
      <c r="B107" s="1332"/>
      <c r="C107" s="1235"/>
      <c r="D107" s="1235"/>
      <c r="E107" s="1235"/>
      <c r="F107" s="264"/>
    </row>
    <row r="108" spans="1:13">
      <c r="A108" s="1336"/>
      <c r="B108" s="1332"/>
      <c r="C108" s="1235"/>
      <c r="D108" s="1235"/>
      <c r="E108" s="1235"/>
      <c r="F108" s="264"/>
    </row>
    <row r="109" spans="1:13">
      <c r="A109" s="1336"/>
      <c r="B109" s="1332"/>
      <c r="C109" s="1235"/>
      <c r="D109" s="1235"/>
      <c r="E109" s="1235"/>
      <c r="F109" s="264"/>
    </row>
    <row r="110" spans="1:13" ht="15">
      <c r="E110" s="217" t="s">
        <v>248</v>
      </c>
      <c r="F110" s="262">
        <f>ROUND(SUM(F106:F109),0)</f>
        <v>0</v>
      </c>
    </row>
    <row r="112" spans="1:13" ht="15">
      <c r="A112" s="212" t="s">
        <v>249</v>
      </c>
    </row>
    <row r="113" spans="1:13" ht="15">
      <c r="A113" s="220"/>
    </row>
    <row r="114" spans="1:13" ht="15">
      <c r="A114" s="1234" t="s">
        <v>250</v>
      </c>
      <c r="B114" s="1334" t="s">
        <v>251</v>
      </c>
      <c r="C114" s="1335"/>
      <c r="D114" s="1335"/>
      <c r="E114" s="1234" t="s">
        <v>226</v>
      </c>
      <c r="F114" s="258" t="s">
        <v>209</v>
      </c>
      <c r="H114" s="1234" t="s">
        <v>250</v>
      </c>
      <c r="I114" s="1334" t="s">
        <v>251</v>
      </c>
      <c r="J114" s="1335"/>
      <c r="K114" s="1335"/>
      <c r="L114" s="1234" t="s">
        <v>226</v>
      </c>
      <c r="M114" s="258" t="s">
        <v>209</v>
      </c>
    </row>
    <row r="115" spans="1:13">
      <c r="A115" s="218"/>
      <c r="B115" s="1332"/>
      <c r="C115" s="1332"/>
      <c r="D115" s="1332"/>
      <c r="E115" s="218"/>
      <c r="F115" s="259"/>
      <c r="H115" s="216" t="s">
        <v>252</v>
      </c>
      <c r="I115" s="1333" t="s">
        <v>253</v>
      </c>
      <c r="J115" s="1333"/>
      <c r="K115" s="1333"/>
      <c r="L115" s="216" t="s">
        <v>254</v>
      </c>
      <c r="M115" s="260">
        <f>500*4</f>
        <v>2000</v>
      </c>
    </row>
    <row r="116" spans="1:13">
      <c r="A116" s="218"/>
      <c r="B116" s="1332"/>
      <c r="C116" s="1332"/>
      <c r="D116" s="1332"/>
      <c r="E116" s="218"/>
      <c r="F116" s="259"/>
    </row>
    <row r="117" spans="1:13">
      <c r="A117" s="218"/>
      <c r="B117" s="1332"/>
      <c r="C117" s="1332"/>
      <c r="D117" s="1332"/>
      <c r="E117" s="218"/>
      <c r="F117" s="259"/>
    </row>
    <row r="118" spans="1:13">
      <c r="A118" s="218"/>
      <c r="B118" s="1332"/>
      <c r="C118" s="1332"/>
      <c r="D118" s="1332"/>
      <c r="E118" s="218"/>
      <c r="F118" s="259"/>
    </row>
    <row r="119" spans="1:13" ht="15">
      <c r="D119" s="108"/>
      <c r="E119" s="217" t="s">
        <v>255</v>
      </c>
      <c r="F119" s="262">
        <f>ROUND(SUM(F115:F118),0)</f>
        <v>0</v>
      </c>
    </row>
    <row r="121" spans="1:13" ht="15">
      <c r="A121" s="212" t="s">
        <v>256</v>
      </c>
    </row>
    <row r="122" spans="1:13" ht="15">
      <c r="A122" s="220"/>
    </row>
    <row r="123" spans="1:13" ht="15">
      <c r="A123" s="1234" t="s">
        <v>224</v>
      </c>
      <c r="B123" s="1334" t="s">
        <v>225</v>
      </c>
      <c r="C123" s="1335"/>
      <c r="D123" s="1335"/>
      <c r="E123" s="1234" t="s">
        <v>226</v>
      </c>
      <c r="F123" s="258" t="s">
        <v>209</v>
      </c>
      <c r="H123" s="1234" t="s">
        <v>224</v>
      </c>
      <c r="I123" s="1334" t="s">
        <v>225</v>
      </c>
      <c r="J123" s="1335"/>
      <c r="K123" s="1335"/>
      <c r="L123" s="1234" t="s">
        <v>226</v>
      </c>
      <c r="M123" s="258" t="s">
        <v>209</v>
      </c>
    </row>
    <row r="124" spans="1:13">
      <c r="A124" s="218"/>
      <c r="B124" s="1332"/>
      <c r="C124" s="1332"/>
      <c r="D124" s="1332"/>
      <c r="E124" s="218"/>
      <c r="F124" s="259"/>
      <c r="H124" s="216" t="s">
        <v>257</v>
      </c>
      <c r="I124" s="1333" t="s">
        <v>258</v>
      </c>
      <c r="J124" s="1333"/>
      <c r="K124" s="1333"/>
      <c r="L124" s="216" t="s">
        <v>259</v>
      </c>
      <c r="M124" s="260">
        <f>50*20</f>
        <v>1000</v>
      </c>
    </row>
    <row r="125" spans="1:13">
      <c r="A125" s="216"/>
      <c r="B125" s="1333"/>
      <c r="C125" s="1333"/>
      <c r="D125" s="1333"/>
      <c r="E125" s="216"/>
      <c r="F125" s="260"/>
    </row>
    <row r="126" spans="1:13" ht="15">
      <c r="E126" s="217" t="s">
        <v>260</v>
      </c>
      <c r="F126" s="262">
        <f>SUM(F124:F125)</f>
        <v>0</v>
      </c>
    </row>
    <row r="127" spans="1:13" ht="15" thickBot="1"/>
    <row r="128" spans="1:13" ht="15.75" thickBot="1">
      <c r="C128" s="17"/>
      <c r="D128" s="103"/>
      <c r="E128" s="110" t="s">
        <v>261</v>
      </c>
      <c r="F128" s="255">
        <f>ROUND(F81+F91+F101+F110+F119+F126,0)</f>
        <v>0</v>
      </c>
    </row>
    <row r="130" spans="1:13" s="17" customFormat="1" ht="15">
      <c r="A130" s="100" t="s">
        <v>262</v>
      </c>
      <c r="F130" s="254"/>
    </row>
    <row r="132" spans="1:13" ht="15">
      <c r="A132" s="1234" t="s">
        <v>263</v>
      </c>
      <c r="B132" s="1334" t="s">
        <v>225</v>
      </c>
      <c r="C132" s="1335"/>
      <c r="D132" s="1335"/>
      <c r="E132" s="1234"/>
      <c r="F132" s="258" t="s">
        <v>209</v>
      </c>
      <c r="H132" s="1234" t="s">
        <v>263</v>
      </c>
      <c r="I132" s="1334" t="s">
        <v>225</v>
      </c>
      <c r="J132" s="1335"/>
      <c r="K132" s="1335"/>
      <c r="L132" s="1234"/>
      <c r="M132" s="258" t="s">
        <v>209</v>
      </c>
    </row>
    <row r="133" spans="1:13">
      <c r="A133" s="218"/>
      <c r="B133" s="1338"/>
      <c r="C133" s="1339"/>
      <c r="D133" s="1339"/>
      <c r="E133" s="1340"/>
      <c r="F133" s="259"/>
      <c r="H133" s="216" t="s">
        <v>272</v>
      </c>
      <c r="I133" s="1341" t="s">
        <v>273</v>
      </c>
      <c r="J133" s="1342"/>
      <c r="K133" s="1342"/>
      <c r="L133" s="1340"/>
      <c r="M133" s="260">
        <v>15000</v>
      </c>
    </row>
    <row r="134" spans="1:13">
      <c r="A134" s="216"/>
      <c r="B134" s="1341"/>
      <c r="C134" s="1342"/>
      <c r="D134" s="1342"/>
      <c r="E134" s="1340"/>
      <c r="F134" s="259"/>
    </row>
    <row r="135" spans="1:13" s="17" customFormat="1" ht="15" thickBot="1">
      <c r="F135" s="254"/>
    </row>
    <row r="136" spans="1:13" ht="15.75" thickBot="1">
      <c r="C136" s="17"/>
      <c r="D136" s="103"/>
      <c r="E136" s="110" t="s">
        <v>264</v>
      </c>
      <c r="F136" s="255">
        <f>ROUND(SUM(F133:F134),0)</f>
        <v>0</v>
      </c>
    </row>
    <row r="137" spans="1:13" ht="15" thickBot="1"/>
    <row r="138" spans="1:13" ht="15.75" thickBot="1">
      <c r="C138" s="17"/>
      <c r="D138" s="103"/>
      <c r="E138" s="105" t="s">
        <v>265</v>
      </c>
      <c r="F138" s="255">
        <f>ROUND(F68+F128+F136,0)</f>
        <v>0</v>
      </c>
    </row>
    <row r="140" spans="1:13" s="17" customFormat="1" ht="15">
      <c r="A140" s="100" t="s">
        <v>266</v>
      </c>
      <c r="B140" s="111"/>
      <c r="F140" s="254"/>
    </row>
    <row r="141" spans="1:13" ht="15">
      <c r="A141" s="17"/>
      <c r="B141" s="111"/>
    </row>
    <row r="142" spans="1:13" ht="15">
      <c r="A142" s="221" t="s">
        <v>267</v>
      </c>
      <c r="F142" s="258" t="s">
        <v>268</v>
      </c>
    </row>
    <row r="143" spans="1:13">
      <c r="A143" s="1155"/>
      <c r="B143" s="1156"/>
      <c r="C143" s="1157"/>
      <c r="D143" s="1157"/>
      <c r="E143" s="1158"/>
      <c r="F143" s="266"/>
    </row>
    <row r="144" spans="1:13">
      <c r="A144" s="112"/>
      <c r="B144" s="113"/>
      <c r="C144" s="108"/>
      <c r="D144" s="108"/>
      <c r="E144" s="114"/>
      <c r="F144" s="267"/>
    </row>
    <row r="145" spans="1:6">
      <c r="A145" s="112"/>
      <c r="B145" s="113"/>
      <c r="C145" s="108"/>
      <c r="D145" s="108"/>
      <c r="E145" s="114"/>
      <c r="F145" s="267"/>
    </row>
    <row r="146" spans="1:6">
      <c r="A146" s="112"/>
      <c r="B146" s="113"/>
      <c r="C146" s="108"/>
      <c r="D146" s="108"/>
      <c r="E146" s="114"/>
      <c r="F146" s="267"/>
    </row>
    <row r="147" spans="1:6">
      <c r="A147" s="17"/>
      <c r="B147" s="268"/>
      <c r="C147" s="17"/>
      <c r="D147" s="17"/>
      <c r="E147" s="17"/>
      <c r="F147" s="254"/>
    </row>
    <row r="148" spans="1:6" ht="15.75" thickBot="1">
      <c r="A148" s="115"/>
      <c r="E148" s="106" t="s">
        <v>269</v>
      </c>
      <c r="F148" s="269">
        <f>IF(F149=0,0,F149/F138)</f>
        <v>0</v>
      </c>
    </row>
    <row r="149" spans="1:6" ht="15.75" thickBot="1">
      <c r="A149" s="116"/>
      <c r="D149" s="103"/>
      <c r="E149" s="117" t="s">
        <v>270</v>
      </c>
      <c r="F149" s="255">
        <f>ROUND(SUM(F143:F146),0)</f>
        <v>0</v>
      </c>
    </row>
    <row r="150" spans="1:6">
      <c r="A150" s="116"/>
      <c r="F150" s="80"/>
    </row>
    <row r="151" spans="1:6" ht="15" thickBot="1"/>
    <row r="152" spans="1:6" ht="16.5" thickBot="1">
      <c r="E152" s="118" t="s">
        <v>271</v>
      </c>
      <c r="F152" s="270">
        <f>ROUND(F138+F149,0)</f>
        <v>0</v>
      </c>
    </row>
    <row r="154" spans="1:6" ht="15">
      <c r="A154" s="271"/>
    </row>
    <row r="161" s="80" customFormat="1"/>
    <row r="162" s="80" customFormat="1"/>
    <row r="163" s="80" customFormat="1"/>
    <row r="164" s="80" customFormat="1"/>
    <row r="165" s="80" customFormat="1"/>
    <row r="166" s="80" customFormat="1"/>
    <row r="167" s="80" customFormat="1"/>
    <row r="168" s="80" customFormat="1"/>
    <row r="169" s="80" customFormat="1"/>
    <row r="170" s="80"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79" fitToHeight="0" orientation="portrait"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9"/>
  <sheetViews>
    <sheetView zoomScale="120" zoomScaleNormal="120" workbookViewId="0">
      <selection activeCell="H20" sqref="H20"/>
    </sheetView>
  </sheetViews>
  <sheetFormatPr defaultColWidth="9.140625" defaultRowHeight="14.25"/>
  <cols>
    <col min="1" max="1" width="3.7109375" style="401" customWidth="1"/>
    <col min="2" max="2" width="63" style="420" customWidth="1"/>
    <col min="3" max="3" width="20" style="420" bestFit="1" customWidth="1"/>
    <col min="4" max="4" width="3.42578125" style="420" customWidth="1"/>
    <col min="5" max="6" width="11.7109375" style="420" customWidth="1"/>
    <col min="7" max="16" width="9.140625" style="404"/>
    <col min="17" max="16384" width="9.140625" style="420"/>
  </cols>
  <sheetData>
    <row r="1" spans="1:6" s="404" customFormat="1" ht="15.75" customHeight="1">
      <c r="A1" s="401"/>
      <c r="B1" s="402" t="s">
        <v>0</v>
      </c>
      <c r="C1" s="403"/>
      <c r="D1" s="403"/>
      <c r="E1" s="403"/>
      <c r="F1" s="403"/>
    </row>
    <row r="2" spans="1:6" s="404" customFormat="1" ht="15.75" customHeight="1">
      <c r="A2" s="401"/>
      <c r="B2" s="402" t="s">
        <v>1</v>
      </c>
      <c r="C2" s="403"/>
      <c r="D2" s="403"/>
      <c r="E2" s="403"/>
      <c r="F2" s="403"/>
    </row>
    <row r="3" spans="1:6" s="404" customFormat="1" ht="15.75" customHeight="1">
      <c r="A3" s="401"/>
      <c r="B3" s="405" t="s">
        <v>2</v>
      </c>
    </row>
    <row r="4" spans="1:6" s="404" customFormat="1" ht="45" customHeight="1">
      <c r="A4" s="406" t="s">
        <v>3</v>
      </c>
      <c r="B4" s="1271" t="s">
        <v>55</v>
      </c>
      <c r="C4" s="1271"/>
      <c r="D4" s="1271"/>
      <c r="E4" s="1271"/>
      <c r="F4" s="1271"/>
    </row>
    <row r="5" spans="1:6" s="404" customFormat="1" ht="15" thickBot="1">
      <c r="A5" s="406"/>
      <c r="B5" s="407"/>
      <c r="C5" s="408" t="s">
        <v>5</v>
      </c>
      <c r="D5" s="409"/>
      <c r="E5" s="368" t="s">
        <v>6</v>
      </c>
      <c r="F5" s="369" t="s">
        <v>7</v>
      </c>
    </row>
    <row r="6" spans="1:6" s="404" customFormat="1">
      <c r="A6" s="406"/>
      <c r="B6" s="445" t="s">
        <v>8</v>
      </c>
      <c r="C6" s="411"/>
      <c r="D6" s="412" t="s">
        <v>9</v>
      </c>
      <c r="E6" s="413" t="s">
        <v>10</v>
      </c>
      <c r="F6" s="414"/>
    </row>
    <row r="7" spans="1:6" s="404" customFormat="1">
      <c r="A7" s="406"/>
      <c r="B7" s="445" t="s">
        <v>11</v>
      </c>
      <c r="C7" s="1135"/>
      <c r="D7" s="412" t="s">
        <v>9</v>
      </c>
      <c r="E7" s="415" t="s">
        <v>10</v>
      </c>
      <c r="F7" s="416"/>
    </row>
    <row r="8" spans="1:6" s="404" customFormat="1">
      <c r="A8" s="406"/>
      <c r="B8" s="445" t="s">
        <v>12</v>
      </c>
      <c r="C8" s="1135"/>
      <c r="D8" s="412" t="s">
        <v>9</v>
      </c>
      <c r="E8" s="415" t="s">
        <v>10</v>
      </c>
      <c r="F8" s="416"/>
    </row>
    <row r="9" spans="1:6" s="404" customFormat="1">
      <c r="A9" s="406"/>
      <c r="B9" s="445" t="s">
        <v>13</v>
      </c>
      <c r="C9" s="1135"/>
      <c r="D9" s="412" t="s">
        <v>9</v>
      </c>
      <c r="E9" s="415" t="s">
        <v>10</v>
      </c>
      <c r="F9" s="416"/>
    </row>
    <row r="10" spans="1:6" s="404" customFormat="1">
      <c r="A10" s="406"/>
      <c r="B10" s="445" t="s">
        <v>14</v>
      </c>
      <c r="C10" s="1135"/>
      <c r="D10" s="412" t="s">
        <v>9</v>
      </c>
      <c r="E10" s="415"/>
      <c r="F10" s="416"/>
    </row>
    <row r="11" spans="1:6" s="404" customFormat="1">
      <c r="A11" s="406"/>
      <c r="B11" s="445" t="s">
        <v>15</v>
      </c>
      <c r="C11" s="1135"/>
      <c r="D11" s="412" t="s">
        <v>9</v>
      </c>
      <c r="E11" s="415"/>
      <c r="F11" s="416"/>
    </row>
    <row r="12" spans="1:6" s="404" customFormat="1">
      <c r="A12" s="406"/>
      <c r="B12" s="445" t="s">
        <v>16</v>
      </c>
      <c r="C12" s="1135"/>
      <c r="D12" s="412" t="s">
        <v>9</v>
      </c>
      <c r="E12" s="415"/>
      <c r="F12" s="416"/>
    </row>
    <row r="13" spans="1:6" s="404" customFormat="1">
      <c r="A13" s="406"/>
      <c r="B13" s="445" t="s">
        <v>17</v>
      </c>
      <c r="C13" s="1135"/>
      <c r="D13" s="412" t="s">
        <v>9</v>
      </c>
      <c r="E13" s="415"/>
      <c r="F13" s="416"/>
    </row>
    <row r="14" spans="1:6" s="404" customFormat="1">
      <c r="A14" s="406"/>
      <c r="B14" s="445" t="s">
        <v>18</v>
      </c>
      <c r="C14" s="1135"/>
      <c r="D14" s="412" t="s">
        <v>9</v>
      </c>
      <c r="E14" s="415"/>
      <c r="F14" s="416"/>
    </row>
    <row r="15" spans="1:6" s="404" customFormat="1" ht="15" thickBot="1">
      <c r="A15" s="406"/>
      <c r="B15" s="445" t="s">
        <v>19</v>
      </c>
      <c r="C15" s="417"/>
      <c r="D15" s="412" t="s">
        <v>9</v>
      </c>
      <c r="E15" s="415"/>
      <c r="F15" s="416"/>
    </row>
    <row r="16" spans="1:6" s="404" customFormat="1" ht="15" thickBot="1">
      <c r="A16" s="406"/>
      <c r="B16" s="446" t="s">
        <v>20</v>
      </c>
      <c r="C16" s="418">
        <f>ROUND(SUM(C6:C15),2)</f>
        <v>0</v>
      </c>
      <c r="D16" s="412" t="s">
        <v>9</v>
      </c>
      <c r="E16" s="410"/>
      <c r="F16" s="419"/>
    </row>
    <row r="17" spans="1:16" s="425" customFormat="1" ht="30" customHeight="1" thickTop="1">
      <c r="A17" s="421" t="s">
        <v>21</v>
      </c>
      <c r="B17" s="1269" t="s">
        <v>22</v>
      </c>
      <c r="C17" s="1270"/>
      <c r="D17" s="1270"/>
      <c r="E17" s="422" t="s">
        <v>23</v>
      </c>
      <c r="F17" s="422" t="s">
        <v>24</v>
      </c>
      <c r="G17" s="423"/>
      <c r="H17" s="424"/>
      <c r="I17" s="424"/>
      <c r="J17" s="424"/>
      <c r="K17" s="424"/>
      <c r="L17" s="424"/>
      <c r="M17" s="424"/>
      <c r="N17" s="424"/>
      <c r="O17" s="424"/>
      <c r="P17" s="424"/>
    </row>
    <row r="18" spans="1:16" s="425" customFormat="1">
      <c r="A18" s="421" t="s">
        <v>25</v>
      </c>
      <c r="B18" s="1269" t="s">
        <v>26</v>
      </c>
      <c r="C18" s="1270"/>
      <c r="D18" s="1270"/>
      <c r="E18" s="422" t="s">
        <v>23</v>
      </c>
      <c r="F18" s="422" t="s">
        <v>24</v>
      </c>
      <c r="G18" s="423"/>
      <c r="H18" s="424"/>
      <c r="I18" s="424"/>
      <c r="J18" s="424"/>
      <c r="K18" s="424"/>
      <c r="L18" s="424"/>
      <c r="M18" s="424"/>
      <c r="N18" s="424"/>
      <c r="O18" s="424"/>
      <c r="P18" s="424"/>
    </row>
    <row r="19" spans="1:16" s="425" customFormat="1" ht="31.5" customHeight="1">
      <c r="A19" s="421"/>
      <c r="B19" s="1272" t="s">
        <v>27</v>
      </c>
      <c r="C19" s="1272"/>
      <c r="D19" s="1272"/>
      <c r="E19" s="1273" t="s">
        <v>28</v>
      </c>
      <c r="F19" s="1273"/>
      <c r="G19" s="423"/>
      <c r="H19" s="424"/>
      <c r="I19" s="424"/>
      <c r="J19" s="424"/>
      <c r="K19" s="424"/>
      <c r="L19" s="424"/>
      <c r="M19" s="424"/>
      <c r="N19" s="424"/>
      <c r="O19" s="424"/>
      <c r="P19" s="424"/>
    </row>
    <row r="20" spans="1:16" s="425" customFormat="1" ht="15.75" thickBot="1">
      <c r="A20" s="421"/>
      <c r="B20" s="1274" t="s">
        <v>29</v>
      </c>
      <c r="C20" s="1274"/>
      <c r="D20" s="1274"/>
      <c r="E20" s="447" t="s">
        <v>30</v>
      </c>
      <c r="F20" s="426"/>
      <c r="G20" s="404"/>
      <c r="H20" s="424"/>
      <c r="I20" s="424"/>
      <c r="J20" s="424"/>
      <c r="K20" s="424"/>
      <c r="L20" s="424"/>
      <c r="M20" s="424"/>
      <c r="N20" s="424"/>
      <c r="O20" s="424"/>
      <c r="P20" s="424"/>
    </row>
    <row r="21" spans="1:16" s="425" customFormat="1" ht="15.75" thickBot="1">
      <c r="A21" s="421"/>
      <c r="B21" s="1274" t="s">
        <v>31</v>
      </c>
      <c r="C21" s="1274"/>
      <c r="D21" s="1274"/>
      <c r="E21" s="447" t="s">
        <v>30</v>
      </c>
      <c r="F21" s="427"/>
      <c r="G21" s="404"/>
      <c r="H21" s="424"/>
      <c r="I21" s="424"/>
      <c r="J21" s="424"/>
      <c r="K21" s="424"/>
      <c r="L21" s="424"/>
      <c r="M21" s="424"/>
      <c r="N21" s="424"/>
      <c r="O21" s="424"/>
      <c r="P21" s="424"/>
    </row>
    <row r="22" spans="1:16" s="425" customFormat="1" ht="15.75" thickBot="1">
      <c r="A22" s="421"/>
      <c r="B22" s="1274" t="s">
        <v>32</v>
      </c>
      <c r="C22" s="1274"/>
      <c r="D22" s="1274"/>
      <c r="E22" s="447" t="s">
        <v>30</v>
      </c>
      <c r="F22" s="427"/>
      <c r="G22" s="424"/>
      <c r="H22" s="424"/>
      <c r="I22" s="424"/>
      <c r="J22" s="424"/>
      <c r="K22" s="424"/>
      <c r="L22" s="424"/>
      <c r="M22" s="424"/>
      <c r="N22" s="424"/>
      <c r="O22" s="424"/>
      <c r="P22" s="424"/>
    </row>
    <row r="23" spans="1:16" ht="15.75" thickBot="1">
      <c r="A23" s="406"/>
      <c r="B23" s="1274" t="s">
        <v>33</v>
      </c>
      <c r="C23" s="1274"/>
      <c r="D23" s="1274"/>
      <c r="E23" s="447" t="s">
        <v>30</v>
      </c>
      <c r="F23" s="428"/>
      <c r="G23" s="424"/>
    </row>
    <row r="24" spans="1:16" ht="15.75" thickBot="1">
      <c r="A24" s="406"/>
      <c r="B24" s="1274" t="s">
        <v>34</v>
      </c>
      <c r="C24" s="1274"/>
      <c r="D24" s="1274"/>
      <c r="E24" s="447" t="s">
        <v>30</v>
      </c>
      <c r="F24" s="428"/>
      <c r="G24" s="424"/>
    </row>
    <row r="25" spans="1:16" s="425" customFormat="1" ht="15.75" thickBot="1">
      <c r="A25" s="421"/>
      <c r="B25" s="1274" t="s">
        <v>35</v>
      </c>
      <c r="C25" s="1274"/>
      <c r="D25" s="1274"/>
      <c r="E25" s="447" t="s">
        <v>30</v>
      </c>
      <c r="F25" s="427"/>
      <c r="G25" s="424"/>
      <c r="H25" s="424"/>
      <c r="I25" s="424"/>
      <c r="J25" s="424"/>
      <c r="K25" s="424"/>
      <c r="L25" s="424"/>
      <c r="M25" s="424"/>
      <c r="N25" s="424"/>
      <c r="O25" s="424"/>
      <c r="P25" s="424"/>
    </row>
    <row r="26" spans="1:16" s="425" customFormat="1" ht="45" customHeight="1">
      <c r="A26" s="421" t="s">
        <v>36</v>
      </c>
      <c r="B26" s="1269" t="s">
        <v>37</v>
      </c>
      <c r="C26" s="1270"/>
      <c r="D26" s="1270"/>
      <c r="E26" s="429" t="s">
        <v>23</v>
      </c>
      <c r="F26" s="429" t="s">
        <v>24</v>
      </c>
      <c r="G26" s="424"/>
      <c r="H26" s="424"/>
      <c r="I26" s="424"/>
      <c r="J26" s="424"/>
      <c r="K26" s="424"/>
      <c r="L26" s="424"/>
      <c r="M26" s="424"/>
      <c r="N26" s="424"/>
      <c r="O26" s="424"/>
      <c r="P26" s="424"/>
    </row>
    <row r="27" spans="1:16" s="425" customFormat="1">
      <c r="A27" s="421"/>
      <c r="B27" s="1265" t="s">
        <v>38</v>
      </c>
      <c r="C27" s="1265"/>
      <c r="D27" s="1265"/>
      <c r="E27" s="1265"/>
      <c r="F27" s="1265"/>
      <c r="G27" s="424"/>
      <c r="H27" s="424"/>
      <c r="I27" s="424"/>
      <c r="J27" s="424"/>
      <c r="K27" s="424"/>
      <c r="L27" s="424"/>
      <c r="M27" s="424"/>
      <c r="N27" s="424"/>
      <c r="O27" s="424"/>
      <c r="P27" s="424"/>
    </row>
    <row r="28" spans="1:16" s="425" customFormat="1">
      <c r="A28" s="421"/>
      <c r="B28" s="1266"/>
      <c r="C28" s="1266"/>
      <c r="D28" s="1266"/>
      <c r="E28" s="1266"/>
      <c r="F28" s="1266"/>
      <c r="G28" s="424"/>
      <c r="H28" s="424"/>
      <c r="I28" s="424"/>
      <c r="J28" s="424"/>
      <c r="K28" s="424"/>
      <c r="L28" s="424"/>
      <c r="M28" s="424"/>
      <c r="N28" s="424"/>
      <c r="O28" s="424"/>
      <c r="P28" s="424"/>
    </row>
    <row r="29" spans="1:16" s="425" customFormat="1">
      <c r="A29" s="430" t="s">
        <v>39</v>
      </c>
      <c r="B29" s="1264" t="s">
        <v>40</v>
      </c>
      <c r="C29" s="1265"/>
      <c r="D29" s="1265"/>
      <c r="E29" s="429" t="s">
        <v>23</v>
      </c>
      <c r="F29" s="429" t="s">
        <v>24</v>
      </c>
      <c r="G29" s="424"/>
      <c r="H29" s="424"/>
      <c r="I29" s="424"/>
      <c r="J29" s="424"/>
      <c r="K29" s="424"/>
      <c r="L29" s="424"/>
      <c r="M29" s="424"/>
      <c r="N29" s="424"/>
      <c r="O29" s="424"/>
      <c r="P29" s="424"/>
    </row>
    <row r="30" spans="1:16" s="425" customFormat="1">
      <c r="A30" s="430" t="s">
        <v>41</v>
      </c>
      <c r="B30" s="1267" t="s">
        <v>42</v>
      </c>
      <c r="C30" s="1268"/>
      <c r="D30" s="1268"/>
      <c r="E30" s="429" t="s">
        <v>23</v>
      </c>
      <c r="F30" s="429" t="s">
        <v>24</v>
      </c>
      <c r="G30" s="424"/>
      <c r="H30" s="424"/>
      <c r="I30" s="424"/>
      <c r="J30" s="424"/>
      <c r="K30" s="424"/>
      <c r="L30" s="424"/>
      <c r="M30" s="424"/>
      <c r="N30" s="424"/>
      <c r="O30" s="424"/>
      <c r="P30" s="424"/>
    </row>
    <row r="31" spans="1:16" s="425" customFormat="1" ht="15" customHeight="1">
      <c r="A31" s="431"/>
      <c r="B31" s="1264" t="s">
        <v>43</v>
      </c>
      <c r="C31" s="1264"/>
      <c r="D31" s="1264"/>
      <c r="E31" s="1264"/>
      <c r="F31" s="1264"/>
      <c r="G31" s="424"/>
      <c r="H31" s="424"/>
      <c r="I31" s="424"/>
      <c r="J31" s="424"/>
      <c r="K31" s="424"/>
      <c r="L31" s="424"/>
      <c r="M31" s="424"/>
      <c r="N31" s="424"/>
      <c r="O31" s="424"/>
      <c r="P31" s="424"/>
    </row>
    <row r="32" spans="1:16" s="425" customFormat="1">
      <c r="A32" s="432"/>
      <c r="B32" s="1263"/>
      <c r="C32" s="1263"/>
      <c r="D32" s="1263"/>
      <c r="E32" s="1263"/>
      <c r="F32" s="1263"/>
      <c r="G32" s="424"/>
      <c r="H32" s="424"/>
      <c r="I32" s="424"/>
      <c r="J32" s="424"/>
      <c r="K32" s="424"/>
      <c r="L32" s="424"/>
      <c r="M32" s="424"/>
      <c r="N32" s="424"/>
      <c r="O32" s="424"/>
      <c r="P32" s="424"/>
    </row>
    <row r="33" spans="1:16" s="425" customFormat="1" ht="31.5" customHeight="1">
      <c r="A33" s="432"/>
      <c r="B33" s="1264" t="s">
        <v>44</v>
      </c>
      <c r="C33" s="1264"/>
      <c r="D33" s="1264"/>
      <c r="E33" s="1264"/>
      <c r="F33" s="1264"/>
      <c r="G33" s="424"/>
      <c r="H33" s="424"/>
      <c r="I33" s="424"/>
      <c r="J33" s="424"/>
      <c r="K33" s="424"/>
      <c r="L33" s="424"/>
      <c r="M33" s="424"/>
      <c r="N33" s="424"/>
      <c r="O33" s="424"/>
      <c r="P33" s="424"/>
    </row>
    <row r="34" spans="1:16" s="425" customFormat="1" ht="29.25" customHeight="1" thickBot="1">
      <c r="A34" s="433"/>
      <c r="B34" s="434"/>
      <c r="C34" s="435"/>
      <c r="D34" s="434"/>
      <c r="E34" s="434"/>
      <c r="F34" s="434"/>
      <c r="G34" s="423"/>
      <c r="H34" s="424"/>
      <c r="I34" s="424"/>
      <c r="J34" s="424"/>
      <c r="K34" s="424"/>
      <c r="L34" s="424"/>
      <c r="M34" s="424"/>
      <c r="N34" s="424"/>
      <c r="O34" s="424"/>
      <c r="P34" s="424"/>
    </row>
    <row r="35" spans="1:16" s="425" customFormat="1" ht="15" thickBot="1">
      <c r="A35" s="436"/>
      <c r="B35" s="437" t="s">
        <v>45</v>
      </c>
      <c r="C35" s="438"/>
      <c r="D35" s="437" t="s">
        <v>46</v>
      </c>
      <c r="E35" s="437"/>
      <c r="F35" s="439"/>
      <c r="G35" s="423"/>
      <c r="H35" s="424"/>
      <c r="I35" s="424"/>
      <c r="J35" s="424"/>
      <c r="K35" s="424"/>
      <c r="L35" s="424"/>
      <c r="M35" s="424"/>
      <c r="N35" s="424"/>
      <c r="O35" s="424"/>
      <c r="P35" s="424"/>
    </row>
    <row r="36" spans="1:16" s="425" customFormat="1" ht="15" thickTop="1">
      <c r="A36" s="432"/>
      <c r="B36" s="440" t="s">
        <v>47</v>
      </c>
      <c r="C36" s="423"/>
      <c r="D36" s="423"/>
      <c r="E36" s="423"/>
      <c r="F36" s="423"/>
      <c r="G36" s="423"/>
      <c r="H36" s="424"/>
      <c r="I36" s="424"/>
      <c r="J36" s="424"/>
      <c r="K36" s="424"/>
      <c r="L36" s="424"/>
      <c r="M36" s="424"/>
      <c r="N36" s="424"/>
      <c r="O36" s="424"/>
      <c r="P36" s="424"/>
    </row>
    <row r="37" spans="1:16" s="425" customFormat="1" ht="14.25" customHeight="1">
      <c r="A37" s="432"/>
      <c r="C37" s="403"/>
      <c r="D37" s="441" t="s">
        <v>56</v>
      </c>
      <c r="E37" s="429" t="s">
        <v>23</v>
      </c>
      <c r="F37" s="429" t="s">
        <v>24</v>
      </c>
      <c r="G37" s="423"/>
      <c r="H37" s="423"/>
      <c r="I37" s="423"/>
      <c r="J37" s="424"/>
      <c r="K37" s="424"/>
      <c r="L37" s="424"/>
      <c r="M37" s="424"/>
      <c r="N37" s="424"/>
      <c r="O37" s="424"/>
      <c r="P37" s="424"/>
    </row>
    <row r="38" spans="1:16" s="425" customFormat="1" ht="14.25" customHeight="1">
      <c r="A38" s="432"/>
      <c r="C38" s="442"/>
      <c r="D38" s="1231" t="s">
        <v>50</v>
      </c>
      <c r="E38" s="448"/>
      <c r="F38" s="449"/>
      <c r="G38" s="423"/>
      <c r="H38" s="423"/>
      <c r="I38" s="423"/>
      <c r="J38" s="424"/>
      <c r="K38" s="424"/>
      <c r="L38" s="424"/>
      <c r="M38" s="424"/>
      <c r="N38" s="424"/>
      <c r="O38" s="424"/>
      <c r="P38" s="424"/>
    </row>
    <row r="39" spans="1:16" s="425" customFormat="1" ht="33" customHeight="1" thickBot="1">
      <c r="A39" s="431"/>
      <c r="B39" s="426"/>
      <c r="C39" s="423"/>
      <c r="D39" s="435"/>
      <c r="E39" s="435"/>
      <c r="F39" s="435"/>
      <c r="G39" s="423"/>
      <c r="H39" s="423"/>
      <c r="I39" s="423"/>
      <c r="J39" s="424"/>
      <c r="K39" s="424"/>
      <c r="L39" s="424"/>
      <c r="M39" s="424"/>
      <c r="N39" s="424"/>
      <c r="O39" s="424"/>
      <c r="P39" s="424"/>
    </row>
    <row r="40" spans="1:16">
      <c r="B40" s="443" t="s">
        <v>51</v>
      </c>
      <c r="C40" s="423"/>
      <c r="D40" s="403"/>
      <c r="E40" s="423"/>
      <c r="F40" s="423"/>
      <c r="G40" s="403"/>
      <c r="H40" s="403"/>
      <c r="I40" s="403"/>
    </row>
    <row r="41" spans="1:16" s="398" customFormat="1" ht="12.75">
      <c r="A41" s="399"/>
      <c r="B41" s="399" t="s">
        <v>52</v>
      </c>
      <c r="C41" s="400" t="s">
        <v>53</v>
      </c>
      <c r="D41" s="400"/>
      <c r="E41" s="400"/>
      <c r="F41" s="400"/>
      <c r="G41" s="380"/>
      <c r="H41" s="380"/>
      <c r="I41" s="380"/>
      <c r="J41" s="397"/>
      <c r="K41" s="397"/>
      <c r="L41" s="397"/>
      <c r="M41" s="397"/>
      <c r="N41" s="397"/>
      <c r="O41" s="397"/>
      <c r="P41" s="397"/>
    </row>
    <row r="42" spans="1:16" s="398" customFormat="1" ht="12.75">
      <c r="A42" s="396"/>
      <c r="B42" s="393" t="s">
        <v>54</v>
      </c>
      <c r="C42" s="397"/>
      <c r="D42" s="397"/>
      <c r="E42" s="397"/>
      <c r="F42" s="397"/>
      <c r="G42" s="397"/>
      <c r="H42" s="397"/>
      <c r="I42" s="397"/>
      <c r="J42" s="397"/>
      <c r="K42" s="397"/>
      <c r="L42" s="397"/>
      <c r="M42" s="397"/>
      <c r="N42" s="397"/>
      <c r="O42" s="397"/>
      <c r="P42" s="397"/>
    </row>
    <row r="43" spans="1:16">
      <c r="A43" s="444"/>
      <c r="B43" s="404"/>
      <c r="C43" s="404"/>
      <c r="D43" s="404"/>
      <c r="E43" s="404"/>
      <c r="F43" s="404"/>
    </row>
    <row r="44" spans="1:16">
      <c r="A44" s="444"/>
      <c r="B44" s="404"/>
      <c r="C44" s="404"/>
      <c r="D44" s="404"/>
      <c r="E44" s="404"/>
      <c r="F44" s="404"/>
    </row>
    <row r="45" spans="1:16" s="404" customFormat="1">
      <c r="A45" s="444"/>
    </row>
    <row r="46" spans="1:16" s="404" customFormat="1">
      <c r="A46" s="444"/>
    </row>
    <row r="47" spans="1:16" s="404" customFormat="1">
      <c r="A47" s="444"/>
    </row>
    <row r="48" spans="1:16" s="404" customFormat="1">
      <c r="A48" s="444"/>
    </row>
    <row r="49" spans="1:1" s="404" customFormat="1">
      <c r="A49" s="444"/>
    </row>
    <row r="50" spans="1:1" s="404" customFormat="1">
      <c r="A50" s="444"/>
    </row>
    <row r="51" spans="1:1" s="404" customFormat="1">
      <c r="A51" s="444"/>
    </row>
    <row r="52" spans="1:1" s="404" customFormat="1">
      <c r="A52" s="444"/>
    </row>
    <row r="53" spans="1:1" s="404" customFormat="1">
      <c r="A53" s="444"/>
    </row>
    <row r="54" spans="1:1" s="404" customFormat="1">
      <c r="A54" s="444"/>
    </row>
    <row r="55" spans="1:1" s="404" customFormat="1">
      <c r="A55" s="444"/>
    </row>
    <row r="56" spans="1:1" s="404" customFormat="1">
      <c r="A56" s="444"/>
    </row>
    <row r="57" spans="1:1" s="404" customFormat="1">
      <c r="A57" s="444"/>
    </row>
    <row r="58" spans="1:1" s="404" customFormat="1">
      <c r="A58" s="444"/>
    </row>
    <row r="59" spans="1:1" s="404" customFormat="1">
      <c r="A59" s="444"/>
    </row>
    <row r="60" spans="1:1" s="404" customFormat="1">
      <c r="A60" s="444"/>
    </row>
    <row r="61" spans="1:1" s="404" customFormat="1">
      <c r="A61" s="444"/>
    </row>
    <row r="62" spans="1:1" s="404" customFormat="1">
      <c r="A62" s="444"/>
    </row>
    <row r="63" spans="1:1" s="404" customFormat="1">
      <c r="A63" s="444"/>
    </row>
    <row r="64" spans="1:1" s="404" customFormat="1">
      <c r="A64" s="444"/>
    </row>
    <row r="65" spans="1:1" s="404" customFormat="1">
      <c r="A65" s="444"/>
    </row>
    <row r="66" spans="1:1" s="404" customFormat="1">
      <c r="A66" s="444"/>
    </row>
    <row r="67" spans="1:1" s="404" customFormat="1">
      <c r="A67" s="444"/>
    </row>
    <row r="68" spans="1:1" s="404" customFormat="1">
      <c r="A68" s="444"/>
    </row>
    <row r="69" spans="1:1" s="404" customFormat="1">
      <c r="A69" s="444"/>
    </row>
    <row r="70" spans="1:1" s="404" customFormat="1">
      <c r="A70" s="444"/>
    </row>
    <row r="71" spans="1:1" s="404" customFormat="1">
      <c r="A71" s="444"/>
    </row>
    <row r="72" spans="1:1" s="404" customFormat="1">
      <c r="A72" s="444"/>
    </row>
    <row r="73" spans="1:1" s="404" customFormat="1">
      <c r="A73" s="444"/>
    </row>
    <row r="74" spans="1:1" s="404" customFormat="1">
      <c r="A74" s="444"/>
    </row>
    <row r="75" spans="1:1" s="404" customFormat="1">
      <c r="A75" s="444"/>
    </row>
    <row r="76" spans="1:1" s="404" customFormat="1">
      <c r="A76" s="444"/>
    </row>
    <row r="77" spans="1:1" s="404" customFormat="1">
      <c r="A77" s="444"/>
    </row>
    <row r="78" spans="1:1" s="404" customFormat="1">
      <c r="A78" s="444"/>
    </row>
    <row r="79" spans="1:1" s="404" customFormat="1">
      <c r="A79" s="444"/>
    </row>
    <row r="80" spans="1:1" s="404" customFormat="1">
      <c r="A80" s="444"/>
    </row>
    <row r="81" spans="1:1" s="404" customFormat="1">
      <c r="A81" s="444"/>
    </row>
    <row r="82" spans="1:1" s="404" customFormat="1">
      <c r="A82" s="444"/>
    </row>
    <row r="83" spans="1:1" s="404" customFormat="1">
      <c r="A83" s="444"/>
    </row>
    <row r="84" spans="1:1" s="404" customFormat="1">
      <c r="A84" s="444"/>
    </row>
    <row r="85" spans="1:1" s="404" customFormat="1">
      <c r="A85" s="444"/>
    </row>
    <row r="86" spans="1:1" s="404" customFormat="1">
      <c r="A86" s="444"/>
    </row>
    <row r="87" spans="1:1" s="404" customFormat="1">
      <c r="A87" s="444"/>
    </row>
    <row r="88" spans="1:1" s="404" customFormat="1">
      <c r="A88" s="444"/>
    </row>
    <row r="89" spans="1:1" s="404" customFormat="1">
      <c r="A89" s="444"/>
    </row>
    <row r="90" spans="1:1" s="404" customFormat="1">
      <c r="A90" s="444"/>
    </row>
    <row r="91" spans="1:1" s="404" customFormat="1">
      <c r="A91" s="444"/>
    </row>
    <row r="92" spans="1:1" s="404" customFormat="1">
      <c r="A92" s="444"/>
    </row>
    <row r="93" spans="1:1" s="404" customFormat="1">
      <c r="A93" s="444"/>
    </row>
    <row r="94" spans="1:1" s="404" customFormat="1">
      <c r="A94" s="444"/>
    </row>
    <row r="95" spans="1:1" s="404" customFormat="1">
      <c r="A95" s="444"/>
    </row>
    <row r="96" spans="1:1" s="404" customFormat="1">
      <c r="A96" s="444"/>
    </row>
    <row r="97" spans="1:1" s="404" customFormat="1">
      <c r="A97" s="444"/>
    </row>
    <row r="98" spans="1:1" s="404" customFormat="1">
      <c r="A98" s="444"/>
    </row>
    <row r="99" spans="1:1" s="404" customFormat="1">
      <c r="A99" s="444"/>
    </row>
    <row r="100" spans="1:1" s="404" customFormat="1">
      <c r="A100" s="444"/>
    </row>
    <row r="101" spans="1:1" s="404" customFormat="1">
      <c r="A101" s="444"/>
    </row>
    <row r="102" spans="1:1" s="404" customFormat="1">
      <c r="A102" s="444"/>
    </row>
    <row r="103" spans="1:1" s="404" customFormat="1">
      <c r="A103" s="444"/>
    </row>
    <row r="104" spans="1:1" s="404" customFormat="1">
      <c r="A104" s="444"/>
    </row>
    <row r="105" spans="1:1" s="404" customFormat="1">
      <c r="A105" s="444"/>
    </row>
    <row r="106" spans="1:1" s="404" customFormat="1">
      <c r="A106" s="444"/>
    </row>
    <row r="107" spans="1:1" s="404" customFormat="1">
      <c r="A107" s="444"/>
    </row>
    <row r="108" spans="1:1" s="404" customFormat="1">
      <c r="A108" s="444"/>
    </row>
    <row r="109" spans="1:1" s="404" customFormat="1">
      <c r="A109" s="444"/>
    </row>
    <row r="110" spans="1:1" s="404" customFormat="1">
      <c r="A110" s="444"/>
    </row>
    <row r="111" spans="1:1" s="404" customFormat="1">
      <c r="A111" s="444"/>
    </row>
    <row r="112" spans="1:1" s="404" customFormat="1">
      <c r="A112" s="444"/>
    </row>
    <row r="113" spans="1:1" s="404" customFormat="1">
      <c r="A113" s="444"/>
    </row>
    <row r="114" spans="1:1" s="404" customFormat="1">
      <c r="A114" s="444"/>
    </row>
    <row r="115" spans="1:1" s="404" customFormat="1">
      <c r="A115" s="444"/>
    </row>
    <row r="116" spans="1:1" s="404" customFormat="1">
      <c r="A116" s="444"/>
    </row>
    <row r="117" spans="1:1" s="404" customFormat="1">
      <c r="A117" s="444"/>
    </row>
    <row r="118" spans="1:1" s="404" customFormat="1">
      <c r="A118" s="444"/>
    </row>
    <row r="119" spans="1:1" s="404" customFormat="1">
      <c r="A119" s="444"/>
    </row>
    <row r="120" spans="1:1" s="404" customFormat="1">
      <c r="A120" s="444"/>
    </row>
    <row r="121" spans="1:1" s="404" customFormat="1">
      <c r="A121" s="444"/>
    </row>
    <row r="122" spans="1:1" s="404" customFormat="1">
      <c r="A122" s="444"/>
    </row>
    <row r="123" spans="1:1" s="404" customFormat="1">
      <c r="A123" s="444"/>
    </row>
    <row r="124" spans="1:1" s="404" customFormat="1">
      <c r="A124" s="444"/>
    </row>
    <row r="125" spans="1:1" s="404" customFormat="1">
      <c r="A125" s="444"/>
    </row>
    <row r="126" spans="1:1" s="404" customFormat="1">
      <c r="A126" s="444"/>
    </row>
    <row r="127" spans="1:1" s="404" customFormat="1">
      <c r="A127" s="444"/>
    </row>
    <row r="128" spans="1:1" s="404" customFormat="1">
      <c r="A128" s="444"/>
    </row>
    <row r="129" spans="1:1" s="404" customFormat="1">
      <c r="A129" s="444"/>
    </row>
    <row r="130" spans="1:1" s="404" customFormat="1">
      <c r="A130" s="444"/>
    </row>
    <row r="131" spans="1:1" s="404" customFormat="1">
      <c r="A131" s="444"/>
    </row>
    <row r="132" spans="1:1" s="404" customFormat="1">
      <c r="A132" s="444"/>
    </row>
    <row r="133" spans="1:1" s="404" customFormat="1">
      <c r="A133" s="444"/>
    </row>
    <row r="134" spans="1:1" s="404" customFormat="1">
      <c r="A134" s="444"/>
    </row>
    <row r="135" spans="1:1" s="404" customFormat="1">
      <c r="A135" s="444"/>
    </row>
    <row r="136" spans="1:1" s="404" customFormat="1">
      <c r="A136" s="444"/>
    </row>
    <row r="137" spans="1:1" s="404" customFormat="1">
      <c r="A137" s="444"/>
    </row>
    <row r="138" spans="1:1" s="404" customFormat="1">
      <c r="A138" s="444"/>
    </row>
    <row r="139" spans="1:1" s="404" customFormat="1">
      <c r="A139" s="444"/>
    </row>
    <row r="140" spans="1:1" s="404" customFormat="1">
      <c r="A140" s="444"/>
    </row>
    <row r="141" spans="1:1" s="404" customFormat="1">
      <c r="A141" s="444"/>
    </row>
    <row r="142" spans="1:1" s="404" customFormat="1">
      <c r="A142" s="444"/>
    </row>
    <row r="143" spans="1:1" s="404" customFormat="1">
      <c r="A143" s="444"/>
    </row>
    <row r="144" spans="1:1" s="404" customFormat="1">
      <c r="A144" s="444"/>
    </row>
    <row r="145" spans="1:1" s="404" customFormat="1">
      <c r="A145" s="444"/>
    </row>
    <row r="146" spans="1:1" s="404" customFormat="1">
      <c r="A146" s="444"/>
    </row>
    <row r="147" spans="1:1" s="404" customFormat="1">
      <c r="A147" s="444"/>
    </row>
    <row r="148" spans="1:1" s="404" customFormat="1">
      <c r="A148" s="444"/>
    </row>
    <row r="149" spans="1:1" s="404" customFormat="1">
      <c r="A149" s="444"/>
    </row>
    <row r="150" spans="1:1" s="404" customFormat="1">
      <c r="A150" s="444"/>
    </row>
    <row r="151" spans="1:1" s="404" customFormat="1">
      <c r="A151" s="444"/>
    </row>
    <row r="152" spans="1:1" s="404" customFormat="1">
      <c r="A152" s="444"/>
    </row>
    <row r="153" spans="1:1" s="404" customFormat="1">
      <c r="A153" s="444"/>
    </row>
    <row r="154" spans="1:1" s="404" customFormat="1">
      <c r="A154" s="444"/>
    </row>
    <row r="155" spans="1:1" s="404" customFormat="1">
      <c r="A155" s="444"/>
    </row>
    <row r="156" spans="1:1" s="404" customFormat="1">
      <c r="A156" s="444"/>
    </row>
    <row r="157" spans="1:1" s="404" customFormat="1">
      <c r="A157" s="444"/>
    </row>
    <row r="158" spans="1:1" s="404" customFormat="1">
      <c r="A158" s="444"/>
    </row>
    <row r="159" spans="1:1" s="404" customFormat="1">
      <c r="A159" s="444"/>
    </row>
    <row r="160" spans="1:1" s="404" customFormat="1">
      <c r="A160" s="444"/>
    </row>
    <row r="161" spans="1:1" s="404" customFormat="1">
      <c r="A161" s="444"/>
    </row>
    <row r="162" spans="1:1" s="404" customFormat="1">
      <c r="A162" s="444"/>
    </row>
    <row r="163" spans="1:1" s="404" customFormat="1">
      <c r="A163" s="444"/>
    </row>
    <row r="164" spans="1:1" s="404" customFormat="1">
      <c r="A164" s="444"/>
    </row>
    <row r="165" spans="1:1" s="404" customFormat="1">
      <c r="A165" s="444"/>
    </row>
    <row r="166" spans="1:1" s="404" customFormat="1">
      <c r="A166" s="444"/>
    </row>
    <row r="167" spans="1:1" s="404" customFormat="1">
      <c r="A167" s="444"/>
    </row>
    <row r="168" spans="1:1" s="404" customFormat="1">
      <c r="A168" s="444"/>
    </row>
    <row r="169" spans="1:1" s="404" customFormat="1">
      <c r="A169" s="444"/>
    </row>
    <row r="170" spans="1:1" s="404" customFormat="1">
      <c r="A170" s="444"/>
    </row>
    <row r="171" spans="1:1" s="404" customFormat="1">
      <c r="A171" s="444"/>
    </row>
    <row r="172" spans="1:1" s="404" customFormat="1">
      <c r="A172" s="444"/>
    </row>
    <row r="173" spans="1:1" s="404" customFormat="1">
      <c r="A173" s="444"/>
    </row>
    <row r="174" spans="1:1" s="404" customFormat="1">
      <c r="A174" s="444"/>
    </row>
    <row r="175" spans="1:1" s="404" customFormat="1">
      <c r="A175" s="444"/>
    </row>
    <row r="176" spans="1:1" s="404" customFormat="1">
      <c r="A176" s="444"/>
    </row>
    <row r="177" spans="1:1" s="404" customFormat="1">
      <c r="A177" s="444"/>
    </row>
    <row r="178" spans="1:1" s="404" customFormat="1">
      <c r="A178" s="444"/>
    </row>
    <row r="179" spans="1:1" s="404" customFormat="1">
      <c r="A179" s="444"/>
    </row>
    <row r="180" spans="1:1" s="404" customFormat="1">
      <c r="A180" s="444"/>
    </row>
    <row r="181" spans="1:1" s="404" customFormat="1">
      <c r="A181" s="444"/>
    </row>
    <row r="182" spans="1:1" s="404" customFormat="1">
      <c r="A182" s="444"/>
    </row>
    <row r="183" spans="1:1" s="404" customFormat="1">
      <c r="A183" s="444"/>
    </row>
    <row r="184" spans="1:1" s="404" customFormat="1">
      <c r="A184" s="444"/>
    </row>
    <row r="185" spans="1:1" s="404" customFormat="1">
      <c r="A185" s="444"/>
    </row>
    <row r="186" spans="1:1" s="404" customFormat="1">
      <c r="A186" s="444"/>
    </row>
    <row r="187" spans="1:1" s="404" customFormat="1">
      <c r="A187" s="444"/>
    </row>
    <row r="188" spans="1:1" s="404" customFormat="1">
      <c r="A188" s="444"/>
    </row>
    <row r="189" spans="1:1" s="404" customFormat="1">
      <c r="A189" s="444"/>
    </row>
    <row r="190" spans="1:1" s="404" customFormat="1">
      <c r="A190" s="444"/>
    </row>
    <row r="191" spans="1:1" s="404" customFormat="1">
      <c r="A191" s="444"/>
    </row>
    <row r="192" spans="1:1" s="404" customFormat="1">
      <c r="A192" s="444"/>
    </row>
    <row r="193" spans="1:1" s="404" customFormat="1">
      <c r="A193" s="444"/>
    </row>
    <row r="194" spans="1:1" s="404" customFormat="1">
      <c r="A194" s="444"/>
    </row>
    <row r="195" spans="1:1" s="404" customFormat="1">
      <c r="A195" s="444"/>
    </row>
    <row r="196" spans="1:1" s="404" customFormat="1">
      <c r="A196" s="444"/>
    </row>
    <row r="197" spans="1:1" s="404" customFormat="1">
      <c r="A197" s="444"/>
    </row>
    <row r="198" spans="1:1" s="404" customFormat="1">
      <c r="A198" s="444"/>
    </row>
    <row r="199" spans="1:1" s="404" customFormat="1">
      <c r="A199" s="444"/>
    </row>
    <row r="200" spans="1:1" s="404" customFormat="1">
      <c r="A200" s="444"/>
    </row>
    <row r="201" spans="1:1" s="404" customFormat="1">
      <c r="A201" s="444"/>
    </row>
    <row r="202" spans="1:1" s="404" customFormat="1">
      <c r="A202" s="444"/>
    </row>
    <row r="203" spans="1:1" s="404" customFormat="1">
      <c r="A203" s="444"/>
    </row>
    <row r="204" spans="1:1" s="404" customFormat="1">
      <c r="A204" s="444"/>
    </row>
    <row r="205" spans="1:1" s="404" customFormat="1">
      <c r="A205" s="444"/>
    </row>
    <row r="206" spans="1:1" s="404" customFormat="1">
      <c r="A206" s="444"/>
    </row>
    <row r="207" spans="1:1" s="404" customFormat="1">
      <c r="A207" s="444"/>
    </row>
    <row r="208" spans="1:1" s="404" customFormat="1">
      <c r="A208" s="444"/>
    </row>
    <row r="209" spans="1:1" s="404" customFormat="1">
      <c r="A209" s="444"/>
    </row>
    <row r="210" spans="1:1" s="404" customFormat="1">
      <c r="A210" s="444"/>
    </row>
    <row r="211" spans="1:1" s="404" customFormat="1">
      <c r="A211" s="444"/>
    </row>
    <row r="212" spans="1:1" s="404" customFormat="1">
      <c r="A212" s="444"/>
    </row>
    <row r="213" spans="1:1" s="404" customFormat="1">
      <c r="A213" s="444"/>
    </row>
    <row r="214" spans="1:1" s="404" customFormat="1">
      <c r="A214" s="444"/>
    </row>
    <row r="215" spans="1:1" s="404" customFormat="1">
      <c r="A215" s="444"/>
    </row>
    <row r="216" spans="1:1" s="404" customFormat="1">
      <c r="A216" s="444"/>
    </row>
    <row r="217" spans="1:1" s="404" customFormat="1">
      <c r="A217" s="444"/>
    </row>
    <row r="218" spans="1:1" s="404" customFormat="1">
      <c r="A218" s="444"/>
    </row>
    <row r="219" spans="1:1" s="404" customFormat="1">
      <c r="A219" s="444"/>
    </row>
    <row r="220" spans="1:1" s="404" customFormat="1">
      <c r="A220" s="444"/>
    </row>
    <row r="221" spans="1:1" s="404" customFormat="1">
      <c r="A221" s="444"/>
    </row>
    <row r="222" spans="1:1" s="404" customFormat="1">
      <c r="A222" s="444"/>
    </row>
    <row r="223" spans="1:1" s="404" customFormat="1">
      <c r="A223" s="444"/>
    </row>
    <row r="224" spans="1:1" s="404" customFormat="1">
      <c r="A224" s="444"/>
    </row>
    <row r="225" spans="1:1" s="404" customFormat="1">
      <c r="A225" s="444"/>
    </row>
    <row r="226" spans="1:1" s="404" customFormat="1">
      <c r="A226" s="444"/>
    </row>
    <row r="227" spans="1:1" s="404" customFormat="1">
      <c r="A227" s="444"/>
    </row>
    <row r="228" spans="1:1" s="404" customFormat="1">
      <c r="A228" s="444"/>
    </row>
    <row r="229" spans="1:1" s="404" customFormat="1">
      <c r="A229" s="444"/>
    </row>
    <row r="230" spans="1:1" s="404" customFormat="1">
      <c r="A230" s="444"/>
    </row>
    <row r="231" spans="1:1" s="404" customFormat="1">
      <c r="A231" s="444"/>
    </row>
    <row r="232" spans="1:1" s="404" customFormat="1">
      <c r="A232" s="444"/>
    </row>
    <row r="233" spans="1:1" s="404" customFormat="1">
      <c r="A233" s="444"/>
    </row>
    <row r="234" spans="1:1" s="404" customFormat="1">
      <c r="A234" s="444"/>
    </row>
    <row r="235" spans="1:1" s="404" customFormat="1">
      <c r="A235" s="444"/>
    </row>
    <row r="236" spans="1:1" s="404" customFormat="1">
      <c r="A236" s="444"/>
    </row>
    <row r="237" spans="1:1" s="404" customFormat="1">
      <c r="A237" s="444"/>
    </row>
    <row r="238" spans="1:1" s="404" customFormat="1">
      <c r="A238" s="444"/>
    </row>
    <row r="239" spans="1:1" s="404" customFormat="1">
      <c r="A239" s="444"/>
    </row>
    <row r="240" spans="1:1" s="404" customFormat="1">
      <c r="A240" s="444"/>
    </row>
    <row r="241" spans="1:1" s="404" customFormat="1">
      <c r="A241" s="444"/>
    </row>
    <row r="242" spans="1:1" s="404" customFormat="1">
      <c r="A242" s="444"/>
    </row>
    <row r="243" spans="1:1" s="404" customFormat="1">
      <c r="A243" s="444"/>
    </row>
    <row r="244" spans="1:1" s="404" customFormat="1">
      <c r="A244" s="444"/>
    </row>
    <row r="245" spans="1:1" s="404" customFormat="1">
      <c r="A245" s="444"/>
    </row>
    <row r="246" spans="1:1" s="404" customFormat="1">
      <c r="A246" s="444"/>
    </row>
    <row r="247" spans="1:1" s="404" customFormat="1">
      <c r="A247" s="444"/>
    </row>
    <row r="248" spans="1:1" s="404" customFormat="1">
      <c r="A248" s="444"/>
    </row>
    <row r="249" spans="1:1" s="404" customFormat="1">
      <c r="A249" s="444"/>
    </row>
    <row r="250" spans="1:1" s="404" customFormat="1">
      <c r="A250" s="444"/>
    </row>
    <row r="251" spans="1:1" s="404" customFormat="1">
      <c r="A251" s="444"/>
    </row>
    <row r="252" spans="1:1" s="404" customFormat="1">
      <c r="A252" s="444"/>
    </row>
    <row r="253" spans="1:1" s="404" customFormat="1">
      <c r="A253" s="444"/>
    </row>
    <row r="254" spans="1:1" s="404" customFormat="1">
      <c r="A254" s="444"/>
    </row>
    <row r="255" spans="1:1" s="404" customFormat="1">
      <c r="A255" s="444"/>
    </row>
    <row r="256" spans="1:1" s="404" customFormat="1">
      <c r="A256" s="444"/>
    </row>
    <row r="257" spans="1:1" s="404" customFormat="1">
      <c r="A257" s="444"/>
    </row>
    <row r="258" spans="1:1" s="404" customFormat="1">
      <c r="A258" s="444"/>
    </row>
    <row r="259" spans="1:1" s="404" customFormat="1">
      <c r="A259" s="444"/>
    </row>
    <row r="260" spans="1:1" s="404" customFormat="1">
      <c r="A260" s="444"/>
    </row>
    <row r="261" spans="1:1" s="404" customFormat="1">
      <c r="A261" s="444"/>
    </row>
    <row r="262" spans="1:1" s="404" customFormat="1">
      <c r="A262" s="444"/>
    </row>
    <row r="263" spans="1:1" s="404" customFormat="1">
      <c r="A263" s="444"/>
    </row>
    <row r="264" spans="1:1" s="404" customFormat="1">
      <c r="A264" s="444"/>
    </row>
    <row r="265" spans="1:1" s="404" customFormat="1">
      <c r="A265" s="444"/>
    </row>
    <row r="266" spans="1:1" s="404" customFormat="1">
      <c r="A266" s="444"/>
    </row>
    <row r="267" spans="1:1" s="404" customFormat="1">
      <c r="A267" s="444"/>
    </row>
    <row r="268" spans="1:1" s="404" customFormat="1">
      <c r="A268" s="444"/>
    </row>
    <row r="269" spans="1:1" s="404" customFormat="1">
      <c r="A269" s="444"/>
    </row>
    <row r="270" spans="1:1" s="404" customFormat="1">
      <c r="A270" s="444"/>
    </row>
    <row r="271" spans="1:1" s="404" customFormat="1">
      <c r="A271" s="444"/>
    </row>
    <row r="272" spans="1:1" s="404" customFormat="1">
      <c r="A272" s="444"/>
    </row>
    <row r="273" spans="1:1" s="404" customFormat="1">
      <c r="A273" s="444"/>
    </row>
    <row r="274" spans="1:1" s="404" customFormat="1">
      <c r="A274" s="444"/>
    </row>
    <row r="275" spans="1:1" s="404" customFormat="1">
      <c r="A275" s="444"/>
    </row>
    <row r="276" spans="1:1" s="404" customFormat="1">
      <c r="A276" s="444"/>
    </row>
    <row r="277" spans="1:1" s="404" customFormat="1">
      <c r="A277" s="444"/>
    </row>
    <row r="278" spans="1:1" s="404" customFormat="1">
      <c r="A278" s="444"/>
    </row>
    <row r="279" spans="1:1" s="404" customFormat="1">
      <c r="A279" s="444"/>
    </row>
    <row r="280" spans="1:1" s="404" customFormat="1">
      <c r="A280" s="444"/>
    </row>
    <row r="281" spans="1:1" s="404" customFormat="1">
      <c r="A281" s="444"/>
    </row>
    <row r="282" spans="1:1" s="404" customFormat="1">
      <c r="A282" s="444"/>
    </row>
    <row r="283" spans="1:1" s="404" customFormat="1">
      <c r="A283" s="444"/>
    </row>
    <row r="284" spans="1:1" s="404" customFormat="1">
      <c r="A284" s="444"/>
    </row>
    <row r="285" spans="1:1" s="404" customFormat="1">
      <c r="A285" s="444"/>
    </row>
    <row r="286" spans="1:1" s="404" customFormat="1">
      <c r="A286" s="444"/>
    </row>
    <row r="287" spans="1:1" s="404" customFormat="1">
      <c r="A287" s="444"/>
    </row>
    <row r="288" spans="1:1" s="404" customFormat="1">
      <c r="A288" s="444"/>
    </row>
    <row r="289" spans="1:1" s="404" customFormat="1">
      <c r="A289" s="444"/>
    </row>
    <row r="290" spans="1:1" s="404" customFormat="1">
      <c r="A290" s="444"/>
    </row>
    <row r="291" spans="1:1" s="404" customFormat="1">
      <c r="A291" s="444"/>
    </row>
    <row r="292" spans="1:1" s="404" customFormat="1">
      <c r="A292" s="444"/>
    </row>
    <row r="293" spans="1:1" s="404" customFormat="1">
      <c r="A293" s="444"/>
    </row>
    <row r="294" spans="1:1" s="404" customFormat="1">
      <c r="A294" s="444"/>
    </row>
    <row r="295" spans="1:1" s="404" customFormat="1">
      <c r="A295" s="444"/>
    </row>
    <row r="296" spans="1:1" s="404" customFormat="1">
      <c r="A296" s="444"/>
    </row>
    <row r="297" spans="1:1" s="404" customFormat="1">
      <c r="A297" s="444"/>
    </row>
    <row r="298" spans="1:1" s="404" customFormat="1">
      <c r="A298" s="444"/>
    </row>
    <row r="299" spans="1:1" s="404" customFormat="1">
      <c r="A299" s="444"/>
    </row>
    <row r="300" spans="1:1" s="404" customFormat="1">
      <c r="A300" s="444"/>
    </row>
    <row r="301" spans="1:1" s="404" customFormat="1">
      <c r="A301" s="444"/>
    </row>
    <row r="302" spans="1:1" s="404" customFormat="1">
      <c r="A302" s="444"/>
    </row>
    <row r="303" spans="1:1" s="404" customFormat="1">
      <c r="A303" s="444"/>
    </row>
    <row r="304" spans="1:1" s="404" customFormat="1">
      <c r="A304" s="444"/>
    </row>
    <row r="305" spans="1:1" s="404" customFormat="1">
      <c r="A305" s="444"/>
    </row>
    <row r="306" spans="1:1" s="404" customFormat="1">
      <c r="A306" s="444"/>
    </row>
    <row r="307" spans="1:1" s="404" customFormat="1">
      <c r="A307" s="444"/>
    </row>
    <row r="308" spans="1:1" s="404" customFormat="1">
      <c r="A308" s="444"/>
    </row>
    <row r="309" spans="1:1" s="404" customFormat="1">
      <c r="A309" s="444"/>
    </row>
    <row r="310" spans="1:1" s="404" customFormat="1">
      <c r="A310" s="444"/>
    </row>
    <row r="311" spans="1:1" s="404" customFormat="1">
      <c r="A311" s="444"/>
    </row>
    <row r="312" spans="1:1" s="404" customFormat="1">
      <c r="A312" s="444"/>
    </row>
    <row r="313" spans="1:1" s="404" customFormat="1">
      <c r="A313" s="444"/>
    </row>
    <row r="314" spans="1:1" s="404" customFormat="1">
      <c r="A314" s="444"/>
    </row>
    <row r="315" spans="1:1" s="404" customFormat="1">
      <c r="A315" s="444"/>
    </row>
    <row r="316" spans="1:1" s="404" customFormat="1">
      <c r="A316" s="444"/>
    </row>
    <row r="317" spans="1:1" s="404" customFormat="1">
      <c r="A317" s="444"/>
    </row>
    <row r="318" spans="1:1" s="404" customFormat="1">
      <c r="A318" s="444"/>
    </row>
    <row r="319" spans="1:1" s="404" customFormat="1">
      <c r="A319" s="444"/>
    </row>
    <row r="320" spans="1:1" s="404" customFormat="1">
      <c r="A320" s="444"/>
    </row>
    <row r="321" spans="1:1" s="404" customFormat="1">
      <c r="A321" s="444"/>
    </row>
    <row r="322" spans="1:1" s="404" customFormat="1">
      <c r="A322" s="444"/>
    </row>
    <row r="323" spans="1:1" s="404" customFormat="1">
      <c r="A323" s="444"/>
    </row>
    <row r="324" spans="1:1" s="404" customFormat="1">
      <c r="A324" s="444"/>
    </row>
    <row r="325" spans="1:1" s="404" customFormat="1">
      <c r="A325" s="444"/>
    </row>
    <row r="326" spans="1:1" s="404" customFormat="1">
      <c r="A326" s="444"/>
    </row>
    <row r="327" spans="1:1" s="404" customFormat="1">
      <c r="A327" s="444"/>
    </row>
    <row r="328" spans="1:1" s="404" customFormat="1">
      <c r="A328" s="444"/>
    </row>
    <row r="329" spans="1:1" s="404" customFormat="1">
      <c r="A329" s="444"/>
    </row>
    <row r="330" spans="1:1" s="404" customFormat="1">
      <c r="A330" s="444"/>
    </row>
    <row r="331" spans="1:1" s="404" customFormat="1">
      <c r="A331" s="444"/>
    </row>
    <row r="332" spans="1:1" s="404" customFormat="1">
      <c r="A332" s="444"/>
    </row>
    <row r="333" spans="1:1" s="404" customFormat="1">
      <c r="A333" s="444"/>
    </row>
    <row r="334" spans="1:1" s="404" customFormat="1">
      <c r="A334" s="444"/>
    </row>
    <row r="335" spans="1:1" s="404" customFormat="1">
      <c r="A335" s="444"/>
    </row>
    <row r="336" spans="1:1" s="404" customFormat="1">
      <c r="A336" s="444"/>
    </row>
    <row r="337" spans="1:1" s="404" customFormat="1">
      <c r="A337" s="444"/>
    </row>
    <row r="338" spans="1:1" s="404" customFormat="1">
      <c r="A338" s="444"/>
    </row>
    <row r="339" spans="1:1" s="404" customFormat="1">
      <c r="A339" s="444"/>
    </row>
    <row r="340" spans="1:1" s="404" customFormat="1">
      <c r="A340" s="444"/>
    </row>
    <row r="341" spans="1:1" s="404" customFormat="1">
      <c r="A341" s="444"/>
    </row>
    <row r="342" spans="1:1" s="404" customFormat="1">
      <c r="A342" s="444"/>
    </row>
    <row r="343" spans="1:1" s="404" customFormat="1">
      <c r="A343" s="444"/>
    </row>
    <row r="344" spans="1:1" s="404" customFormat="1">
      <c r="A344" s="444"/>
    </row>
    <row r="345" spans="1:1" s="404" customFormat="1">
      <c r="A345" s="444"/>
    </row>
    <row r="346" spans="1:1" s="404" customFormat="1">
      <c r="A346" s="444"/>
    </row>
    <row r="347" spans="1:1" s="404" customFormat="1">
      <c r="A347" s="444"/>
    </row>
    <row r="348" spans="1:1" s="404" customFormat="1">
      <c r="A348" s="444"/>
    </row>
    <row r="349" spans="1:1" s="404" customFormat="1">
      <c r="A349" s="444"/>
    </row>
    <row r="350" spans="1:1" s="404" customFormat="1">
      <c r="A350" s="444"/>
    </row>
    <row r="351" spans="1:1" s="404" customFormat="1">
      <c r="A351" s="444"/>
    </row>
    <row r="352" spans="1:1" s="404" customFormat="1">
      <c r="A352" s="444"/>
    </row>
    <row r="353" spans="1:1" s="404" customFormat="1">
      <c r="A353" s="444"/>
    </row>
    <row r="354" spans="1:1" s="404" customFormat="1">
      <c r="A354" s="444"/>
    </row>
    <row r="355" spans="1:1" s="404" customFormat="1">
      <c r="A355" s="444"/>
    </row>
    <row r="356" spans="1:1" s="404" customFormat="1">
      <c r="A356" s="444"/>
    </row>
    <row r="357" spans="1:1" s="404" customFormat="1">
      <c r="A357" s="444"/>
    </row>
    <row r="358" spans="1:1" s="404" customFormat="1">
      <c r="A358" s="444"/>
    </row>
    <row r="359" spans="1:1" s="404" customFormat="1">
      <c r="A359" s="444"/>
    </row>
    <row r="360" spans="1:1" s="404" customFormat="1">
      <c r="A360" s="444"/>
    </row>
    <row r="361" spans="1:1" s="404" customFormat="1">
      <c r="A361" s="444"/>
    </row>
    <row r="362" spans="1:1" s="404" customFormat="1">
      <c r="A362" s="444"/>
    </row>
    <row r="363" spans="1:1" s="404" customFormat="1">
      <c r="A363" s="444"/>
    </row>
    <row r="364" spans="1:1" s="404" customFormat="1">
      <c r="A364" s="444"/>
    </row>
    <row r="365" spans="1:1" s="404" customFormat="1">
      <c r="A365" s="444"/>
    </row>
    <row r="366" spans="1:1" s="404" customFormat="1">
      <c r="A366" s="444"/>
    </row>
    <row r="367" spans="1:1" s="404" customFormat="1">
      <c r="A367" s="444"/>
    </row>
    <row r="368" spans="1:1" s="404" customFormat="1">
      <c r="A368" s="444"/>
    </row>
    <row r="369" spans="1:1" s="404" customFormat="1">
      <c r="A369" s="444"/>
    </row>
    <row r="370" spans="1:1" s="404" customFormat="1">
      <c r="A370" s="444"/>
    </row>
    <row r="371" spans="1:1" s="404" customFormat="1">
      <c r="A371" s="444"/>
    </row>
    <row r="372" spans="1:1" s="404" customFormat="1">
      <c r="A372" s="444"/>
    </row>
    <row r="373" spans="1:1" s="404" customFormat="1">
      <c r="A373" s="444"/>
    </row>
    <row r="374" spans="1:1" s="404" customFormat="1">
      <c r="A374" s="444"/>
    </row>
    <row r="375" spans="1:1" s="404" customFormat="1">
      <c r="A375" s="444"/>
    </row>
    <row r="376" spans="1:1" s="404" customFormat="1">
      <c r="A376" s="444"/>
    </row>
    <row r="377" spans="1:1" s="404" customFormat="1">
      <c r="A377" s="444"/>
    </row>
    <row r="378" spans="1:1" s="404" customFormat="1">
      <c r="A378" s="444"/>
    </row>
    <row r="379" spans="1:1" s="404" customFormat="1">
      <c r="A379" s="444"/>
    </row>
    <row r="380" spans="1:1" s="404" customFormat="1">
      <c r="A380" s="444"/>
    </row>
    <row r="381" spans="1:1" s="404" customFormat="1">
      <c r="A381" s="444"/>
    </row>
    <row r="382" spans="1:1" s="404" customFormat="1">
      <c r="A382" s="444"/>
    </row>
    <row r="383" spans="1:1" s="404" customFormat="1">
      <c r="A383" s="444"/>
    </row>
    <row r="384" spans="1:1" s="404" customFormat="1">
      <c r="A384" s="444"/>
    </row>
    <row r="385" spans="1:1" s="404" customFormat="1">
      <c r="A385" s="444"/>
    </row>
    <row r="386" spans="1:1" s="404" customFormat="1">
      <c r="A386" s="444"/>
    </row>
    <row r="387" spans="1:1" s="404" customFormat="1">
      <c r="A387" s="444"/>
    </row>
    <row r="388" spans="1:1" s="404" customFormat="1">
      <c r="A388" s="444"/>
    </row>
    <row r="389" spans="1:1" s="404" customFormat="1">
      <c r="A389" s="444"/>
    </row>
    <row r="390" spans="1:1" s="404" customFormat="1">
      <c r="A390" s="444"/>
    </row>
    <row r="391" spans="1:1" s="404" customFormat="1">
      <c r="A391" s="444"/>
    </row>
    <row r="392" spans="1:1" s="404" customFormat="1">
      <c r="A392" s="444"/>
    </row>
    <row r="393" spans="1:1" s="404" customFormat="1">
      <c r="A393" s="444"/>
    </row>
    <row r="394" spans="1:1" s="404" customFormat="1">
      <c r="A394" s="444"/>
    </row>
    <row r="395" spans="1:1" s="404" customFormat="1">
      <c r="A395" s="444"/>
    </row>
    <row r="396" spans="1:1" s="404" customFormat="1">
      <c r="A396" s="444"/>
    </row>
    <row r="397" spans="1:1" s="404" customFormat="1">
      <c r="A397" s="444"/>
    </row>
    <row r="398" spans="1:1" s="404" customFormat="1">
      <c r="A398" s="444"/>
    </row>
    <row r="399" spans="1:1" s="404" customFormat="1">
      <c r="A399" s="444"/>
    </row>
    <row r="400" spans="1:1" s="404" customFormat="1">
      <c r="A400" s="444"/>
    </row>
    <row r="401" spans="1:1" s="404" customFormat="1">
      <c r="A401" s="444"/>
    </row>
    <row r="402" spans="1:1" s="404" customFormat="1">
      <c r="A402" s="444"/>
    </row>
    <row r="403" spans="1:1" s="404" customFormat="1">
      <c r="A403" s="444"/>
    </row>
    <row r="404" spans="1:1" s="404" customFormat="1">
      <c r="A404" s="444"/>
    </row>
    <row r="405" spans="1:1" s="404" customFormat="1">
      <c r="A405" s="444"/>
    </row>
    <row r="406" spans="1:1" s="404" customFormat="1">
      <c r="A406" s="444"/>
    </row>
    <row r="407" spans="1:1" s="404" customFormat="1">
      <c r="A407" s="444"/>
    </row>
    <row r="408" spans="1:1" s="404" customFormat="1">
      <c r="A408" s="444"/>
    </row>
    <row r="409" spans="1:1" s="404" customFormat="1">
      <c r="A409" s="444"/>
    </row>
    <row r="410" spans="1:1" s="404" customFormat="1">
      <c r="A410" s="444"/>
    </row>
    <row r="411" spans="1:1" s="404" customFormat="1">
      <c r="A411" s="444"/>
    </row>
    <row r="412" spans="1:1" s="404" customFormat="1">
      <c r="A412" s="444"/>
    </row>
    <row r="413" spans="1:1" s="404" customFormat="1">
      <c r="A413" s="444"/>
    </row>
    <row r="414" spans="1:1" s="404" customFormat="1">
      <c r="A414" s="444"/>
    </row>
    <row r="415" spans="1:1" s="404" customFormat="1">
      <c r="A415" s="444"/>
    </row>
    <row r="416" spans="1:1" s="404" customFormat="1">
      <c r="A416" s="444"/>
    </row>
    <row r="417" spans="1:1" s="404" customFormat="1">
      <c r="A417" s="444"/>
    </row>
    <row r="418" spans="1:1" s="404" customFormat="1">
      <c r="A418" s="444"/>
    </row>
    <row r="419" spans="1:1" s="404" customFormat="1">
      <c r="A419" s="444"/>
    </row>
    <row r="420" spans="1:1" s="404" customFormat="1">
      <c r="A420" s="444"/>
    </row>
    <row r="421" spans="1:1" s="404" customFormat="1">
      <c r="A421" s="444"/>
    </row>
    <row r="422" spans="1:1" s="404" customFormat="1">
      <c r="A422" s="444"/>
    </row>
    <row r="423" spans="1:1" s="404" customFormat="1">
      <c r="A423" s="444"/>
    </row>
    <row r="424" spans="1:1" s="404" customFormat="1">
      <c r="A424" s="444"/>
    </row>
    <row r="425" spans="1:1" s="404" customFormat="1">
      <c r="A425" s="444"/>
    </row>
    <row r="426" spans="1:1" s="404" customFormat="1">
      <c r="A426" s="444"/>
    </row>
    <row r="427" spans="1:1" s="404" customFormat="1">
      <c r="A427" s="444"/>
    </row>
    <row r="428" spans="1:1" s="404" customFormat="1">
      <c r="A428" s="444"/>
    </row>
    <row r="429" spans="1:1" s="404" customFormat="1">
      <c r="A429" s="444"/>
    </row>
    <row r="430" spans="1:1" s="404" customFormat="1">
      <c r="A430" s="444"/>
    </row>
    <row r="431" spans="1:1" s="404" customFormat="1">
      <c r="A431" s="444"/>
    </row>
    <row r="432" spans="1:1" s="404" customFormat="1">
      <c r="A432" s="444"/>
    </row>
    <row r="433" spans="1:1" s="404" customFormat="1">
      <c r="A433" s="444"/>
    </row>
    <row r="434" spans="1:1" s="404" customFormat="1">
      <c r="A434" s="444"/>
    </row>
    <row r="435" spans="1:1" s="404" customFormat="1">
      <c r="A435" s="444"/>
    </row>
    <row r="436" spans="1:1" s="404" customFormat="1">
      <c r="A436" s="444"/>
    </row>
    <row r="437" spans="1:1" s="404" customFormat="1">
      <c r="A437" s="444"/>
    </row>
    <row r="438" spans="1:1" s="404" customFormat="1">
      <c r="A438" s="444"/>
    </row>
    <row r="439" spans="1:1" s="404" customFormat="1">
      <c r="A439" s="444"/>
    </row>
    <row r="440" spans="1:1" s="404" customFormat="1">
      <c r="A440" s="444"/>
    </row>
    <row r="441" spans="1:1" s="404" customFormat="1">
      <c r="A441" s="444"/>
    </row>
    <row r="442" spans="1:1" s="404" customFormat="1">
      <c r="A442" s="444"/>
    </row>
    <row r="443" spans="1:1" s="404" customFormat="1">
      <c r="A443" s="444"/>
    </row>
    <row r="444" spans="1:1" s="404" customFormat="1">
      <c r="A444" s="444"/>
    </row>
    <row r="445" spans="1:1" s="404" customFormat="1">
      <c r="A445" s="444"/>
    </row>
    <row r="446" spans="1:1" s="404" customFormat="1">
      <c r="A446" s="444"/>
    </row>
    <row r="447" spans="1:1" s="404" customFormat="1">
      <c r="A447" s="444"/>
    </row>
    <row r="448" spans="1:1" s="404" customFormat="1">
      <c r="A448" s="444"/>
    </row>
    <row r="449" spans="1:1" s="404" customFormat="1">
      <c r="A449" s="444"/>
    </row>
    <row r="450" spans="1:1" s="404" customFormat="1">
      <c r="A450" s="444"/>
    </row>
    <row r="451" spans="1:1" s="404" customFormat="1">
      <c r="A451" s="444"/>
    </row>
    <row r="452" spans="1:1" s="404" customFormat="1">
      <c r="A452" s="444"/>
    </row>
    <row r="453" spans="1:1" s="404" customFormat="1">
      <c r="A453" s="444"/>
    </row>
    <row r="454" spans="1:1" s="404" customFormat="1">
      <c r="A454" s="444"/>
    </row>
    <row r="455" spans="1:1" s="404" customFormat="1">
      <c r="A455" s="444"/>
    </row>
    <row r="456" spans="1:1" s="404" customFormat="1">
      <c r="A456" s="444"/>
    </row>
    <row r="457" spans="1:1" s="404" customFormat="1">
      <c r="A457" s="444"/>
    </row>
    <row r="458" spans="1:1" s="404" customFormat="1">
      <c r="A458" s="444"/>
    </row>
    <row r="459" spans="1:1" s="404" customFormat="1">
      <c r="A459" s="444"/>
    </row>
    <row r="460" spans="1:1" s="404" customFormat="1">
      <c r="A460" s="444"/>
    </row>
    <row r="461" spans="1:1" s="404" customFormat="1">
      <c r="A461" s="444"/>
    </row>
    <row r="462" spans="1:1" s="404" customFormat="1">
      <c r="A462" s="444"/>
    </row>
    <row r="463" spans="1:1" s="404" customFormat="1">
      <c r="A463" s="444"/>
    </row>
    <row r="464" spans="1:1" s="404" customFormat="1">
      <c r="A464" s="444"/>
    </row>
    <row r="465" spans="1:1" s="404" customFormat="1">
      <c r="A465" s="444"/>
    </row>
    <row r="466" spans="1:1" s="404" customFormat="1">
      <c r="A466" s="444"/>
    </row>
    <row r="467" spans="1:1" s="404" customFormat="1">
      <c r="A467" s="444"/>
    </row>
    <row r="468" spans="1:1" s="404" customFormat="1">
      <c r="A468" s="444"/>
    </row>
    <row r="469" spans="1:1" s="404" customFormat="1">
      <c r="A469" s="444"/>
    </row>
  </sheetData>
  <mergeCells count="19">
    <mergeCell ref="B26:D26"/>
    <mergeCell ref="B4:F4"/>
    <mergeCell ref="B17:D17"/>
    <mergeCell ref="B18:D18"/>
    <mergeCell ref="B19:D19"/>
    <mergeCell ref="E19:F19"/>
    <mergeCell ref="B20:D20"/>
    <mergeCell ref="B21:D21"/>
    <mergeCell ref="B22:D22"/>
    <mergeCell ref="B23:D23"/>
    <mergeCell ref="B24:D24"/>
    <mergeCell ref="B25:D25"/>
    <mergeCell ref="B32:F32"/>
    <mergeCell ref="B33:F33"/>
    <mergeCell ref="B27:F27"/>
    <mergeCell ref="B28:F28"/>
    <mergeCell ref="B29:D29"/>
    <mergeCell ref="B30:D30"/>
    <mergeCell ref="B31:F31"/>
  </mergeCells>
  <pageMargins left="0.25" right="0.25" top="0.75" bottom="0.30208333333333331"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44"/>
  <sheetViews>
    <sheetView workbookViewId="0">
      <selection activeCell="A17" sqref="A17"/>
    </sheetView>
  </sheetViews>
  <sheetFormatPr defaultColWidth="9.140625" defaultRowHeight="16.5"/>
  <cols>
    <col min="1" max="1" width="40.85546875" style="1026" customWidth="1"/>
    <col min="2" max="4" width="20.7109375" style="1026" customWidth="1"/>
    <col min="5" max="6" width="20.7109375" style="1038" customWidth="1"/>
    <col min="7" max="7" width="14.5703125" style="1038" customWidth="1"/>
    <col min="8" max="8" width="30.140625" style="1070" customWidth="1"/>
    <col min="9" max="9" width="1.7109375" style="1026" customWidth="1"/>
    <col min="10" max="10" width="1.42578125" style="1026" customWidth="1"/>
    <col min="11" max="11" width="2" style="1026" customWidth="1"/>
    <col min="12" max="12" width="1.85546875" style="1026" customWidth="1"/>
    <col min="13" max="13" width="1.7109375" style="1026" customWidth="1"/>
    <col min="14" max="14" width="2.140625" style="1026" customWidth="1"/>
    <col min="15" max="15" width="1.5703125" style="1026" customWidth="1"/>
    <col min="16" max="16" width="3.28515625" style="1026" customWidth="1"/>
    <col min="17" max="16384" width="9.140625" style="1026"/>
  </cols>
  <sheetData>
    <row r="1" spans="1:8">
      <c r="A1" s="1359" t="s">
        <v>86</v>
      </c>
      <c r="B1" s="1359"/>
      <c r="C1" s="1360"/>
      <c r="D1" s="1360"/>
      <c r="E1" s="1360"/>
      <c r="F1" s="1360"/>
      <c r="G1" s="1360"/>
      <c r="H1" s="1025" t="s">
        <v>274</v>
      </c>
    </row>
    <row r="2" spans="1:8">
      <c r="A2" s="1071" t="s">
        <v>314</v>
      </c>
      <c r="B2" s="1027"/>
      <c r="C2" s="1028"/>
      <c r="D2" s="1029"/>
      <c r="E2" s="1030"/>
      <c r="F2" s="1031"/>
      <c r="G2" s="1032" t="s">
        <v>315</v>
      </c>
      <c r="H2" s="1033" t="s">
        <v>276</v>
      </c>
    </row>
    <row r="3" spans="1:8">
      <c r="A3" s="1361" t="s">
        <v>316</v>
      </c>
      <c r="B3" s="1362"/>
      <c r="C3" s="1362"/>
      <c r="D3" s="1363"/>
      <c r="E3" s="1034"/>
      <c r="F3" s="1035" t="s">
        <v>278</v>
      </c>
      <c r="G3" s="1036" t="s">
        <v>317</v>
      </c>
      <c r="H3" s="1033" t="s">
        <v>279</v>
      </c>
    </row>
    <row r="4" spans="1:8">
      <c r="A4" s="1364" t="s">
        <v>318</v>
      </c>
      <c r="B4" s="1365"/>
      <c r="C4" s="1365"/>
      <c r="D4" s="1365"/>
      <c r="E4" s="1365"/>
      <c r="F4" s="1365"/>
      <c r="G4" s="1037"/>
      <c r="H4" s="1033" t="s">
        <v>282</v>
      </c>
    </row>
    <row r="5" spans="1:8">
      <c r="A5" s="1072" t="s">
        <v>319</v>
      </c>
      <c r="B5" s="1237"/>
      <c r="C5" s="1237"/>
      <c r="D5" s="1237"/>
      <c r="F5" s="1039"/>
      <c r="G5" s="1037"/>
      <c r="H5" s="1033"/>
    </row>
    <row r="6" spans="1:8">
      <c r="A6" s="1040" t="s">
        <v>320</v>
      </c>
      <c r="B6" s="1366" t="s">
        <v>321</v>
      </c>
      <c r="C6" s="1366"/>
      <c r="D6" s="1041"/>
      <c r="E6" s="1042"/>
      <c r="F6" s="1042"/>
      <c r="G6" s="1043"/>
      <c r="H6" s="1044"/>
    </row>
    <row r="7" spans="1:8" ht="45" customHeight="1">
      <c r="A7" s="1045" t="s">
        <v>284</v>
      </c>
      <c r="B7" s="1077" t="s">
        <v>322</v>
      </c>
      <c r="C7" s="1086" t="s">
        <v>323</v>
      </c>
      <c r="D7" s="1095" t="s">
        <v>324</v>
      </c>
      <c r="E7" s="1105" t="s">
        <v>325</v>
      </c>
      <c r="F7" s="1114" t="s">
        <v>326</v>
      </c>
      <c r="G7" s="1367" t="s">
        <v>98</v>
      </c>
      <c r="H7" s="1046"/>
    </row>
    <row r="8" spans="1:8">
      <c r="A8" s="1045" t="s">
        <v>286</v>
      </c>
      <c r="B8" s="1078" t="s">
        <v>327</v>
      </c>
      <c r="C8" s="1087" t="s">
        <v>328</v>
      </c>
      <c r="D8" s="1096" t="s">
        <v>329</v>
      </c>
      <c r="E8" s="1106" t="s">
        <v>330</v>
      </c>
      <c r="F8" s="1115" t="s">
        <v>331</v>
      </c>
      <c r="G8" s="1367"/>
      <c r="H8" s="1044"/>
    </row>
    <row r="9" spans="1:8">
      <c r="A9" s="1047" t="s">
        <v>291</v>
      </c>
      <c r="B9" s="1078" t="s">
        <v>332</v>
      </c>
      <c r="C9" s="1087" t="s">
        <v>332</v>
      </c>
      <c r="D9" s="1096" t="s">
        <v>332</v>
      </c>
      <c r="E9" s="1106" t="s">
        <v>332</v>
      </c>
      <c r="F9" s="1115" t="s">
        <v>332</v>
      </c>
      <c r="G9" s="1367"/>
      <c r="H9" s="1046" t="s">
        <v>298</v>
      </c>
    </row>
    <row r="10" spans="1:8" ht="15" customHeight="1">
      <c r="A10" s="1368" t="s">
        <v>108</v>
      </c>
      <c r="B10" s="1368"/>
      <c r="C10" s="1368"/>
      <c r="D10" s="1368"/>
      <c r="E10" s="1368"/>
      <c r="F10" s="1368"/>
      <c r="G10" s="1368"/>
      <c r="H10" s="1048"/>
    </row>
    <row r="11" spans="1:8" ht="15" customHeight="1">
      <c r="A11" s="1049" t="s">
        <v>109</v>
      </c>
      <c r="B11" s="1079">
        <f>'PROGRAM Bdgt Justf B-1 Pg 2 '!F41</f>
        <v>0</v>
      </c>
      <c r="C11" s="1088">
        <f>'PROGRAM Bdgt Justf B-2 Pg 2'!F41</f>
        <v>0</v>
      </c>
      <c r="D11" s="1097">
        <f>'PROGRAM Bdgt Justf B-3 Pg 2'!F41</f>
        <v>0</v>
      </c>
      <c r="E11" s="1107">
        <f>'PROGRAM Bdgt Justf B-4 Pg 2'!F41</f>
        <v>0</v>
      </c>
      <c r="F11" s="1116">
        <f>'PROGRAM Bdgt Justf B-5 Pg 2'!F41</f>
        <v>0</v>
      </c>
      <c r="G11" s="1050">
        <f>SUM(B11:F11)</f>
        <v>0</v>
      </c>
      <c r="H11" s="1051" t="s">
        <v>299</v>
      </c>
    </row>
    <row r="12" spans="1:8" ht="15" customHeight="1">
      <c r="A12" s="1049" t="s">
        <v>110</v>
      </c>
      <c r="B12" s="1079">
        <f>'PROGRAM Bdgt Justf B-1 Pg 2 '!F61</f>
        <v>0</v>
      </c>
      <c r="C12" s="1088">
        <f>'PROGRAM Bdgt Justf B-2 Pg 2'!F61</f>
        <v>0</v>
      </c>
      <c r="D12" s="1097">
        <f>'PROGRAM Bdgt Justf B-3 Pg 2'!F61</f>
        <v>0</v>
      </c>
      <c r="E12" s="1123">
        <f>'PROGRAM Bdgt Justf B-4 Pg 2'!F61</f>
        <v>0</v>
      </c>
      <c r="F12" s="1116">
        <f>'PROGRAM Bdgt Justf B-5 Pg 2'!F61</f>
        <v>0</v>
      </c>
      <c r="G12" s="1050">
        <f>SUM(B12:F12)</f>
        <v>0</v>
      </c>
      <c r="H12" s="1051" t="s">
        <v>300</v>
      </c>
    </row>
    <row r="13" spans="1:8" ht="15" customHeight="1">
      <c r="A13" s="1052" t="s">
        <v>111</v>
      </c>
      <c r="B13" s="1080">
        <f>B11+B12</f>
        <v>0</v>
      </c>
      <c r="C13" s="1089">
        <f t="shared" ref="C13:D13" si="0">C11+C12</f>
        <v>0</v>
      </c>
      <c r="D13" s="1098">
        <f t="shared" si="0"/>
        <v>0</v>
      </c>
      <c r="E13" s="1108">
        <f t="shared" ref="E13:F13" si="1">E11+E12</f>
        <v>0</v>
      </c>
      <c r="F13" s="1117">
        <f t="shared" si="1"/>
        <v>0</v>
      </c>
      <c r="G13" s="1050">
        <f>SUM(B13:F13)</f>
        <v>0</v>
      </c>
      <c r="H13" s="1051" t="s">
        <v>301</v>
      </c>
    </row>
    <row r="14" spans="1:8" ht="15" customHeight="1">
      <c r="A14" s="1049" t="s">
        <v>112</v>
      </c>
      <c r="B14" s="1081">
        <f t="shared" ref="B14" si="2">IF(B12=0,0,B12/B11)</f>
        <v>0</v>
      </c>
      <c r="C14" s="1090">
        <f>IF(C12=0,0,C12/C11)</f>
        <v>0</v>
      </c>
      <c r="D14" s="1099">
        <f t="shared" ref="D14:G14" si="3">IF(D12=0,0,D12/D11)</f>
        <v>0</v>
      </c>
      <c r="E14" s="1109">
        <f t="shared" ref="E14:F14" si="4">IF(E12=0,0,E12/E11)</f>
        <v>0</v>
      </c>
      <c r="F14" s="1118">
        <f t="shared" si="4"/>
        <v>0</v>
      </c>
      <c r="G14" s="1053">
        <f t="shared" si="3"/>
        <v>0</v>
      </c>
      <c r="H14" s="1051" t="s">
        <v>302</v>
      </c>
    </row>
    <row r="15" spans="1:8" ht="15" customHeight="1">
      <c r="A15" s="1049" t="s">
        <v>113</v>
      </c>
      <c r="B15" s="1082">
        <f>'PROGRAM Bdgt Justf B-1 Pg 2 '!F127</f>
        <v>0</v>
      </c>
      <c r="C15" s="1091">
        <f>'PROGRAM Bdgt Justf B-2 Pg 2'!F127</f>
        <v>0</v>
      </c>
      <c r="D15" s="1100">
        <f>'PROGRAM Bdgt Justf B-3 Pg 2'!F127</f>
        <v>0</v>
      </c>
      <c r="E15" s="1110">
        <f>'PROGRAM Bdgt Justf B-4 Pg 2'!F127</f>
        <v>0</v>
      </c>
      <c r="F15" s="1119">
        <f>'PROGRAM Bdgt Justf B-5 Pg 2'!F127</f>
        <v>0</v>
      </c>
      <c r="G15" s="1050">
        <f>SUM(B15:F15)</f>
        <v>0</v>
      </c>
      <c r="H15" s="1051"/>
    </row>
    <row r="16" spans="1:8" s="1054" customFormat="1" ht="15" customHeight="1">
      <c r="A16" s="1052" t="s">
        <v>115</v>
      </c>
      <c r="B16" s="1080">
        <f t="shared" ref="B16:G16" si="5">B13+B15</f>
        <v>0</v>
      </c>
      <c r="C16" s="1089">
        <f t="shared" si="5"/>
        <v>0</v>
      </c>
      <c r="D16" s="1098">
        <f t="shared" si="5"/>
        <v>0</v>
      </c>
      <c r="E16" s="1108">
        <f t="shared" si="5"/>
        <v>0</v>
      </c>
      <c r="F16" s="1117">
        <f t="shared" si="5"/>
        <v>0</v>
      </c>
      <c r="G16" s="1050">
        <f t="shared" si="5"/>
        <v>0</v>
      </c>
      <c r="H16" s="1051"/>
    </row>
    <row r="17" spans="1:9" ht="15" customHeight="1">
      <c r="A17" s="1049" t="s">
        <v>116</v>
      </c>
      <c r="B17" s="1082">
        <f>'PROGRAM Bdgt Justf B-1 Pg 2 '!F138</f>
        <v>0</v>
      </c>
      <c r="C17" s="1091">
        <f>'PROGRAM Bdgt Justf B-2 Pg 2'!F138</f>
        <v>0</v>
      </c>
      <c r="D17" s="1100">
        <f>'PROGRAM Bdgt Justf B-3 Pg 2'!F138</f>
        <v>0</v>
      </c>
      <c r="E17" s="1110">
        <f>'PROGRAM Bdgt Justf B-4 Pg 2'!F138</f>
        <v>0</v>
      </c>
      <c r="F17" s="1119">
        <f>'PROGRAM Bdgt Justf B-5 Pg 2'!F138</f>
        <v>0</v>
      </c>
      <c r="G17" s="1050">
        <f>SUM(B17:F17)</f>
        <v>0</v>
      </c>
      <c r="H17" s="1051"/>
    </row>
    <row r="18" spans="1:9" ht="15" customHeight="1">
      <c r="A18" s="1049" t="s">
        <v>117</v>
      </c>
      <c r="B18" s="1081">
        <f t="shared" ref="B18" si="6">IF(B17=0,0,B17/B16)</f>
        <v>0</v>
      </c>
      <c r="C18" s="1090">
        <f>IF(C17=0,0,C17/C16)</f>
        <v>0</v>
      </c>
      <c r="D18" s="1099">
        <f t="shared" ref="D18:E18" si="7">IF(D17=0,0,D17/D16)</f>
        <v>0</v>
      </c>
      <c r="E18" s="1109">
        <f t="shared" si="7"/>
        <v>0</v>
      </c>
      <c r="F18" s="1118">
        <f t="shared" ref="F18" si="8">IF(F17=0,0,F17/F16)</f>
        <v>0</v>
      </c>
      <c r="G18" s="1053">
        <f t="shared" ref="G18" si="9">IF(G17=0,0,G17/G16)</f>
        <v>0</v>
      </c>
      <c r="H18" s="1051"/>
    </row>
    <row r="19" spans="1:9" s="1054" customFormat="1" ht="15" customHeight="1">
      <c r="A19" s="1052" t="s">
        <v>118</v>
      </c>
      <c r="B19" s="1080">
        <f t="shared" ref="B19:D19" si="10">B16+B17</f>
        <v>0</v>
      </c>
      <c r="C19" s="1089">
        <f t="shared" si="10"/>
        <v>0</v>
      </c>
      <c r="D19" s="1098">
        <f t="shared" si="10"/>
        <v>0</v>
      </c>
      <c r="E19" s="1108">
        <f t="shared" ref="E19:F19" si="11">E16+E17</f>
        <v>0</v>
      </c>
      <c r="F19" s="1117">
        <f t="shared" si="11"/>
        <v>0</v>
      </c>
      <c r="G19" s="1050">
        <f>SUM(B19:F19)</f>
        <v>0</v>
      </c>
      <c r="H19" s="1055"/>
    </row>
    <row r="20" spans="1:9" s="1054" customFormat="1" ht="15" customHeight="1">
      <c r="A20" s="1104" t="s">
        <v>119</v>
      </c>
      <c r="B20" s="1104"/>
      <c r="C20" s="1104"/>
      <c r="D20" s="1104"/>
      <c r="E20" s="1104"/>
      <c r="F20" s="1104"/>
      <c r="G20" s="1104"/>
      <c r="H20" s="1056"/>
    </row>
    <row r="21" spans="1:9" s="1054" customFormat="1" ht="15" customHeight="1">
      <c r="A21" s="1052" t="s">
        <v>333</v>
      </c>
      <c r="B21" s="1057"/>
      <c r="C21" s="1057"/>
      <c r="D21" s="1057"/>
      <c r="E21" s="1057"/>
      <c r="F21" s="1057"/>
      <c r="G21" s="1058"/>
      <c r="H21" s="1055"/>
    </row>
    <row r="22" spans="1:9" ht="15" customHeight="1">
      <c r="A22" s="1059" t="s">
        <v>334</v>
      </c>
      <c r="B22" s="1082"/>
      <c r="C22" s="1091"/>
      <c r="D22" s="1100"/>
      <c r="E22" s="1110"/>
      <c r="F22" s="1119"/>
      <c r="G22" s="1060">
        <f>SUM(B22:F22)</f>
        <v>0</v>
      </c>
      <c r="H22" s="1061" t="s">
        <v>335</v>
      </c>
    </row>
    <row r="23" spans="1:9" ht="15" customHeight="1">
      <c r="A23" s="659" t="s">
        <v>336</v>
      </c>
      <c r="B23" s="1082"/>
      <c r="C23" s="1091"/>
      <c r="D23" s="1100"/>
      <c r="E23" s="1110"/>
      <c r="F23" s="1119"/>
      <c r="G23" s="1060">
        <f>SUM(B23:F23)</f>
        <v>0</v>
      </c>
      <c r="H23" s="1061" t="s">
        <v>335</v>
      </c>
    </row>
    <row r="24" spans="1:9" ht="15" customHeight="1">
      <c r="A24" s="659" t="s">
        <v>337</v>
      </c>
      <c r="B24" s="1082"/>
      <c r="C24" s="1091"/>
      <c r="D24" s="1100"/>
      <c r="E24" s="1110"/>
      <c r="F24" s="1119"/>
      <c r="G24" s="1060">
        <f>SUM(B24:F24)</f>
        <v>0</v>
      </c>
      <c r="H24" s="1061" t="s">
        <v>335</v>
      </c>
      <c r="I24" s="1062" t="s">
        <v>124</v>
      </c>
    </row>
    <row r="25" spans="1:9" ht="15" customHeight="1">
      <c r="A25" s="659" t="s">
        <v>338</v>
      </c>
      <c r="B25" s="1082"/>
      <c r="C25" s="1091"/>
      <c r="D25" s="1100"/>
      <c r="E25" s="1110"/>
      <c r="F25" s="1119"/>
      <c r="G25" s="1060">
        <f>SUM(B25:F25)</f>
        <v>0</v>
      </c>
      <c r="H25" s="1061" t="s">
        <v>335</v>
      </c>
      <c r="I25" s="1062" t="s">
        <v>124</v>
      </c>
    </row>
    <row r="26" spans="1:9" ht="15" customHeight="1">
      <c r="A26" s="1049"/>
      <c r="B26" s="659"/>
      <c r="C26" s="659"/>
      <c r="D26" s="659"/>
      <c r="E26" s="659"/>
      <c r="F26" s="659"/>
      <c r="G26" s="1060">
        <f t="shared" ref="G26:G32" si="12">SUM(C26:F26)</f>
        <v>0</v>
      </c>
      <c r="H26" s="1051"/>
    </row>
    <row r="27" spans="1:9" ht="15" customHeight="1">
      <c r="A27" s="1049"/>
      <c r="B27" s="659"/>
      <c r="C27" s="659"/>
      <c r="D27" s="659"/>
      <c r="E27" s="659"/>
      <c r="F27" s="659"/>
      <c r="G27" s="1060">
        <f t="shared" si="12"/>
        <v>0</v>
      </c>
      <c r="H27" s="1061"/>
    </row>
    <row r="28" spans="1:9" ht="15" customHeight="1">
      <c r="A28" s="1049"/>
      <c r="B28" s="659"/>
      <c r="C28" s="659"/>
      <c r="D28" s="659"/>
      <c r="E28" s="659"/>
      <c r="F28" s="659"/>
      <c r="G28" s="1060">
        <f t="shared" si="12"/>
        <v>0</v>
      </c>
      <c r="H28" s="1061"/>
    </row>
    <row r="29" spans="1:9" ht="15" customHeight="1">
      <c r="A29" s="1049"/>
      <c r="B29" s="659"/>
      <c r="C29" s="659"/>
      <c r="D29" s="659"/>
      <c r="E29" s="659"/>
      <c r="F29" s="659"/>
      <c r="G29" s="1060">
        <f t="shared" si="12"/>
        <v>0</v>
      </c>
      <c r="H29" s="1061"/>
    </row>
    <row r="30" spans="1:9" ht="15" customHeight="1">
      <c r="A30" s="1049"/>
      <c r="B30" s="659"/>
      <c r="C30" s="659"/>
      <c r="D30" s="659"/>
      <c r="E30" s="659"/>
      <c r="F30" s="659"/>
      <c r="G30" s="1060">
        <f t="shared" si="12"/>
        <v>0</v>
      </c>
      <c r="H30" s="1061"/>
    </row>
    <row r="31" spans="1:9" ht="15" customHeight="1">
      <c r="A31" s="1049"/>
      <c r="B31" s="659"/>
      <c r="C31" s="659"/>
      <c r="D31" s="659"/>
      <c r="E31" s="659"/>
      <c r="F31" s="659"/>
      <c r="G31" s="1060">
        <f t="shared" si="12"/>
        <v>0</v>
      </c>
      <c r="H31" s="1061"/>
    </row>
    <row r="32" spans="1:9" ht="15" customHeight="1">
      <c r="A32" s="1049" t="s">
        <v>125</v>
      </c>
      <c r="B32" s="659"/>
      <c r="C32" s="659"/>
      <c r="D32" s="659"/>
      <c r="E32" s="659"/>
      <c r="F32" s="659"/>
      <c r="G32" s="1060">
        <f t="shared" si="12"/>
        <v>0</v>
      </c>
      <c r="H32" s="1061"/>
    </row>
    <row r="33" spans="1:16" s="1054" customFormat="1" ht="15" customHeight="1">
      <c r="A33" s="1052" t="s">
        <v>126</v>
      </c>
      <c r="B33" s="1083">
        <f t="shared" ref="B33" si="13">SUM(B22:B32)</f>
        <v>0</v>
      </c>
      <c r="C33" s="1092">
        <f>SUM(C22:C32)</f>
        <v>0</v>
      </c>
      <c r="D33" s="1101">
        <f t="shared" ref="D33" si="14">SUM(D22:D32)</f>
        <v>0</v>
      </c>
      <c r="E33" s="1111">
        <f t="shared" ref="E33:F33" si="15">SUM(E22:E32)</f>
        <v>0</v>
      </c>
      <c r="F33" s="1120">
        <f t="shared" si="15"/>
        <v>0</v>
      </c>
      <c r="G33" s="1060">
        <f>SUM(B33:F33)</f>
        <v>0</v>
      </c>
      <c r="H33" s="1055"/>
    </row>
    <row r="34" spans="1:16" s="1054" customFormat="1" ht="15" customHeight="1">
      <c r="A34" s="1052" t="s">
        <v>339</v>
      </c>
      <c r="B34" s="1085"/>
      <c r="C34" s="1093"/>
      <c r="D34" s="1102"/>
      <c r="E34" s="1112"/>
      <c r="F34" s="1121"/>
      <c r="G34" s="1063"/>
      <c r="H34" s="1055"/>
    </row>
    <row r="35" spans="1:16" s="1054" customFormat="1" ht="15" customHeight="1">
      <c r="A35" s="1049"/>
      <c r="B35" s="566"/>
      <c r="C35" s="566"/>
      <c r="D35" s="566"/>
      <c r="E35" s="566"/>
      <c r="F35" s="566"/>
      <c r="G35" s="566">
        <f>SUM(C35:F35)</f>
        <v>0</v>
      </c>
      <c r="H35" s="1055"/>
    </row>
    <row r="36" spans="1:16" s="1054" customFormat="1" ht="15" customHeight="1">
      <c r="A36" s="1049"/>
      <c r="B36" s="566"/>
      <c r="C36" s="566"/>
      <c r="D36" s="566"/>
      <c r="E36" s="566"/>
      <c r="F36" s="566"/>
      <c r="G36" s="566">
        <f>SUM(C36:F36)</f>
        <v>0</v>
      </c>
      <c r="H36" s="1055"/>
    </row>
    <row r="37" spans="1:16" s="1054" customFormat="1" ht="15" customHeight="1">
      <c r="A37" s="1049"/>
      <c r="B37" s="566"/>
      <c r="C37" s="566"/>
      <c r="D37" s="566"/>
      <c r="E37" s="566"/>
      <c r="F37" s="566"/>
      <c r="G37" s="566"/>
      <c r="H37" s="1055"/>
    </row>
    <row r="38" spans="1:16" s="1054" customFormat="1" ht="15" customHeight="1">
      <c r="A38" s="1049" t="s">
        <v>125</v>
      </c>
      <c r="B38" s="566"/>
      <c r="C38" s="566"/>
      <c r="D38" s="566"/>
      <c r="E38" s="566"/>
      <c r="F38" s="566"/>
      <c r="G38" s="566">
        <f>SUM(C38:F38)</f>
        <v>0</v>
      </c>
      <c r="H38" s="1055"/>
    </row>
    <row r="39" spans="1:16" s="1054" customFormat="1" ht="15" customHeight="1">
      <c r="A39" s="1052" t="s">
        <v>128</v>
      </c>
      <c r="B39" s="1083">
        <f t="shared" ref="B39" si="16">SUM(B35:B38)</f>
        <v>0</v>
      </c>
      <c r="C39" s="1092">
        <f>SUM(C35:C38)</f>
        <v>0</v>
      </c>
      <c r="D39" s="1101">
        <f t="shared" ref="D39" si="17">SUM(D35:D38)</f>
        <v>0</v>
      </c>
      <c r="E39" s="1111">
        <f t="shared" ref="E39:F39" si="18">SUM(E35:E38)</f>
        <v>0</v>
      </c>
      <c r="F39" s="1120">
        <f t="shared" si="18"/>
        <v>0</v>
      </c>
      <c r="G39" s="1060">
        <f>SUM(C39:F39)</f>
        <v>0</v>
      </c>
      <c r="H39" s="1055"/>
    </row>
    <row r="40" spans="1:16" s="1054" customFormat="1" ht="15" customHeight="1">
      <c r="A40" s="1052" t="s">
        <v>129</v>
      </c>
      <c r="B40" s="1083">
        <f>B33+B39</f>
        <v>0</v>
      </c>
      <c r="C40" s="1092">
        <f>C33+C39</f>
        <v>0</v>
      </c>
      <c r="D40" s="1101">
        <f t="shared" ref="D40" si="19">D33+D39</f>
        <v>0</v>
      </c>
      <c r="E40" s="1111">
        <f t="shared" ref="E40:F40" si="20">E33+E39</f>
        <v>0</v>
      </c>
      <c r="F40" s="1120">
        <f t="shared" si="20"/>
        <v>0</v>
      </c>
      <c r="G40" s="1060">
        <f>SUM(B40:F40)</f>
        <v>0</v>
      </c>
      <c r="H40" s="1055"/>
    </row>
    <row r="41" spans="1:16" s="1075" customFormat="1" ht="15" customHeight="1">
      <c r="A41" s="1076" t="s">
        <v>340</v>
      </c>
      <c r="B41" s="1084" t="s">
        <v>305</v>
      </c>
      <c r="C41" s="1094" t="s">
        <v>305</v>
      </c>
      <c r="D41" s="1103" t="s">
        <v>305</v>
      </c>
      <c r="E41" s="1113" t="s">
        <v>305</v>
      </c>
      <c r="F41" s="1122" t="s">
        <v>305</v>
      </c>
      <c r="G41" s="1073" t="s">
        <v>341</v>
      </c>
      <c r="H41" s="1074" t="s">
        <v>306</v>
      </c>
    </row>
    <row r="42" spans="1:16">
      <c r="A42" s="1064" t="s">
        <v>131</v>
      </c>
      <c r="B42" s="1355" t="s">
        <v>342</v>
      </c>
      <c r="C42" s="1356"/>
      <c r="D42" s="1356"/>
      <c r="E42" s="1356"/>
      <c r="F42" s="1356"/>
      <c r="G42" s="1357"/>
      <c r="H42" s="1358" t="s">
        <v>307</v>
      </c>
      <c r="I42" s="1358"/>
      <c r="J42" s="1358"/>
      <c r="K42" s="1358"/>
      <c r="L42" s="1358"/>
      <c r="M42" s="1358"/>
      <c r="N42" s="1358"/>
    </row>
    <row r="43" spans="1:16" hidden="1">
      <c r="A43" s="1065"/>
      <c r="B43" s="1065"/>
      <c r="C43" s="1066"/>
      <c r="D43" s="1066"/>
      <c r="E43" s="1067"/>
      <c r="F43" s="1067"/>
      <c r="G43" s="1067"/>
      <c r="H43" s="1358" t="s">
        <v>308</v>
      </c>
      <c r="I43" s="1358"/>
      <c r="J43" s="1358"/>
      <c r="K43" s="1358"/>
      <c r="L43" s="1358"/>
      <c r="M43" s="1358"/>
      <c r="N43" s="1358"/>
      <c r="O43" s="1358"/>
      <c r="P43" s="1358"/>
    </row>
    <row r="44" spans="1:16" ht="49.5" hidden="1">
      <c r="A44" s="1068" t="s">
        <v>343</v>
      </c>
      <c r="B44" s="1068"/>
      <c r="C44" s="1069">
        <f>C19-C40</f>
        <v>0</v>
      </c>
      <c r="D44" s="1069">
        <f t="shared" ref="D44:F44" si="21">D19-D40</f>
        <v>0</v>
      </c>
      <c r="E44" s="1069">
        <f t="shared" si="21"/>
        <v>0</v>
      </c>
      <c r="F44" s="1069">
        <f t="shared" si="21"/>
        <v>0</v>
      </c>
      <c r="G44" s="1067"/>
      <c r="H44" s="1051" t="s">
        <v>309</v>
      </c>
    </row>
  </sheetData>
  <mergeCells count="9">
    <mergeCell ref="B42:G42"/>
    <mergeCell ref="H42:N42"/>
    <mergeCell ref="H43:P43"/>
    <mergeCell ref="A1:G1"/>
    <mergeCell ref="A3:D3"/>
    <mergeCell ref="A4:F4"/>
    <mergeCell ref="B6:C6"/>
    <mergeCell ref="G7:G9"/>
    <mergeCell ref="A10:G10"/>
  </mergeCells>
  <conditionalFormatting sqref="C14:D14 G14">
    <cfRule type="cellIs" dxfId="89" priority="12" operator="greaterThan">
      <formula>0.3</formula>
    </cfRule>
  </conditionalFormatting>
  <conditionalFormatting sqref="C14:D14 G14">
    <cfRule type="cellIs" dxfId="88" priority="11" operator="greaterThan">
      <formula>0.3</formula>
    </cfRule>
  </conditionalFormatting>
  <conditionalFormatting sqref="C18:D18 G18">
    <cfRule type="cellIs" dxfId="87" priority="10" operator="greaterThan">
      <formula>0.151</formula>
    </cfRule>
  </conditionalFormatting>
  <conditionalFormatting sqref="B14">
    <cfRule type="cellIs" dxfId="86" priority="9" operator="greaterThan">
      <formula>0.3</formula>
    </cfRule>
  </conditionalFormatting>
  <conditionalFormatting sqref="B14">
    <cfRule type="cellIs" dxfId="85" priority="8" operator="greaterThan">
      <formula>0.3</formula>
    </cfRule>
  </conditionalFormatting>
  <conditionalFormatting sqref="B18">
    <cfRule type="cellIs" dxfId="84" priority="7" operator="greaterThan">
      <formula>0.151</formula>
    </cfRule>
  </conditionalFormatting>
  <conditionalFormatting sqref="E14">
    <cfRule type="cellIs" dxfId="83" priority="6" operator="greaterThan">
      <formula>0.3</formula>
    </cfRule>
  </conditionalFormatting>
  <conditionalFormatting sqref="E14">
    <cfRule type="cellIs" dxfId="82" priority="5" operator="greaterThan">
      <formula>0.3</formula>
    </cfRule>
  </conditionalFormatting>
  <conditionalFormatting sqref="E18">
    <cfRule type="cellIs" dxfId="81" priority="4" operator="greaterThan">
      <formula>0.151</formula>
    </cfRule>
  </conditionalFormatting>
  <conditionalFormatting sqref="F14">
    <cfRule type="cellIs" dxfId="80" priority="3" operator="greaterThan">
      <formula>0.3</formula>
    </cfRule>
  </conditionalFormatting>
  <conditionalFormatting sqref="F14">
    <cfRule type="cellIs" dxfId="79" priority="2" operator="greaterThan">
      <formula>0.3</formula>
    </cfRule>
  </conditionalFormatting>
  <conditionalFormatting sqref="F18">
    <cfRule type="cellIs" dxfId="78" priority="1" operator="greaterThan">
      <formula>0.151</formula>
    </cfRule>
  </conditionalFormatting>
  <dataValidations count="3">
    <dataValidation type="list" allowBlank="1" showInputMessage="1" showErrorMessage="1" sqref="B41:F41">
      <formula1>CONTRACTTYPE</formula1>
    </dataValidation>
    <dataValidation type="list" allowBlank="1" showInputMessage="1" showErrorMessage="1" sqref="A35:A37">
      <formula1>NONDPHFUNDSRCS</formula1>
    </dataValidation>
    <dataValidation type="list" allowBlank="1" showInputMessage="1" showErrorMessage="1" sqref="A26:A31">
      <formula1>DPHFUNDSRCS</formula1>
    </dataValidation>
  </dataValidations>
  <pageMargins left="0.7" right="0.7" top="0.75" bottom="0.75" header="0.3" footer="0.3"/>
  <pageSetup scale="80"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AB52"/>
  <sheetViews>
    <sheetView showGridLines="0" tabSelected="1" view="pageBreakPreview" topLeftCell="A4" zoomScaleNormal="100" zoomScaleSheetLayoutView="100" workbookViewId="0">
      <selection activeCell="C3" sqref="C3"/>
    </sheetView>
  </sheetViews>
  <sheetFormatPr defaultColWidth="9.140625" defaultRowHeight="15" customHeight="1"/>
  <cols>
    <col min="1" max="1" width="32.28515625" style="462" customWidth="1"/>
    <col min="2" max="2" width="7" style="462" customWidth="1"/>
    <col min="3" max="14" width="10.7109375" style="462" customWidth="1"/>
    <col min="15" max="15" width="13.42578125" style="462" customWidth="1"/>
    <col min="16" max="16" width="13.5703125" style="461" customWidth="1"/>
    <col min="17" max="17" width="12.5703125" style="462" customWidth="1"/>
    <col min="18" max="32" width="9.140625" style="462" customWidth="1"/>
    <col min="33" max="16384" width="9.140625" style="462"/>
  </cols>
  <sheetData>
    <row r="1" spans="1:28" ht="18" customHeight="1">
      <c r="A1" s="1413"/>
      <c r="B1" s="1413"/>
      <c r="C1" s="995"/>
      <c r="D1" s="1238"/>
      <c r="E1" s="1238"/>
      <c r="F1" s="1238"/>
      <c r="G1" s="1238"/>
      <c r="H1" s="996"/>
      <c r="I1" s="1407" t="s">
        <v>344</v>
      </c>
      <c r="J1" s="1407"/>
      <c r="K1" s="1407"/>
      <c r="L1" s="1407"/>
      <c r="M1" s="1407"/>
      <c r="N1" s="1407"/>
      <c r="O1" s="1407"/>
    </row>
    <row r="2" spans="1:28" ht="18" customHeight="1">
      <c r="A2" s="997"/>
      <c r="B2" s="997"/>
      <c r="C2" s="1239"/>
      <c r="D2" s="1239"/>
      <c r="E2" s="1239"/>
      <c r="F2" s="1239"/>
      <c r="G2" s="1239"/>
      <c r="H2" s="1239"/>
      <c r="I2" s="1407" t="s">
        <v>345</v>
      </c>
      <c r="J2" s="1407"/>
      <c r="K2" s="1407"/>
      <c r="L2" s="1407"/>
      <c r="M2" s="1407"/>
      <c r="N2" s="1407"/>
      <c r="O2" s="1407"/>
      <c r="P2" s="938" t="s">
        <v>346</v>
      </c>
      <c r="Q2" s="939"/>
      <c r="R2" s="939"/>
      <c r="S2" s="939"/>
      <c r="T2" s="939"/>
      <c r="U2" s="939"/>
      <c r="V2" s="939"/>
      <c r="W2" s="939"/>
      <c r="X2" s="939"/>
    </row>
    <row r="3" spans="1:28" ht="18" customHeight="1">
      <c r="A3" s="1414" t="s">
        <v>347</v>
      </c>
      <c r="B3" s="1414"/>
      <c r="C3" s="998"/>
      <c r="D3" s="998"/>
      <c r="E3" s="998"/>
      <c r="F3" s="998"/>
      <c r="G3" s="998"/>
      <c r="H3" s="1239"/>
      <c r="I3" s="1415" t="s">
        <v>348</v>
      </c>
      <c r="J3" s="1415"/>
      <c r="K3" s="1415"/>
      <c r="L3" s="1415"/>
      <c r="M3" s="1415"/>
      <c r="N3" s="1415"/>
      <c r="O3" s="1415"/>
      <c r="P3" s="940" t="s">
        <v>349</v>
      </c>
      <c r="Q3" s="939"/>
      <c r="R3" s="939"/>
      <c r="S3" s="939"/>
      <c r="T3" s="939"/>
      <c r="U3" s="939"/>
      <c r="V3" s="939"/>
      <c r="W3" s="939"/>
      <c r="X3" s="939"/>
    </row>
    <row r="4" spans="1:28" ht="24" customHeight="1">
      <c r="A4" s="998"/>
      <c r="B4" s="998"/>
      <c r="C4" s="1239" t="s">
        <v>137</v>
      </c>
      <c r="D4" s="998"/>
      <c r="E4" s="998"/>
      <c r="F4" s="998"/>
      <c r="G4" s="998"/>
      <c r="H4" s="998"/>
      <c r="I4" s="998"/>
      <c r="J4" s="998"/>
      <c r="K4" s="998"/>
      <c r="L4" s="998"/>
      <c r="M4" s="998"/>
      <c r="N4" s="998"/>
      <c r="O4" s="998"/>
      <c r="P4" s="941" t="s">
        <v>350</v>
      </c>
      <c r="Q4" s="939"/>
      <c r="R4" s="939"/>
      <c r="S4" s="939"/>
      <c r="T4" s="939"/>
      <c r="U4" s="939"/>
      <c r="V4" s="939"/>
      <c r="W4" s="939"/>
      <c r="X4" s="939"/>
    </row>
    <row r="5" spans="1:28" ht="18" customHeight="1">
      <c r="A5" s="999"/>
      <c r="B5" s="999"/>
      <c r="C5" s="999"/>
      <c r="D5" s="999"/>
      <c r="E5" s="999"/>
      <c r="F5" s="999"/>
      <c r="G5" s="999"/>
      <c r="H5" s="999"/>
      <c r="I5" s="999"/>
      <c r="J5" s="999"/>
      <c r="K5" s="999"/>
      <c r="L5" s="999"/>
      <c r="M5" s="999"/>
      <c r="N5" s="999"/>
      <c r="O5" s="999"/>
      <c r="P5" s="940"/>
      <c r="Q5" s="939"/>
      <c r="R5" s="939"/>
      <c r="S5" s="939"/>
      <c r="T5" s="939"/>
      <c r="U5" s="939"/>
      <c r="V5" s="939"/>
      <c r="W5" s="939"/>
      <c r="X5" s="939"/>
    </row>
    <row r="6" spans="1:28" ht="63" customHeight="1">
      <c r="A6" s="1409" t="s">
        <v>351</v>
      </c>
      <c r="B6" s="1410"/>
      <c r="C6" s="1411" t="s">
        <v>352</v>
      </c>
      <c r="D6" s="1412"/>
      <c r="E6" s="1411" t="s">
        <v>352</v>
      </c>
      <c r="F6" s="1412"/>
      <c r="G6" s="1411" t="s">
        <v>352</v>
      </c>
      <c r="H6" s="1412"/>
      <c r="I6" s="1411" t="s">
        <v>352</v>
      </c>
      <c r="J6" s="1412"/>
      <c r="K6" s="1411" t="s">
        <v>352</v>
      </c>
      <c r="L6" s="1412"/>
      <c r="M6" s="1411" t="s">
        <v>352</v>
      </c>
      <c r="N6" s="1412"/>
      <c r="O6" s="1000"/>
      <c r="P6" s="1408" t="s">
        <v>353</v>
      </c>
      <c r="Q6" s="1408"/>
      <c r="R6" s="1408"/>
      <c r="S6" s="1408"/>
      <c r="T6" s="1408"/>
      <c r="U6" s="1408"/>
      <c r="V6" s="1408"/>
      <c r="W6" s="1408"/>
      <c r="X6" s="942"/>
      <c r="Y6" s="688"/>
      <c r="Z6" s="688"/>
      <c r="AA6" s="688"/>
      <c r="AB6" s="688"/>
    </row>
    <row r="7" spans="1:28" s="468" customFormat="1" ht="29.1" customHeight="1">
      <c r="A7" s="1020" t="s">
        <v>141</v>
      </c>
      <c r="B7" s="1021" t="s">
        <v>354</v>
      </c>
      <c r="C7" s="1022" t="s">
        <v>109</v>
      </c>
      <c r="D7" s="1023" t="s">
        <v>143</v>
      </c>
      <c r="E7" s="1022" t="s">
        <v>109</v>
      </c>
      <c r="F7" s="1023" t="s">
        <v>143</v>
      </c>
      <c r="G7" s="1022" t="s">
        <v>109</v>
      </c>
      <c r="H7" s="1023" t="s">
        <v>143</v>
      </c>
      <c r="I7" s="1022" t="s">
        <v>109</v>
      </c>
      <c r="J7" s="1023" t="s">
        <v>143</v>
      </c>
      <c r="K7" s="1022" t="s">
        <v>109</v>
      </c>
      <c r="L7" s="1023" t="s">
        <v>143</v>
      </c>
      <c r="M7" s="1022" t="s">
        <v>109</v>
      </c>
      <c r="N7" s="1023" t="s">
        <v>143</v>
      </c>
      <c r="O7" s="1024" t="s">
        <v>355</v>
      </c>
      <c r="P7" s="943" t="s">
        <v>356</v>
      </c>
      <c r="Q7" s="944"/>
      <c r="R7" s="945"/>
      <c r="S7" s="945"/>
      <c r="T7" s="945"/>
      <c r="U7" s="945"/>
      <c r="V7" s="945"/>
      <c r="W7" s="945"/>
      <c r="X7" s="945"/>
    </row>
    <row r="8" spans="1:28" ht="19.5" customHeight="1">
      <c r="A8" s="951" t="str">
        <f>'PROGRAM Bdgt Justf B-1 Pg 2 '!B4</f>
        <v>Position 1</v>
      </c>
      <c r="B8" s="952">
        <f>'PROGRAM Bdgt Justf B-1 Pg 2 '!E8</f>
        <v>0</v>
      </c>
      <c r="C8" s="1174"/>
      <c r="D8" s="953" t="e">
        <f t="shared" ref="D8:D13" si="0">C8/O8</f>
        <v>#DIV/0!</v>
      </c>
      <c r="E8" s="1174"/>
      <c r="F8" s="953" t="e">
        <f t="shared" ref="F8:F13" si="1">E8/O8</f>
        <v>#DIV/0!</v>
      </c>
      <c r="G8" s="1174"/>
      <c r="H8" s="953" t="e">
        <f t="shared" ref="H8:H13" si="2">G8/O8</f>
        <v>#DIV/0!</v>
      </c>
      <c r="I8" s="1174"/>
      <c r="J8" s="953" t="e">
        <f t="shared" ref="J8:J13" si="3">I8/O8</f>
        <v>#DIV/0!</v>
      </c>
      <c r="K8" s="1174"/>
      <c r="L8" s="953" t="e">
        <f t="shared" ref="L8:L13" si="4">K8/Q8</f>
        <v>#VALUE!</v>
      </c>
      <c r="M8" s="1174"/>
      <c r="N8" s="953" t="e">
        <f t="shared" ref="N8:N13" si="5">M8/S8</f>
        <v>#DIV/0!</v>
      </c>
      <c r="O8" s="1175">
        <f>SUM(C8,E8,G8,I8, K8, M8)</f>
        <v>0</v>
      </c>
      <c r="P8" s="1009">
        <f>'PROGRAM Bdgt Justf B-1 Pg 2 '!F8</f>
        <v>0</v>
      </c>
      <c r="Q8" s="938" t="s">
        <v>357</v>
      </c>
      <c r="R8" s="939"/>
      <c r="S8" s="939"/>
      <c r="T8" s="939"/>
      <c r="U8" s="939"/>
      <c r="V8" s="939"/>
      <c r="W8" s="939"/>
      <c r="X8" s="939"/>
    </row>
    <row r="9" spans="1:28" ht="19.5" customHeight="1">
      <c r="A9" s="951" t="str">
        <f>'PROGRAM Bdgt Justf B-1 Pg 2 '!B10</f>
        <v>Position 2</v>
      </c>
      <c r="B9" s="952">
        <f>'PROGRAM Bdgt Justf B-1 Pg 2 '!E14</f>
        <v>0</v>
      </c>
      <c r="C9" s="1174"/>
      <c r="D9" s="953" t="e">
        <f t="shared" si="0"/>
        <v>#DIV/0!</v>
      </c>
      <c r="E9" s="1174"/>
      <c r="F9" s="953" t="e">
        <f t="shared" si="1"/>
        <v>#DIV/0!</v>
      </c>
      <c r="G9" s="1174"/>
      <c r="H9" s="953" t="e">
        <f t="shared" si="2"/>
        <v>#DIV/0!</v>
      </c>
      <c r="I9" s="1174"/>
      <c r="J9" s="953" t="e">
        <f t="shared" si="3"/>
        <v>#DIV/0!</v>
      </c>
      <c r="K9" s="1174"/>
      <c r="L9" s="953" t="e">
        <f t="shared" si="4"/>
        <v>#VALUE!</v>
      </c>
      <c r="M9" s="1174"/>
      <c r="N9" s="953" t="e">
        <f t="shared" si="5"/>
        <v>#DIV/0!</v>
      </c>
      <c r="O9" s="1175">
        <f t="shared" ref="O9:O13" si="6">SUM(C9,E9,G9,I9, K9, M9)</f>
        <v>0</v>
      </c>
      <c r="P9" s="1009">
        <f>'PROGRAM Bdgt Justf B-1 Pg 2 '!F14</f>
        <v>0</v>
      </c>
      <c r="Q9" s="938" t="s">
        <v>358</v>
      </c>
      <c r="R9" s="939"/>
      <c r="S9" s="939"/>
      <c r="T9" s="939"/>
      <c r="U9" s="939"/>
      <c r="V9" s="939"/>
      <c r="W9" s="939"/>
      <c r="X9" s="939"/>
    </row>
    <row r="10" spans="1:28" ht="19.5" customHeight="1">
      <c r="A10" s="951" t="str">
        <f>'PROGRAM Bdgt Justf B-1 Pg 2 '!B16</f>
        <v>Position 3</v>
      </c>
      <c r="B10" s="952">
        <f>'PROGRAM Bdgt Justf B-1 Pg 2 '!E20</f>
        <v>0</v>
      </c>
      <c r="C10" s="1174"/>
      <c r="D10" s="953" t="e">
        <f t="shared" si="0"/>
        <v>#DIV/0!</v>
      </c>
      <c r="E10" s="1174"/>
      <c r="F10" s="953" t="e">
        <f t="shared" si="1"/>
        <v>#DIV/0!</v>
      </c>
      <c r="G10" s="1174"/>
      <c r="H10" s="953" t="e">
        <f t="shared" si="2"/>
        <v>#DIV/0!</v>
      </c>
      <c r="I10" s="1174"/>
      <c r="J10" s="953" t="e">
        <f t="shared" si="3"/>
        <v>#DIV/0!</v>
      </c>
      <c r="K10" s="1174"/>
      <c r="L10" s="953" t="e">
        <f t="shared" si="4"/>
        <v>#VALUE!</v>
      </c>
      <c r="M10" s="1174"/>
      <c r="N10" s="953" t="e">
        <f t="shared" si="5"/>
        <v>#DIV/0!</v>
      </c>
      <c r="O10" s="1175">
        <f t="shared" si="6"/>
        <v>0</v>
      </c>
      <c r="P10" s="1009">
        <f>'PROGRAM Bdgt Justf B-1 Pg 2 '!F20</f>
        <v>0</v>
      </c>
      <c r="Q10" s="938" t="s">
        <v>359</v>
      </c>
      <c r="R10" s="939"/>
      <c r="S10" s="939"/>
      <c r="T10" s="939"/>
      <c r="U10" s="939"/>
      <c r="V10" s="939"/>
      <c r="W10" s="939"/>
      <c r="X10" s="939"/>
    </row>
    <row r="11" spans="1:28" ht="19.5" customHeight="1">
      <c r="A11" s="951" t="str">
        <f>'PROGRAM Bdgt Justf B-1 Pg 2 '!B22</f>
        <v>Position 4</v>
      </c>
      <c r="B11" s="952">
        <f>'PROGRAM Bdgt Justf B-1 Pg 2 '!E26</f>
        <v>0</v>
      </c>
      <c r="C11" s="1174"/>
      <c r="D11" s="953" t="e">
        <f t="shared" si="0"/>
        <v>#DIV/0!</v>
      </c>
      <c r="E11" s="1174"/>
      <c r="F11" s="953" t="e">
        <f t="shared" si="1"/>
        <v>#DIV/0!</v>
      </c>
      <c r="G11" s="1174"/>
      <c r="H11" s="953" t="e">
        <f t="shared" si="2"/>
        <v>#DIV/0!</v>
      </c>
      <c r="I11" s="1174"/>
      <c r="J11" s="953" t="e">
        <f t="shared" si="3"/>
        <v>#DIV/0!</v>
      </c>
      <c r="K11" s="1174"/>
      <c r="L11" s="953" t="e">
        <f t="shared" si="4"/>
        <v>#VALUE!</v>
      </c>
      <c r="M11" s="1174"/>
      <c r="N11" s="953" t="e">
        <f t="shared" si="5"/>
        <v>#DIV/0!</v>
      </c>
      <c r="O11" s="1175">
        <f t="shared" si="6"/>
        <v>0</v>
      </c>
      <c r="P11" s="1009">
        <f>'PROGRAM Bdgt Justf B-1 Pg 2 '!F26</f>
        <v>0</v>
      </c>
      <c r="Q11" s="938" t="s">
        <v>360</v>
      </c>
      <c r="R11" s="939"/>
      <c r="S11" s="939"/>
      <c r="T11" s="939"/>
      <c r="U11" s="939"/>
      <c r="V11" s="939"/>
      <c r="W11" s="939"/>
      <c r="X11" s="939"/>
    </row>
    <row r="12" spans="1:28" ht="19.5" customHeight="1">
      <c r="A12" s="951" t="str">
        <f>'PROGRAM Bdgt Justf B-1 Pg 2 '!B28</f>
        <v>Position 5</v>
      </c>
      <c r="B12" s="952">
        <f>'PROGRAM Bdgt Justf B-1 Pg 2 '!E32</f>
        <v>0</v>
      </c>
      <c r="C12" s="1174"/>
      <c r="D12" s="953" t="e">
        <f t="shared" si="0"/>
        <v>#DIV/0!</v>
      </c>
      <c r="E12" s="1174"/>
      <c r="F12" s="953" t="e">
        <f t="shared" si="1"/>
        <v>#DIV/0!</v>
      </c>
      <c r="G12" s="1174"/>
      <c r="H12" s="953" t="e">
        <f t="shared" si="2"/>
        <v>#DIV/0!</v>
      </c>
      <c r="I12" s="1174"/>
      <c r="J12" s="953" t="e">
        <f t="shared" si="3"/>
        <v>#DIV/0!</v>
      </c>
      <c r="K12" s="1174"/>
      <c r="L12" s="953" t="e">
        <f t="shared" si="4"/>
        <v>#DIV/0!</v>
      </c>
      <c r="M12" s="1174"/>
      <c r="N12" s="953" t="e">
        <f t="shared" si="5"/>
        <v>#DIV/0!</v>
      </c>
      <c r="O12" s="1175">
        <f t="shared" si="6"/>
        <v>0</v>
      </c>
      <c r="P12" s="1009">
        <f>'PROGRAM Bdgt Justf B-1 Pg 2 '!F32</f>
        <v>0</v>
      </c>
      <c r="Q12" s="946"/>
      <c r="R12" s="939"/>
      <c r="S12" s="939"/>
      <c r="T12" s="939"/>
      <c r="U12" s="939"/>
      <c r="V12" s="939"/>
      <c r="W12" s="939"/>
      <c r="X12" s="939"/>
    </row>
    <row r="13" spans="1:28" ht="19.5" customHeight="1">
      <c r="A13" s="951" t="str">
        <f>'PROGRAM Bdgt Justf B-1 Pg 2 '!B34</f>
        <v>Position 6</v>
      </c>
      <c r="B13" s="1001">
        <f>'PROGRAM Bdgt Justf B-1 Pg 2 '!E38</f>
        <v>0</v>
      </c>
      <c r="C13" s="1002"/>
      <c r="D13" s="1003" t="e">
        <f t="shared" si="0"/>
        <v>#DIV/0!</v>
      </c>
      <c r="E13" s="1002"/>
      <c r="F13" s="1003" t="e">
        <f t="shared" si="1"/>
        <v>#DIV/0!</v>
      </c>
      <c r="G13" s="1002"/>
      <c r="H13" s="1003" t="e">
        <f t="shared" si="2"/>
        <v>#DIV/0!</v>
      </c>
      <c r="I13" s="1002"/>
      <c r="J13" s="1003" t="e">
        <f t="shared" si="3"/>
        <v>#DIV/0!</v>
      </c>
      <c r="K13" s="1002"/>
      <c r="L13" s="1003" t="e">
        <f t="shared" si="4"/>
        <v>#VALUE!</v>
      </c>
      <c r="M13" s="1002"/>
      <c r="N13" s="1003" t="e">
        <f t="shared" si="5"/>
        <v>#DIV/0!</v>
      </c>
      <c r="O13" s="1175">
        <f t="shared" si="6"/>
        <v>0</v>
      </c>
      <c r="P13" s="1009">
        <f>'PROGRAM Bdgt Justf B-1 Pg 2 '!F38</f>
        <v>0</v>
      </c>
      <c r="Q13" s="947" t="s">
        <v>361</v>
      </c>
      <c r="R13" s="939"/>
      <c r="S13" s="939"/>
      <c r="T13" s="939"/>
      <c r="U13" s="939"/>
      <c r="V13" s="939"/>
      <c r="W13" s="939"/>
      <c r="X13" s="939"/>
    </row>
    <row r="14" spans="1:28" ht="17.25" customHeight="1">
      <c r="A14" s="1004"/>
      <c r="B14" s="1005"/>
      <c r="C14" s="1006"/>
      <c r="D14" s="1007"/>
      <c r="E14" s="1006"/>
      <c r="F14" s="1007"/>
      <c r="G14" s="1006"/>
      <c r="H14" s="1007"/>
      <c r="I14" s="1006"/>
      <c r="J14" s="1007"/>
      <c r="K14" s="1006"/>
      <c r="L14" s="1007"/>
      <c r="M14" s="1006"/>
      <c r="N14" s="1007"/>
      <c r="O14" s="1008"/>
      <c r="P14" s="1009"/>
      <c r="Q14" s="946"/>
      <c r="R14" s="939"/>
      <c r="S14" s="939"/>
      <c r="T14" s="939"/>
      <c r="U14" s="939"/>
      <c r="V14" s="939"/>
      <c r="W14" s="939"/>
      <c r="X14" s="939"/>
    </row>
    <row r="15" spans="1:28" s="468" customFormat="1" ht="19.5" customHeight="1">
      <c r="A15" s="956" t="s">
        <v>362</v>
      </c>
      <c r="B15" s="957">
        <f>SUM(B8:B14)</f>
        <v>0</v>
      </c>
      <c r="C15" s="958">
        <f>SUM(C8:C14)</f>
        <v>0</v>
      </c>
      <c r="D15" s="959">
        <f>IF(C15=0,0,C15/$O$15)</f>
        <v>0</v>
      </c>
      <c r="E15" s="958">
        <f>SUM(E8:E14)</f>
        <v>0</v>
      </c>
      <c r="F15" s="959">
        <f>IF(E15=0,0,E15/$O$15)</f>
        <v>0</v>
      </c>
      <c r="G15" s="958">
        <f>SUM(G8:G14)</f>
        <v>0</v>
      </c>
      <c r="H15" s="959">
        <f>IF(G15=0,0,G15/$O$15)</f>
        <v>0</v>
      </c>
      <c r="I15" s="958">
        <f>SUM(I8:I14)</f>
        <v>0</v>
      </c>
      <c r="J15" s="959">
        <f t="shared" ref="J15" si="7">IF(I15=0,0,I15/$O$15)</f>
        <v>0</v>
      </c>
      <c r="K15" s="958">
        <f>SUM(K8:K14)</f>
        <v>0</v>
      </c>
      <c r="L15" s="959">
        <f t="shared" ref="L15" si="8">IF(K15=0,0,K15/$O$15)</f>
        <v>0</v>
      </c>
      <c r="M15" s="958">
        <f>SUM(M8:M14)</f>
        <v>0</v>
      </c>
      <c r="N15" s="959">
        <f t="shared" ref="N15" si="9">IF(M15=0,0,M15/$O$15)</f>
        <v>0</v>
      </c>
      <c r="O15" s="958">
        <f>SUM(O8:O13)</f>
        <v>0</v>
      </c>
      <c r="P15" s="1010">
        <f>'PROGRAM Bdgt Justf B-1 Pg 2 '!F41</f>
        <v>0</v>
      </c>
      <c r="Q15" s="948"/>
      <c r="R15" s="945"/>
      <c r="S15" s="945"/>
      <c r="T15" s="945"/>
      <c r="U15" s="945"/>
      <c r="V15" s="945"/>
      <c r="W15" s="945"/>
      <c r="X15" s="945"/>
    </row>
    <row r="16" spans="1:28" ht="19.5" customHeight="1" thickBot="1">
      <c r="A16" s="960" t="s">
        <v>147</v>
      </c>
      <c r="B16" s="961">
        <f>'PROGRAM Bdgt Justf B-1 Pg 2 '!F63</f>
        <v>0</v>
      </c>
      <c r="C16" s="962">
        <f>ROUND(C15*$B$16,0)</f>
        <v>0</v>
      </c>
      <c r="D16" s="1176">
        <f>IF(C16=0,0,C16/$O$16)</f>
        <v>0</v>
      </c>
      <c r="E16" s="1177">
        <f t="shared" ref="E16" si="10">ROUND(E15*$B$16,0)</f>
        <v>0</v>
      </c>
      <c r="F16" s="1176">
        <f>IF(E16=0,0,E16/$O$16)</f>
        <v>0</v>
      </c>
      <c r="G16" s="1177">
        <f t="shared" ref="G16" si="11">ROUND(G15*$B$16,0)</f>
        <v>0</v>
      </c>
      <c r="H16" s="1176">
        <f>IF(G16=0,0,G16/$O$16)</f>
        <v>0</v>
      </c>
      <c r="I16" s="1177">
        <f t="shared" ref="I16:K16" si="12">ROUND(I15*$B$16,0)</f>
        <v>0</v>
      </c>
      <c r="J16" s="1176">
        <f t="shared" ref="J16" si="13">IF(I16=0,0,I16/$O$16)</f>
        <v>0</v>
      </c>
      <c r="K16" s="1177">
        <f t="shared" si="12"/>
        <v>0</v>
      </c>
      <c r="L16" s="1176">
        <f t="shared" ref="L16" si="14">IF(K16=0,0,K16/$O$16)</f>
        <v>0</v>
      </c>
      <c r="M16" s="1177">
        <f t="shared" ref="M16" si="15">ROUND(M15*$B$16,0)</f>
        <v>0</v>
      </c>
      <c r="N16" s="1176">
        <f t="shared" ref="N16" si="16">IF(M16=0,0,M16/$O$16)</f>
        <v>0</v>
      </c>
      <c r="O16" s="1177">
        <f>SUM(C16,E16,G16,I16, K16, M16)</f>
        <v>0</v>
      </c>
      <c r="P16" s="1010">
        <f>'PROGRAM Bdgt Justf B-1 Pg 2 '!F61</f>
        <v>0</v>
      </c>
      <c r="Q16" s="949"/>
      <c r="R16" s="939"/>
      <c r="S16" s="939"/>
      <c r="T16" s="939"/>
      <c r="U16" s="939"/>
      <c r="V16" s="939"/>
      <c r="W16" s="939"/>
      <c r="X16" s="939"/>
    </row>
    <row r="17" spans="1:24" s="468" customFormat="1" ht="19.5" customHeight="1" thickBot="1">
      <c r="A17" s="963" t="s">
        <v>111</v>
      </c>
      <c r="B17" s="964"/>
      <c r="C17" s="965">
        <f>SUM(C15:C16)</f>
        <v>0</v>
      </c>
      <c r="D17" s="966">
        <f>IF(C17=0,0,C17/$O$17)</f>
        <v>0</v>
      </c>
      <c r="E17" s="967">
        <f t="shared" ref="E17" si="17">SUM(E15:E16)</f>
        <v>0</v>
      </c>
      <c r="F17" s="966">
        <f>IF(E17=0,0,E17/$O$17)</f>
        <v>0</v>
      </c>
      <c r="G17" s="967">
        <f t="shared" ref="G17" si="18">SUM(G15:G16)</f>
        <v>0</v>
      </c>
      <c r="H17" s="966">
        <f>IF(G17=0,0,G17/$O$17)</f>
        <v>0</v>
      </c>
      <c r="I17" s="967">
        <f t="shared" ref="I17:K17" si="19">SUM(I15:I16)</f>
        <v>0</v>
      </c>
      <c r="J17" s="966">
        <f t="shared" ref="J17" si="20">IF(I17=0,0,I17/$O$17)</f>
        <v>0</v>
      </c>
      <c r="K17" s="967">
        <f t="shared" si="19"/>
        <v>0</v>
      </c>
      <c r="L17" s="966">
        <f t="shared" ref="L17" si="21">IF(K17=0,0,K17/$O$17)</f>
        <v>0</v>
      </c>
      <c r="M17" s="967">
        <f t="shared" ref="M17" si="22">SUM(M15:M16)</f>
        <v>0</v>
      </c>
      <c r="N17" s="966">
        <f t="shared" ref="N17" si="23">IF(M17=0,0,M17/$O$17)</f>
        <v>0</v>
      </c>
      <c r="O17" s="965">
        <f>SUM(O15:O16)</f>
        <v>0</v>
      </c>
      <c r="P17" s="1010">
        <f>'PROGRAM Bdgt Justf B-1 Pg 2 '!F65</f>
        <v>0</v>
      </c>
      <c r="Q17" s="948"/>
      <c r="R17" s="945"/>
      <c r="S17" s="945"/>
      <c r="T17" s="945"/>
      <c r="U17" s="945"/>
      <c r="V17" s="945"/>
      <c r="W17" s="945"/>
      <c r="X17" s="945"/>
    </row>
    <row r="18" spans="1:24" ht="18" customHeight="1">
      <c r="A18" s="487"/>
      <c r="B18" s="469"/>
      <c r="C18" s="469"/>
      <c r="D18" s="750"/>
      <c r="E18" s="469"/>
      <c r="F18" s="750"/>
      <c r="G18" s="469"/>
      <c r="H18" s="750"/>
      <c r="I18" s="469"/>
      <c r="J18" s="750"/>
      <c r="K18" s="469"/>
      <c r="L18" s="750"/>
      <c r="M18" s="469"/>
      <c r="N18" s="750"/>
      <c r="O18" s="488"/>
      <c r="P18" s="1399" t="s">
        <v>363</v>
      </c>
      <c r="Q18" s="1400"/>
      <c r="R18" s="1400"/>
      <c r="S18" s="1400"/>
      <c r="T18" s="1400"/>
      <c r="U18" s="1400"/>
      <c r="V18" s="1400"/>
      <c r="W18" s="939"/>
      <c r="X18" s="939"/>
    </row>
    <row r="19" spans="1:24" s="468" customFormat="1" ht="21.6" customHeight="1">
      <c r="A19" s="1401" t="s">
        <v>148</v>
      </c>
      <c r="B19" s="1402"/>
      <c r="C19" s="968" t="s">
        <v>364</v>
      </c>
      <c r="D19" s="969" t="s">
        <v>9</v>
      </c>
      <c r="E19" s="968" t="s">
        <v>364</v>
      </c>
      <c r="F19" s="969" t="s">
        <v>9</v>
      </c>
      <c r="G19" s="968" t="s">
        <v>364</v>
      </c>
      <c r="H19" s="969" t="s">
        <v>9</v>
      </c>
      <c r="I19" s="968" t="s">
        <v>364</v>
      </c>
      <c r="J19" s="969" t="s">
        <v>9</v>
      </c>
      <c r="K19" s="968" t="s">
        <v>364</v>
      </c>
      <c r="L19" s="969" t="s">
        <v>9</v>
      </c>
      <c r="M19" s="968" t="s">
        <v>364</v>
      </c>
      <c r="N19" s="969" t="s">
        <v>9</v>
      </c>
      <c r="O19" s="970" t="s">
        <v>355</v>
      </c>
      <c r="P19" s="1403" t="s">
        <v>151</v>
      </c>
      <c r="Q19" s="1404"/>
      <c r="R19" s="1404"/>
      <c r="S19" s="1404"/>
      <c r="T19" s="1404"/>
      <c r="U19" s="1404"/>
      <c r="V19" s="1404"/>
      <c r="W19" s="1404"/>
      <c r="X19" s="1404"/>
    </row>
    <row r="20" spans="1:24" ht="15" customHeight="1">
      <c r="A20" s="1405" t="s">
        <v>152</v>
      </c>
      <c r="B20" s="1406"/>
      <c r="C20" s="971"/>
      <c r="D20" s="972">
        <f t="shared" ref="D20:F24" si="24">IF(C20=0,0,C20/$O$30)</f>
        <v>0</v>
      </c>
      <c r="E20" s="971"/>
      <c r="F20" s="972">
        <f t="shared" si="24"/>
        <v>0</v>
      </c>
      <c r="G20" s="971"/>
      <c r="H20" s="972">
        <f t="shared" ref="H20" si="25">IF(G20=0,0,G20/$O$30)</f>
        <v>0</v>
      </c>
      <c r="I20" s="971"/>
      <c r="J20" s="972">
        <f t="shared" ref="J20" si="26">IF(I20=0,0,I20/$O$30)</f>
        <v>0</v>
      </c>
      <c r="K20" s="971"/>
      <c r="L20" s="972">
        <f t="shared" ref="L20:L24" si="27">IF(K20=0,0,K20/$O$30)</f>
        <v>0</v>
      </c>
      <c r="M20" s="971"/>
      <c r="N20" s="972">
        <f t="shared" ref="N20:N24" si="28">IF(M20=0,0,M20/$O$30)</f>
        <v>0</v>
      </c>
      <c r="O20" s="1178">
        <f>SUM(C20,E20,G20,I20,K20,M20)</f>
        <v>0</v>
      </c>
      <c r="P20" s="940">
        <f>'PROGRAM Bdgt Justf B-1 Pg 2 '!F77</f>
        <v>0</v>
      </c>
      <c r="Q20" s="939"/>
      <c r="R20" s="939"/>
      <c r="S20" s="939"/>
      <c r="T20" s="939"/>
      <c r="U20" s="939"/>
      <c r="V20" s="939"/>
      <c r="W20" s="939"/>
      <c r="X20" s="939"/>
    </row>
    <row r="21" spans="1:24" ht="15" customHeight="1">
      <c r="A21" s="1405" t="s">
        <v>153</v>
      </c>
      <c r="B21" s="1406"/>
      <c r="C21" s="971"/>
      <c r="D21" s="972">
        <f t="shared" si="24"/>
        <v>0</v>
      </c>
      <c r="E21" s="971"/>
      <c r="F21" s="972">
        <f t="shared" si="24"/>
        <v>0</v>
      </c>
      <c r="G21" s="971"/>
      <c r="H21" s="972">
        <f t="shared" ref="H21" si="29">IF(G21=0,0,G21/$O$30)</f>
        <v>0</v>
      </c>
      <c r="I21" s="971"/>
      <c r="J21" s="972">
        <f t="shared" ref="J21" si="30">IF(I21=0,0,I21/$O$30)</f>
        <v>0</v>
      </c>
      <c r="K21" s="971"/>
      <c r="L21" s="972">
        <f t="shared" si="27"/>
        <v>0</v>
      </c>
      <c r="M21" s="971"/>
      <c r="N21" s="972">
        <f t="shared" si="28"/>
        <v>0</v>
      </c>
      <c r="O21" s="1178">
        <f t="shared" ref="O21:O24" si="31">SUM(C21,E21,G21,I21,K21,M21)</f>
        <v>0</v>
      </c>
      <c r="P21" s="940">
        <f>'PROGRAM Bdgt Justf B-1 Pg 2 '!F87</f>
        <v>0</v>
      </c>
      <c r="Q21" s="939"/>
      <c r="R21" s="939"/>
      <c r="S21" s="939"/>
      <c r="T21" s="939"/>
      <c r="U21" s="939"/>
      <c r="V21" s="939"/>
      <c r="W21" s="939"/>
      <c r="X21" s="939"/>
    </row>
    <row r="22" spans="1:24" ht="15" customHeight="1">
      <c r="A22" s="1405" t="s">
        <v>154</v>
      </c>
      <c r="B22" s="1406"/>
      <c r="C22" s="971"/>
      <c r="D22" s="972">
        <f t="shared" si="24"/>
        <v>0</v>
      </c>
      <c r="E22" s="971"/>
      <c r="F22" s="972">
        <f t="shared" si="24"/>
        <v>0</v>
      </c>
      <c r="G22" s="971"/>
      <c r="H22" s="972">
        <f t="shared" ref="H22" si="32">IF(G22=0,0,G22/$O$30)</f>
        <v>0</v>
      </c>
      <c r="I22" s="971"/>
      <c r="J22" s="972">
        <f t="shared" ref="J22" si="33">IF(I22=0,0,I22/$O$30)</f>
        <v>0</v>
      </c>
      <c r="K22" s="971"/>
      <c r="L22" s="972">
        <f t="shared" si="27"/>
        <v>0</v>
      </c>
      <c r="M22" s="971"/>
      <c r="N22" s="972">
        <f t="shared" si="28"/>
        <v>0</v>
      </c>
      <c r="O22" s="1178">
        <f t="shared" si="31"/>
        <v>0</v>
      </c>
      <c r="P22" s="940">
        <f>'PROGRAM Bdgt Justf B-1 Pg 2 '!F97</f>
        <v>0</v>
      </c>
      <c r="Q22" s="939"/>
      <c r="R22" s="939"/>
      <c r="S22" s="939"/>
      <c r="T22" s="939"/>
      <c r="U22" s="939"/>
      <c r="V22" s="939"/>
      <c r="W22" s="939"/>
      <c r="X22" s="939"/>
    </row>
    <row r="23" spans="1:24" ht="15" customHeight="1">
      <c r="A23" s="1405" t="s">
        <v>155</v>
      </c>
      <c r="B23" s="1406"/>
      <c r="C23" s="971"/>
      <c r="D23" s="972">
        <f t="shared" si="24"/>
        <v>0</v>
      </c>
      <c r="E23" s="971"/>
      <c r="F23" s="972">
        <f t="shared" si="24"/>
        <v>0</v>
      </c>
      <c r="G23" s="971"/>
      <c r="H23" s="972">
        <f t="shared" ref="H23" si="34">IF(G23=0,0,G23/$O$30)</f>
        <v>0</v>
      </c>
      <c r="I23" s="971"/>
      <c r="J23" s="972">
        <f t="shared" ref="J23" si="35">IF(I23=0,0,I23/$O$30)</f>
        <v>0</v>
      </c>
      <c r="K23" s="971"/>
      <c r="L23" s="972">
        <f t="shared" si="27"/>
        <v>0</v>
      </c>
      <c r="M23" s="971"/>
      <c r="N23" s="972">
        <f t="shared" si="28"/>
        <v>0</v>
      </c>
      <c r="O23" s="1178">
        <f t="shared" si="31"/>
        <v>0</v>
      </c>
      <c r="P23" s="940">
        <f>'PROGRAM Bdgt Justf B-1 Pg 2 '!F106</f>
        <v>0</v>
      </c>
      <c r="Q23" s="939"/>
      <c r="R23" s="939"/>
      <c r="S23" s="939"/>
      <c r="T23" s="939"/>
      <c r="U23" s="939"/>
      <c r="V23" s="939"/>
      <c r="W23" s="939"/>
      <c r="X23" s="939"/>
    </row>
    <row r="24" spans="1:24" ht="15" customHeight="1">
      <c r="A24" s="1405" t="s">
        <v>156</v>
      </c>
      <c r="B24" s="1406"/>
      <c r="C24" s="971"/>
      <c r="D24" s="972">
        <f t="shared" si="24"/>
        <v>0</v>
      </c>
      <c r="E24" s="971"/>
      <c r="F24" s="972">
        <f t="shared" si="24"/>
        <v>0</v>
      </c>
      <c r="G24" s="971"/>
      <c r="H24" s="972">
        <f t="shared" ref="H24" si="36">IF(G24=0,0,G24/$O$30)</f>
        <v>0</v>
      </c>
      <c r="I24" s="971"/>
      <c r="J24" s="972">
        <f t="shared" ref="J24" si="37">IF(I24=0,0,I24/$O$30)</f>
        <v>0</v>
      </c>
      <c r="K24" s="971"/>
      <c r="L24" s="972">
        <f t="shared" si="27"/>
        <v>0</v>
      </c>
      <c r="M24" s="971"/>
      <c r="N24" s="972">
        <f t="shared" si="28"/>
        <v>0</v>
      </c>
      <c r="O24" s="1178">
        <f t="shared" si="31"/>
        <v>0</v>
      </c>
      <c r="P24" s="940">
        <f>'PROGRAM Bdgt Justf B-1 Pg 2 '!F115</f>
        <v>0</v>
      </c>
      <c r="Q24" s="939"/>
      <c r="R24" s="939"/>
      <c r="S24" s="939"/>
      <c r="T24" s="939"/>
      <c r="U24" s="939"/>
      <c r="V24" s="939"/>
      <c r="W24" s="939"/>
      <c r="X24" s="939"/>
    </row>
    <row r="25" spans="1:24" ht="15" hidden="1" customHeight="1">
      <c r="A25" s="1179"/>
      <c r="B25" s="973"/>
      <c r="C25" s="971"/>
      <c r="D25" s="972"/>
      <c r="E25" s="971"/>
      <c r="F25" s="972"/>
      <c r="G25" s="971"/>
      <c r="H25" s="972"/>
      <c r="I25" s="971"/>
      <c r="J25" s="972"/>
      <c r="K25" s="971"/>
      <c r="L25" s="972"/>
      <c r="M25" s="971"/>
      <c r="N25" s="972"/>
      <c r="O25" s="1178">
        <f>SUM(C25,E25,G25,I25)</f>
        <v>0</v>
      </c>
      <c r="P25" s="940">
        <f>'PROGRAM Bdgt Justf B-1 Pg 2 '!F111</f>
        <v>0</v>
      </c>
      <c r="Q25" s="939"/>
      <c r="R25" s="939"/>
      <c r="S25" s="939"/>
      <c r="T25" s="939"/>
      <c r="U25" s="939"/>
      <c r="V25" s="939"/>
      <c r="W25" s="939"/>
      <c r="X25" s="939"/>
    </row>
    <row r="26" spans="1:24" ht="15" hidden="1" customHeight="1">
      <c r="A26" s="1179"/>
      <c r="B26" s="973"/>
      <c r="C26" s="971"/>
      <c r="D26" s="972"/>
      <c r="E26" s="971"/>
      <c r="F26" s="972"/>
      <c r="G26" s="971"/>
      <c r="H26" s="972"/>
      <c r="I26" s="971"/>
      <c r="J26" s="972"/>
      <c r="K26" s="971"/>
      <c r="L26" s="972"/>
      <c r="M26" s="971"/>
      <c r="N26" s="972"/>
      <c r="O26" s="1178">
        <f>SUM(C26,E26,G26,I26)</f>
        <v>0</v>
      </c>
      <c r="P26" s="940">
        <f>'PROGRAM Bdgt Justf B-1 Pg 2 '!F112</f>
        <v>0</v>
      </c>
      <c r="Q26" s="939"/>
      <c r="R26" s="939"/>
      <c r="S26" s="939"/>
      <c r="T26" s="939"/>
      <c r="U26" s="939"/>
      <c r="V26" s="939"/>
      <c r="W26" s="939"/>
      <c r="X26" s="939"/>
    </row>
    <row r="27" spans="1:24" ht="15" hidden="1" customHeight="1">
      <c r="A27" s="1179">
        <f>'PROGRAM Bdgt Justf B-1 Pg 2 '!A113</f>
        <v>0</v>
      </c>
      <c r="B27" s="973"/>
      <c r="C27" s="971"/>
      <c r="D27" s="972">
        <f>IF(C27=0,0,C27/$O$27)</f>
        <v>0</v>
      </c>
      <c r="E27" s="971"/>
      <c r="F27" s="972">
        <f>IF(E27=0,0,E27/$O$27)</f>
        <v>0</v>
      </c>
      <c r="G27" s="971"/>
      <c r="H27" s="972">
        <f>IF(G27=0,0,G27/$O$27)</f>
        <v>0</v>
      </c>
      <c r="I27" s="971"/>
      <c r="J27" s="972">
        <f>IF(I27=0,0,I27/$O$27)</f>
        <v>0</v>
      </c>
      <c r="K27" s="971"/>
      <c r="L27" s="972">
        <f>IF(K27=0,0,K27/$O$27)</f>
        <v>0</v>
      </c>
      <c r="M27" s="971"/>
      <c r="N27" s="972">
        <f>IF(M27=0,0,M27/$O$27)</f>
        <v>0</v>
      </c>
      <c r="O27" s="1178">
        <f>SUM(C27,E27,G27,I27)</f>
        <v>0</v>
      </c>
      <c r="P27" s="940">
        <f>'PROGRAM Bdgt Justf B-1 Pg 2 '!F113</f>
        <v>0</v>
      </c>
      <c r="Q27" s="939"/>
      <c r="R27" s="939"/>
      <c r="S27" s="939"/>
      <c r="T27" s="939"/>
      <c r="U27" s="939"/>
      <c r="V27" s="939"/>
      <c r="W27" s="939"/>
      <c r="X27" s="939"/>
    </row>
    <row r="28" spans="1:24" ht="15" hidden="1" customHeight="1">
      <c r="A28" s="1179">
        <f>'PROGRAM Bdgt Justf B-1 Pg 2 '!A114</f>
        <v>0</v>
      </c>
      <c r="B28" s="973"/>
      <c r="C28" s="971"/>
      <c r="D28" s="972">
        <f>IF(C28=0,0,C28/$O$28)</f>
        <v>0</v>
      </c>
      <c r="E28" s="971"/>
      <c r="F28" s="972">
        <f>IF(E28=0,0,E28/$O$28)</f>
        <v>0</v>
      </c>
      <c r="G28" s="971"/>
      <c r="H28" s="972">
        <f>IF(G28=0,0,G28/$O$28)</f>
        <v>0</v>
      </c>
      <c r="I28" s="971"/>
      <c r="J28" s="972">
        <f>IF(I28=0,0,I28/$O$28)</f>
        <v>0</v>
      </c>
      <c r="K28" s="971"/>
      <c r="L28" s="972">
        <f>IF(K28=0,0,K28/$O$28)</f>
        <v>0</v>
      </c>
      <c r="M28" s="971"/>
      <c r="N28" s="972">
        <f>IF(M28=0,0,M28/$O$28)</f>
        <v>0</v>
      </c>
      <c r="O28" s="1178">
        <f>SUM(C28,E28,G28,I28)</f>
        <v>0</v>
      </c>
      <c r="P28" s="940">
        <f>'PROGRAM Bdgt Justf B-1 Pg 2 '!F114</f>
        <v>0</v>
      </c>
      <c r="Q28" s="939"/>
      <c r="R28" s="939"/>
      <c r="S28" s="939"/>
      <c r="T28" s="939"/>
      <c r="U28" s="939"/>
      <c r="V28" s="939"/>
      <c r="W28" s="939"/>
      <c r="X28" s="939"/>
    </row>
    <row r="29" spans="1:24" ht="15" customHeight="1">
      <c r="A29" s="1420" t="s">
        <v>157</v>
      </c>
      <c r="B29" s="1421"/>
      <c r="C29" s="975"/>
      <c r="D29" s="976"/>
      <c r="E29" s="975"/>
      <c r="F29" s="976"/>
      <c r="G29" s="975"/>
      <c r="H29" s="976"/>
      <c r="I29" s="975"/>
      <c r="J29" s="976"/>
      <c r="K29" s="975"/>
      <c r="L29" s="976"/>
      <c r="M29" s="975"/>
      <c r="N29" s="976"/>
      <c r="O29" s="1180"/>
      <c r="P29" s="940"/>
      <c r="Q29" s="939"/>
      <c r="R29" s="939"/>
      <c r="S29" s="939"/>
      <c r="T29" s="939"/>
      <c r="U29" s="939"/>
      <c r="V29" s="939"/>
      <c r="W29" s="939"/>
      <c r="X29" s="939"/>
    </row>
    <row r="30" spans="1:24" ht="18" customHeight="1">
      <c r="A30" s="1181"/>
      <c r="B30" s="977" t="s">
        <v>158</v>
      </c>
      <c r="C30" s="975"/>
      <c r="D30" s="976">
        <f>IF(C30=0,0,C30/$O$30)</f>
        <v>0</v>
      </c>
      <c r="E30" s="975"/>
      <c r="F30" s="976">
        <f>IF(E30=0,0,E30/$O$30)</f>
        <v>0</v>
      </c>
      <c r="G30" s="975"/>
      <c r="H30" s="976">
        <f>IF(G30=0,0,G30/$O$30)</f>
        <v>0</v>
      </c>
      <c r="I30" s="975"/>
      <c r="J30" s="976">
        <f>IF(I30=0,0,I30/$O$30)</f>
        <v>0</v>
      </c>
      <c r="K30" s="975"/>
      <c r="L30" s="976">
        <f>IF(K30=0,0,K30/$O$30)</f>
        <v>0</v>
      </c>
      <c r="M30" s="975"/>
      <c r="N30" s="976">
        <f>IF(M30=0,0,M30/$O$30)</f>
        <v>0</v>
      </c>
      <c r="O30" s="1180">
        <f>SUM(C30,E30,G30,I30,K30,M30)</f>
        <v>0</v>
      </c>
      <c r="P30" s="940">
        <f>'PROGRAM Bdgt Justf B-1 Pg 2 '!F120</f>
        <v>0</v>
      </c>
      <c r="Q30" s="939"/>
      <c r="R30" s="939"/>
      <c r="S30" s="939"/>
      <c r="T30" s="939"/>
      <c r="U30" s="939"/>
      <c r="V30" s="939"/>
      <c r="W30" s="939"/>
      <c r="X30" s="939"/>
    </row>
    <row r="31" spans="1:24" ht="19.5" customHeight="1" thickBot="1">
      <c r="A31" s="978"/>
      <c r="B31" s="979"/>
      <c r="C31" s="980"/>
      <c r="D31" s="1182">
        <f>IF(C31=0,0,C31/$O$31)</f>
        <v>0</v>
      </c>
      <c r="E31" s="980"/>
      <c r="F31" s="1182">
        <f>IF(E31=0,0,E31/$O$31)</f>
        <v>0</v>
      </c>
      <c r="G31" s="980"/>
      <c r="H31" s="1182">
        <f>IF(G31=0,0,G31/$O$31)</f>
        <v>0</v>
      </c>
      <c r="I31" s="980"/>
      <c r="J31" s="1182">
        <f>IF(I31=0,0,I31/$O$31)</f>
        <v>0</v>
      </c>
      <c r="K31" s="980"/>
      <c r="L31" s="1182">
        <f>IF(K31=0,0,K31/$O$31)</f>
        <v>0</v>
      </c>
      <c r="M31" s="980"/>
      <c r="N31" s="1182">
        <f>IF(M31=0,0,M31/$O$31)</f>
        <v>0</v>
      </c>
      <c r="O31" s="1180">
        <f>SUM(C31,E31,G31,I31,K31,M31)</f>
        <v>0</v>
      </c>
      <c r="P31" s="940">
        <f>'PROGRAM Bdgt Justf B-1 Pg 2 '!F121</f>
        <v>0</v>
      </c>
      <c r="Q31" s="939"/>
      <c r="R31" s="939"/>
      <c r="S31" s="939"/>
      <c r="T31" s="939"/>
      <c r="U31" s="939"/>
      <c r="V31" s="939"/>
      <c r="W31" s="939"/>
      <c r="X31" s="939"/>
    </row>
    <row r="32" spans="1:24" s="468" customFormat="1" ht="21" customHeight="1" thickBot="1">
      <c r="A32" s="1418" t="s">
        <v>159</v>
      </c>
      <c r="B32" s="1419"/>
      <c r="C32" s="954">
        <f>SUM(C20:C31)</f>
        <v>0</v>
      </c>
      <c r="D32" s="955">
        <f>IF(C32=0,0,C32/$O$32)</f>
        <v>0</v>
      </c>
      <c r="E32" s="954">
        <f>SUM(E20:E31)</f>
        <v>0</v>
      </c>
      <c r="F32" s="955"/>
      <c r="G32" s="954">
        <f>SUM(G20:G31)</f>
        <v>0</v>
      </c>
      <c r="H32" s="955"/>
      <c r="I32" s="954">
        <f>SUM(I20:I31)</f>
        <v>0</v>
      </c>
      <c r="J32" s="955"/>
      <c r="K32" s="954">
        <f>SUM(K20:K31)</f>
        <v>0</v>
      </c>
      <c r="L32" s="955"/>
      <c r="M32" s="954">
        <f>SUM(M20:M31)</f>
        <v>0</v>
      </c>
      <c r="N32" s="955"/>
      <c r="O32" s="954">
        <f>SUM(O20:O31)</f>
        <v>0</v>
      </c>
      <c r="P32" s="941">
        <f>'PROGRAM Bdgt Justf B-1 Pg 2 '!F127</f>
        <v>0</v>
      </c>
      <c r="Q32" s="948"/>
      <c r="R32" s="945"/>
      <c r="S32" s="945"/>
      <c r="T32" s="945"/>
      <c r="U32" s="945"/>
      <c r="V32" s="945"/>
      <c r="W32" s="945"/>
      <c r="X32" s="945"/>
    </row>
    <row r="33" spans="1:24" ht="15" customHeight="1" thickBot="1">
      <c r="A33" s="981"/>
      <c r="B33" s="982"/>
      <c r="C33" s="983"/>
      <c r="D33" s="984"/>
      <c r="E33" s="983"/>
      <c r="F33" s="984"/>
      <c r="G33" s="985"/>
      <c r="H33" s="984"/>
      <c r="I33" s="985"/>
      <c r="J33" s="984"/>
      <c r="K33" s="985"/>
      <c r="L33" s="984"/>
      <c r="M33" s="985"/>
      <c r="N33" s="984"/>
      <c r="O33" s="986"/>
      <c r="P33" s="940"/>
      <c r="Q33" s="939"/>
      <c r="R33" s="939"/>
      <c r="S33" s="939"/>
      <c r="T33" s="939"/>
      <c r="U33" s="939"/>
      <c r="V33" s="939"/>
      <c r="W33" s="939"/>
      <c r="X33" s="939"/>
    </row>
    <row r="34" spans="1:24" ht="21" customHeight="1">
      <c r="A34" s="1422" t="s">
        <v>164</v>
      </c>
      <c r="B34" s="1423"/>
      <c r="C34" s="987">
        <f>SUM(C17,C32)</f>
        <v>0</v>
      </c>
      <c r="D34" s="974">
        <f>IF(C34=0,0,C34/$O$34)</f>
        <v>0</v>
      </c>
      <c r="E34" s="987">
        <f>SUM(E17,E32)</f>
        <v>0</v>
      </c>
      <c r="F34" s="974">
        <f>IF(E34=0,0,E34/$O$34)</f>
        <v>0</v>
      </c>
      <c r="G34" s="987">
        <f>SUM(G17,G32)</f>
        <v>0</v>
      </c>
      <c r="H34" s="974">
        <f>IF(G34=0,0,G34/$O$34)</f>
        <v>0</v>
      </c>
      <c r="I34" s="987">
        <f>SUM(I17,I32)</f>
        <v>0</v>
      </c>
      <c r="J34" s="974">
        <f t="shared" ref="J34" si="38">IF(I34=0,0,I34/$O$34)</f>
        <v>0</v>
      </c>
      <c r="K34" s="987">
        <f>SUM(K17,K32)</f>
        <v>0</v>
      </c>
      <c r="L34" s="974">
        <f t="shared" ref="L34" si="39">IF(K34=0,0,K34/$O$34)</f>
        <v>0</v>
      </c>
      <c r="M34" s="987">
        <f>SUM(M17,M32)</f>
        <v>0</v>
      </c>
      <c r="N34" s="974">
        <f t="shared" ref="N34" si="40">IF(M34=0,0,M34/$O$34)</f>
        <v>0</v>
      </c>
      <c r="O34" s="1183">
        <f>SUM(C34,E34,G34,I34,K34,M34)</f>
        <v>0</v>
      </c>
      <c r="P34" s="940">
        <f>'PROGRAM Bdgt Justf B-1 Pg 2 '!F129</f>
        <v>0</v>
      </c>
      <c r="Q34" s="939"/>
      <c r="R34" s="939"/>
      <c r="S34" s="939"/>
      <c r="T34" s="939"/>
      <c r="U34" s="939"/>
      <c r="V34" s="939"/>
      <c r="W34" s="939"/>
      <c r="X34" s="939"/>
    </row>
    <row r="35" spans="1:24" ht="21" customHeight="1" thickBot="1">
      <c r="A35" s="988" t="s">
        <v>165</v>
      </c>
      <c r="B35" s="989" t="e">
        <f>O35/O34</f>
        <v>#DIV/0!</v>
      </c>
      <c r="C35" s="990" t="e">
        <f>ROUND(C34*$Q$35,0)</f>
        <v>#DIV/0!</v>
      </c>
      <c r="D35" s="991" t="e">
        <f>IF(C35=0,0,C35/$O$35)</f>
        <v>#DIV/0!</v>
      </c>
      <c r="E35" s="990" t="e">
        <f>ROUND(E34*$Q$35,0)</f>
        <v>#DIV/0!</v>
      </c>
      <c r="F35" s="991" t="e">
        <f>IF(E35=0,0,E35/$O$35)</f>
        <v>#DIV/0!</v>
      </c>
      <c r="G35" s="990" t="e">
        <f>ROUND(G34*$Q$35,0)</f>
        <v>#DIV/0!</v>
      </c>
      <c r="H35" s="991" t="e">
        <f>IF(G35=0,0,G35/$O$35)</f>
        <v>#DIV/0!</v>
      </c>
      <c r="I35" s="990" t="e">
        <f>ROUND(I34*$Q$35,0)</f>
        <v>#DIV/0!</v>
      </c>
      <c r="J35" s="991" t="e">
        <f t="shared" ref="J35" si="41">IF(I35=0,0,I35/$O$35)</f>
        <v>#DIV/0!</v>
      </c>
      <c r="K35" s="990" t="e">
        <f>ROUND(K34*$Q$35,0)</f>
        <v>#DIV/0!</v>
      </c>
      <c r="L35" s="991" t="e">
        <f t="shared" ref="L35" si="42">IF(K35=0,0,K35/$O$35)</f>
        <v>#DIV/0!</v>
      </c>
      <c r="M35" s="990" t="e">
        <f>ROUND(M34*$Q$35,0)</f>
        <v>#DIV/0!</v>
      </c>
      <c r="N35" s="991" t="e">
        <f t="shared" ref="N35" si="43">IF(M35=0,0,M35/$O$35)</f>
        <v>#DIV/0!</v>
      </c>
      <c r="O35" s="992" t="e">
        <f>SUM(C35,E35,G35,I35,K35,M35)</f>
        <v>#DIV/0!</v>
      </c>
      <c r="P35" s="940">
        <f>'PROGRAM Bdgt Justf B-1 Pg 2 '!F138</f>
        <v>0</v>
      </c>
      <c r="Q35" s="950" t="e">
        <f>'PROGRAM Bdgt Justf B-1 Pg 2 '!C138</f>
        <v>#DIV/0!</v>
      </c>
      <c r="R35" s="945" t="s">
        <v>365</v>
      </c>
      <c r="S35" s="939"/>
      <c r="T35" s="939"/>
      <c r="U35" s="939"/>
      <c r="V35" s="939"/>
      <c r="W35" s="939"/>
      <c r="X35" s="939"/>
    </row>
    <row r="36" spans="1:24" s="468" customFormat="1" ht="21.75" customHeight="1" thickBot="1">
      <c r="A36" s="1418" t="s">
        <v>166</v>
      </c>
      <c r="B36" s="1419"/>
      <c r="C36" s="954" t="e">
        <f>SUM(C34:C35)</f>
        <v>#DIV/0!</v>
      </c>
      <c r="D36" s="955" t="e">
        <f>IF(C36=0,0,C36/$O$36)</f>
        <v>#DIV/0!</v>
      </c>
      <c r="E36" s="954" t="e">
        <f t="shared" ref="E36" si="44">SUM(E34:E35)</f>
        <v>#DIV/0!</v>
      </c>
      <c r="F36" s="955" t="e">
        <f>IF(E36=0,0,E36/$O$36)</f>
        <v>#DIV/0!</v>
      </c>
      <c r="G36" s="954" t="e">
        <f t="shared" ref="G36" si="45">SUM(G34:G35)</f>
        <v>#DIV/0!</v>
      </c>
      <c r="H36" s="955" t="e">
        <f>IF(G36=0,0,G36/$O$36)</f>
        <v>#DIV/0!</v>
      </c>
      <c r="I36" s="954" t="e">
        <f t="shared" ref="I36:K36" si="46">SUM(I34:I35)</f>
        <v>#DIV/0!</v>
      </c>
      <c r="J36" s="955" t="e">
        <f t="shared" ref="J36" si="47">IF(I36=0,0,I36/$O$36)</f>
        <v>#DIV/0!</v>
      </c>
      <c r="K36" s="954" t="e">
        <f t="shared" si="46"/>
        <v>#DIV/0!</v>
      </c>
      <c r="L36" s="955" t="e">
        <f t="shared" ref="L36" si="48">IF(K36=0,0,K36/$O$36)</f>
        <v>#DIV/0!</v>
      </c>
      <c r="M36" s="954" t="e">
        <f t="shared" ref="M36" si="49">SUM(M34:M35)</f>
        <v>#DIV/0!</v>
      </c>
      <c r="N36" s="955" t="e">
        <f t="shared" ref="N36" si="50">IF(M36=0,0,M36/$O$36)</f>
        <v>#DIV/0!</v>
      </c>
      <c r="O36" s="954" t="e">
        <f>+O34+O35</f>
        <v>#DIV/0!</v>
      </c>
      <c r="P36" s="941">
        <f>'PROGRAM Bdgt Justf B-1 Pg 2 '!F140</f>
        <v>0</v>
      </c>
      <c r="Q36" s="1011" t="e">
        <f>O36-P36</f>
        <v>#DIV/0!</v>
      </c>
      <c r="R36" s="945"/>
      <c r="S36" s="945"/>
      <c r="T36" s="945"/>
      <c r="U36" s="945"/>
      <c r="V36" s="945"/>
      <c r="W36" s="945"/>
      <c r="X36" s="945"/>
    </row>
    <row r="37" spans="1:24" ht="11.1" customHeight="1">
      <c r="A37" s="1125"/>
      <c r="B37" s="1126"/>
      <c r="C37" s="1126"/>
      <c r="D37" s="1126"/>
      <c r="E37" s="1126"/>
      <c r="F37" s="1126"/>
      <c r="G37" s="1126"/>
      <c r="H37" s="1126"/>
      <c r="I37" s="1126"/>
      <c r="J37" s="1126"/>
      <c r="K37" s="1126"/>
      <c r="L37" s="1126"/>
      <c r="M37" s="1126"/>
      <c r="N37" s="1126"/>
      <c r="O37" s="1127"/>
      <c r="P37" s="940"/>
      <c r="Q37" s="939"/>
      <c r="R37" s="939"/>
      <c r="S37" s="939"/>
      <c r="T37" s="939"/>
      <c r="U37" s="939"/>
      <c r="V37" s="939"/>
      <c r="W37" s="939"/>
      <c r="X37" s="939"/>
    </row>
    <row r="38" spans="1:24" ht="15.95" customHeight="1">
      <c r="A38" s="1416" t="s">
        <v>366</v>
      </c>
      <c r="B38" s="1417"/>
      <c r="C38" s="1424" t="s">
        <v>367</v>
      </c>
      <c r="D38" s="1424"/>
      <c r="E38" s="1424" t="s">
        <v>368</v>
      </c>
      <c r="F38" s="1424"/>
      <c r="G38" s="1424" t="s">
        <v>368</v>
      </c>
      <c r="H38" s="1424"/>
      <c r="I38" s="1424" t="s">
        <v>368</v>
      </c>
      <c r="J38" s="1424"/>
      <c r="K38" s="1424" t="s">
        <v>368</v>
      </c>
      <c r="L38" s="1424"/>
      <c r="M38" s="1424" t="s">
        <v>368</v>
      </c>
      <c r="N38" s="1424"/>
      <c r="O38" s="667"/>
      <c r="P38" s="940"/>
      <c r="Q38" s="939"/>
      <c r="R38" s="939"/>
      <c r="S38" s="939"/>
      <c r="T38" s="939"/>
      <c r="U38" s="939"/>
      <c r="V38" s="939"/>
      <c r="W38" s="939"/>
      <c r="X38" s="939"/>
    </row>
    <row r="39" spans="1:24" ht="18" customHeight="1">
      <c r="A39" s="1391" t="s">
        <v>369</v>
      </c>
      <c r="B39" s="1392"/>
      <c r="C39" s="1379"/>
      <c r="D39" s="1380"/>
      <c r="E39" s="1381"/>
      <c r="F39" s="1382"/>
      <c r="G39" s="1381"/>
      <c r="H39" s="1382"/>
      <c r="I39" s="1381"/>
      <c r="J39" s="1382"/>
      <c r="K39" s="1381"/>
      <c r="L39" s="1382"/>
      <c r="M39" s="1381"/>
      <c r="N39" s="1382"/>
      <c r="O39" s="817">
        <f>SUM(C39,E39,G39,I39,M39,K39)</f>
        <v>0</v>
      </c>
      <c r="P39" s="940"/>
      <c r="Q39" s="939"/>
      <c r="R39" s="939"/>
      <c r="S39" s="939"/>
      <c r="T39" s="939"/>
      <c r="U39" s="939"/>
      <c r="V39" s="939"/>
      <c r="W39" s="939"/>
      <c r="X39" s="939"/>
    </row>
    <row r="40" spans="1:24" ht="16.5" customHeight="1">
      <c r="A40" s="1391" t="s">
        <v>370</v>
      </c>
      <c r="B40" s="1392"/>
      <c r="C40" s="1393" t="e">
        <f>IF(C36=0,0,C36/C39)+0.01</f>
        <v>#DIV/0!</v>
      </c>
      <c r="D40" s="1394"/>
      <c r="E40" s="1395" t="e">
        <f>IF(E36=0,0,E36/E39)</f>
        <v>#DIV/0!</v>
      </c>
      <c r="F40" s="1396"/>
      <c r="G40" s="1397" t="e">
        <f>IF(G36=0,0,G36/G39)</f>
        <v>#DIV/0!</v>
      </c>
      <c r="H40" s="1398"/>
      <c r="I40" s="1397" t="e">
        <f>IF(I36=0,0,I36/I39)+0.01</f>
        <v>#DIV/0!</v>
      </c>
      <c r="J40" s="1398"/>
      <c r="K40" s="1397" t="e">
        <f>IF(K36=0,0,K36/K39)+0.01</f>
        <v>#DIV/0!</v>
      </c>
      <c r="L40" s="1398"/>
      <c r="M40" s="1397" t="e">
        <f>IF(M36=0,0,M36/M39)+0.01</f>
        <v>#DIV/0!</v>
      </c>
      <c r="N40" s="1398"/>
      <c r="O40" s="818" t="s">
        <v>371</v>
      </c>
      <c r="P40" s="940"/>
      <c r="Q40" s="939"/>
      <c r="R40" s="939"/>
      <c r="S40" s="939"/>
      <c r="T40" s="939"/>
      <c r="U40" s="939"/>
      <c r="V40" s="939"/>
      <c r="W40" s="939"/>
      <c r="X40" s="939"/>
    </row>
    <row r="41" spans="1:24" ht="18" customHeight="1">
      <c r="A41" s="1385" t="s">
        <v>372</v>
      </c>
      <c r="B41" s="1386"/>
      <c r="C41" s="1387"/>
      <c r="D41" s="1388"/>
      <c r="E41" s="1387"/>
      <c r="F41" s="1388"/>
      <c r="G41" s="1389"/>
      <c r="H41" s="1390"/>
      <c r="I41" s="1389"/>
      <c r="J41" s="1390"/>
      <c r="K41" s="1389"/>
      <c r="L41" s="1390"/>
      <c r="M41" s="1389"/>
      <c r="N41" s="1390"/>
      <c r="O41" s="819"/>
      <c r="P41" s="941" t="s">
        <v>373</v>
      </c>
      <c r="Q41" s="939"/>
      <c r="R41" s="939"/>
      <c r="S41" s="939"/>
      <c r="T41" s="939"/>
      <c r="U41" s="939"/>
      <c r="V41" s="939"/>
      <c r="W41" s="939"/>
      <c r="X41" s="939"/>
    </row>
    <row r="42" spans="1:24" ht="12.95" hidden="1" customHeight="1" thickTop="1">
      <c r="A42" s="507"/>
      <c r="B42" s="469"/>
      <c r="C42" s="508"/>
      <c r="D42" s="469"/>
      <c r="E42" s="508"/>
      <c r="F42" s="469"/>
      <c r="G42" s="469"/>
      <c r="H42" s="469"/>
      <c r="I42" s="469"/>
      <c r="J42" s="469"/>
      <c r="K42" s="469"/>
      <c r="L42" s="469"/>
      <c r="M42" s="469"/>
      <c r="N42" s="469"/>
      <c r="O42" s="509"/>
      <c r="P42" s="694"/>
    </row>
    <row r="43" spans="1:24" ht="15" customHeight="1">
      <c r="C43" s="510"/>
      <c r="E43" s="510"/>
      <c r="O43" s="510"/>
    </row>
    <row r="44" spans="1:24" ht="30" hidden="1" customHeight="1">
      <c r="A44" s="511" t="s">
        <v>374</v>
      </c>
      <c r="B44" s="512"/>
      <c r="C44" s="1374" t="str">
        <f>C6</f>
        <v>SELECT SERVICE FROM DROP DOWN MENU</v>
      </c>
      <c r="D44" s="1374"/>
      <c r="E44" s="1374" t="str">
        <f>E6</f>
        <v>SELECT SERVICE FROM DROP DOWN MENU</v>
      </c>
      <c r="F44" s="1374"/>
      <c r="G44" s="1374" t="str">
        <f>G6</f>
        <v>SELECT SERVICE FROM DROP DOWN MENU</v>
      </c>
      <c r="H44" s="1374"/>
      <c r="I44" s="1374" t="str">
        <f>I6</f>
        <v>SELECT SERVICE FROM DROP DOWN MENU</v>
      </c>
      <c r="J44" s="1374"/>
      <c r="K44" s="1242"/>
      <c r="L44" s="1242"/>
      <c r="M44" s="1242"/>
      <c r="N44" s="1242"/>
      <c r="O44" s="513"/>
      <c r="P44" s="514"/>
      <c r="Q44" s="515"/>
      <c r="R44" s="515"/>
      <c r="S44" s="516"/>
    </row>
    <row r="45" spans="1:24" s="520" customFormat="1" ht="148.5" hidden="1">
      <c r="A45" s="517" t="s">
        <v>375</v>
      </c>
      <c r="B45" s="518"/>
      <c r="C45" s="1375" t="s">
        <v>376</v>
      </c>
      <c r="D45" s="1376"/>
      <c r="E45" s="1375" t="s">
        <v>376</v>
      </c>
      <c r="F45" s="1376"/>
      <c r="G45" s="1375" t="s">
        <v>376</v>
      </c>
      <c r="H45" s="1376"/>
      <c r="I45" s="1375" t="s">
        <v>376</v>
      </c>
      <c r="J45" s="1376"/>
      <c r="K45" s="1124"/>
      <c r="L45" s="1124"/>
      <c r="M45" s="1124"/>
      <c r="N45" s="1124"/>
      <c r="O45" s="518"/>
      <c r="P45" s="518"/>
      <c r="Q45" s="518"/>
      <c r="R45" s="518"/>
      <c r="S45" s="519"/>
    </row>
    <row r="46" spans="1:24" ht="15" hidden="1" customHeight="1">
      <c r="A46" s="521"/>
      <c r="B46" s="469"/>
      <c r="C46" s="522"/>
      <c r="D46" s="469"/>
      <c r="E46" s="522"/>
      <c r="F46" s="469"/>
      <c r="G46" s="522"/>
      <c r="H46" s="469"/>
      <c r="I46" s="522"/>
      <c r="J46" s="469"/>
      <c r="K46" s="469"/>
      <c r="L46" s="469"/>
      <c r="M46" s="469"/>
      <c r="N46" s="469"/>
      <c r="O46" s="469"/>
      <c r="P46" s="523"/>
      <c r="Q46" s="469"/>
      <c r="R46" s="469"/>
      <c r="S46" s="524"/>
    </row>
    <row r="47" spans="1:24" ht="45" hidden="1" customHeight="1">
      <c r="A47" s="1377" t="s">
        <v>377</v>
      </c>
      <c r="B47" s="1378"/>
      <c r="C47" s="525"/>
      <c r="D47" s="526"/>
      <c r="E47" s="525"/>
      <c r="F47" s="527"/>
      <c r="G47" s="525"/>
      <c r="H47" s="469"/>
      <c r="I47" s="525"/>
      <c r="J47" s="469"/>
      <c r="K47" s="469"/>
      <c r="L47" s="469"/>
      <c r="M47" s="469"/>
      <c r="N47" s="469"/>
      <c r="O47" s="469"/>
      <c r="P47" s="523"/>
      <c r="Q47" s="469"/>
      <c r="R47" s="469"/>
      <c r="S47" s="524"/>
    </row>
    <row r="48" spans="1:24" ht="15" hidden="1" customHeight="1">
      <c r="A48" s="521"/>
      <c r="B48" s="469"/>
      <c r="C48" s="528"/>
      <c r="D48" s="527"/>
      <c r="E48" s="528"/>
      <c r="F48" s="527"/>
      <c r="G48" s="527"/>
      <c r="H48" s="469"/>
      <c r="I48" s="527"/>
      <c r="J48" s="469"/>
      <c r="K48" s="469"/>
      <c r="L48" s="469"/>
      <c r="M48" s="469"/>
      <c r="N48" s="469"/>
      <c r="O48" s="469"/>
      <c r="P48" s="523"/>
      <c r="Q48" s="469"/>
      <c r="R48" s="469"/>
      <c r="S48" s="524"/>
    </row>
    <row r="49" spans="1:19" ht="15" hidden="1" customHeight="1">
      <c r="A49" s="1383" t="s">
        <v>378</v>
      </c>
      <c r="B49" s="1384"/>
      <c r="C49" s="529" t="e">
        <f>C40</f>
        <v>#DIV/0!</v>
      </c>
      <c r="D49" s="526"/>
      <c r="E49" s="529" t="e">
        <f>E40</f>
        <v>#DIV/0!</v>
      </c>
      <c r="F49" s="526"/>
      <c r="G49" s="529" t="e">
        <f>G40</f>
        <v>#DIV/0!</v>
      </c>
      <c r="H49" s="526"/>
      <c r="I49" s="529" t="e">
        <f>I40</f>
        <v>#DIV/0!</v>
      </c>
      <c r="J49" s="469"/>
      <c r="K49" s="469"/>
      <c r="L49" s="469"/>
      <c r="M49" s="469"/>
      <c r="N49" s="469"/>
      <c r="O49" s="469"/>
      <c r="P49" s="523"/>
      <c r="Q49" s="469"/>
      <c r="R49" s="469"/>
      <c r="S49" s="524"/>
    </row>
    <row r="50" spans="1:19" ht="15" hidden="1" customHeight="1">
      <c r="A50" s="521"/>
      <c r="B50" s="469"/>
      <c r="C50" s="527"/>
      <c r="D50" s="527"/>
      <c r="E50" s="527"/>
      <c r="F50" s="527"/>
      <c r="G50" s="527"/>
      <c r="H50" s="469"/>
      <c r="I50" s="527"/>
      <c r="J50" s="469"/>
      <c r="K50" s="469"/>
      <c r="L50" s="469"/>
      <c r="M50" s="469"/>
      <c r="N50" s="469"/>
      <c r="O50" s="469"/>
      <c r="P50" s="523"/>
      <c r="Q50" s="469"/>
      <c r="R50" s="469"/>
      <c r="S50" s="524"/>
    </row>
    <row r="51" spans="1:19" ht="30" hidden="1" customHeight="1">
      <c r="A51" s="1369" t="s">
        <v>379</v>
      </c>
      <c r="B51" s="1370"/>
      <c r="C51" s="530" t="e">
        <f t="shared" ref="C51" si="51">C49-C47</f>
        <v>#DIV/0!</v>
      </c>
      <c r="D51" s="526"/>
      <c r="E51" s="530" t="e">
        <f t="shared" ref="E51" si="52">E49-E47</f>
        <v>#DIV/0!</v>
      </c>
      <c r="F51" s="526"/>
      <c r="G51" s="530" t="e">
        <f t="shared" ref="G51" si="53">G49-G47</f>
        <v>#DIV/0!</v>
      </c>
      <c r="H51" s="526"/>
      <c r="I51" s="530" t="e">
        <f>I49-I47</f>
        <v>#DIV/0!</v>
      </c>
      <c r="J51" s="1371" t="s">
        <v>380</v>
      </c>
      <c r="K51" s="1372"/>
      <c r="L51" s="1372"/>
      <c r="M51" s="1372"/>
      <c r="N51" s="1372"/>
      <c r="O51" s="1373"/>
      <c r="P51" s="1373"/>
      <c r="Q51" s="1373"/>
      <c r="R51" s="1373"/>
      <c r="S51" s="524"/>
    </row>
    <row r="52" spans="1:19" ht="15" hidden="1" customHeight="1" thickBot="1">
      <c r="A52" s="531"/>
      <c r="B52" s="532"/>
      <c r="C52" s="532"/>
      <c r="D52" s="532"/>
      <c r="E52" s="532"/>
      <c r="F52" s="532"/>
      <c r="G52" s="532"/>
      <c r="H52" s="532"/>
      <c r="I52" s="532"/>
      <c r="J52" s="532"/>
      <c r="K52" s="532"/>
      <c r="L52" s="532"/>
      <c r="M52" s="532"/>
      <c r="N52" s="532"/>
      <c r="O52" s="533"/>
      <c r="P52" s="534"/>
      <c r="Q52" s="532"/>
      <c r="R52" s="532"/>
      <c r="S52" s="535"/>
    </row>
  </sheetData>
  <mergeCells count="65">
    <mergeCell ref="K39:L39"/>
    <mergeCell ref="K40:L40"/>
    <mergeCell ref="K41:L41"/>
    <mergeCell ref="M38:N38"/>
    <mergeCell ref="M39:N39"/>
    <mergeCell ref="M40:N40"/>
    <mergeCell ref="M41:N41"/>
    <mergeCell ref="K38:L38"/>
    <mergeCell ref="A38:B38"/>
    <mergeCell ref="I2:O2"/>
    <mergeCell ref="A36:B36"/>
    <mergeCell ref="A22:B22"/>
    <mergeCell ref="A23:B23"/>
    <mergeCell ref="A24:B24"/>
    <mergeCell ref="A29:B29"/>
    <mergeCell ref="A32:B32"/>
    <mergeCell ref="A34:B34"/>
    <mergeCell ref="C38:D38"/>
    <mergeCell ref="E38:F38"/>
    <mergeCell ref="G38:H38"/>
    <mergeCell ref="I38:J38"/>
    <mergeCell ref="I1:O1"/>
    <mergeCell ref="P6:W6"/>
    <mergeCell ref="A6:B6"/>
    <mergeCell ref="C6:D6"/>
    <mergeCell ref="E6:F6"/>
    <mergeCell ref="G6:H6"/>
    <mergeCell ref="I6:J6"/>
    <mergeCell ref="A1:B1"/>
    <mergeCell ref="A3:B3"/>
    <mergeCell ref="I3:O3"/>
    <mergeCell ref="K6:L6"/>
    <mergeCell ref="M6:N6"/>
    <mergeCell ref="P18:V18"/>
    <mergeCell ref="A19:B19"/>
    <mergeCell ref="P19:X19"/>
    <mergeCell ref="A20:B20"/>
    <mergeCell ref="A21:B21"/>
    <mergeCell ref="C39:D39"/>
    <mergeCell ref="E39:F39"/>
    <mergeCell ref="G39:H39"/>
    <mergeCell ref="I39:J39"/>
    <mergeCell ref="A49:B49"/>
    <mergeCell ref="A41:B41"/>
    <mergeCell ref="C41:D41"/>
    <mergeCell ref="E41:F41"/>
    <mergeCell ref="G41:H41"/>
    <mergeCell ref="I41:J41"/>
    <mergeCell ref="A40:B40"/>
    <mergeCell ref="C40:D40"/>
    <mergeCell ref="E40:F40"/>
    <mergeCell ref="G40:H40"/>
    <mergeCell ref="I40:J40"/>
    <mergeCell ref="A39:B39"/>
    <mergeCell ref="A51:B51"/>
    <mergeCell ref="J51:R51"/>
    <mergeCell ref="C44:D44"/>
    <mergeCell ref="E44:F44"/>
    <mergeCell ref="G44:H44"/>
    <mergeCell ref="I44:J44"/>
    <mergeCell ref="C45:D45"/>
    <mergeCell ref="E45:F45"/>
    <mergeCell ref="G45:H45"/>
    <mergeCell ref="I45:J45"/>
    <mergeCell ref="A47:B47"/>
  </mergeCells>
  <conditionalFormatting sqref="I51 C51 E51 G51">
    <cfRule type="cellIs" dxfId="77" priority="3" operator="lessThan">
      <formula>0</formula>
    </cfRule>
    <cfRule type="cellIs" dxfId="76" priority="4" operator="greaterThan">
      <formula>0.01</formula>
    </cfRule>
  </conditionalFormatting>
  <conditionalFormatting sqref="B16">
    <cfRule type="cellIs" dxfId="75" priority="2" operator="greaterThan">
      <formula>0.301</formula>
    </cfRule>
  </conditionalFormatting>
  <conditionalFormatting sqref="B35 Q35">
    <cfRule type="cellIs" dxfId="74" priority="1" operator="greaterThan">
      <formula>0.151</formula>
    </cfRule>
  </conditionalFormatting>
  <dataValidations disablePrompts="1" xWindow="426" yWindow="472" count="1">
    <dataValidation allowBlank="1" showInputMessage="1" showErrorMessage="1" promptTitle="Unit of Service Type" prompt="Please ensure the UOS type in this cell corresponds to the Service Category shown in row 8 above." sqref="C38:N38"/>
  </dataValidations>
  <printOptions horizontalCentered="1"/>
  <pageMargins left="0" right="0" top="0.5" bottom="0.5" header="0.3" footer="0.3"/>
  <pageSetup scale="79" firstPageNumber="2" orientation="landscape" cellComments="asDisplayed" useFirstPageNumber="1" r:id="rId1"/>
  <headerFooter scaleWithDoc="0"/>
  <legacyDrawing r:id="rId2"/>
  <extLst>
    <ext xmlns:x14="http://schemas.microsoft.com/office/spreadsheetml/2009/9/main" uri="{CCE6A557-97BC-4b89-ADB6-D9C93CAAB3DF}">
      <x14:dataValidations xmlns:xm="http://schemas.microsoft.com/office/excel/2006/main" disablePrompts="1" xWindow="426" yWindow="472" count="3">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'DROPDOWN CHEP Service Modes'!$A$1:$A$11</xm:f>
          </x14:formula1>
          <xm:sqref>C6:N6</xm:sqref>
        </x14:dataValidation>
        <x14:dataValidation type="list" allowBlank="1" showInputMessage="1" showErrorMessage="1">
          <x14:formula1>
            <xm:f>'DROPDOWN CHEP '!$A$2:$A$15</xm:f>
          </x14:formula1>
          <xm:sqref>A3:B3</xm:sqref>
        </x14:dataValidation>
        <x14:dataValidation type="list" allowBlank="1" showInputMessage="1" showErrorMessage="1">
          <x14:formula1>
            <xm:f>'DROPDOWN CHEP '!$C$2:$C$3</xm:f>
          </x14:formula1>
          <xm:sqref>I3:O3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149"/>
  <sheetViews>
    <sheetView showGridLines="0" topLeftCell="A114" zoomScaleNormal="100" zoomScaleSheetLayoutView="100" zoomScalePageLayoutView="200" workbookViewId="0">
      <selection activeCell="C137" sqref="C137"/>
    </sheetView>
  </sheetViews>
  <sheetFormatPr defaultColWidth="8.85546875" defaultRowHeight="16.5"/>
  <cols>
    <col min="1" max="1" width="15.42578125" style="578" customWidth="1"/>
    <col min="2" max="2" width="20.42578125" style="578" customWidth="1"/>
    <col min="3" max="3" width="21.85546875" style="598" customWidth="1"/>
    <col min="4" max="4" width="14.7109375" style="578" customWidth="1"/>
    <col min="5" max="5" width="31.140625" style="578" customWidth="1"/>
    <col min="6" max="6" width="16" style="579" customWidth="1"/>
    <col min="7" max="7" width="17.570312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s="580" customFormat="1">
      <c r="A2" s="851" t="s">
        <v>177</v>
      </c>
      <c r="B2" s="540"/>
      <c r="C2" s="586"/>
      <c r="D2" s="540"/>
      <c r="E2" s="540"/>
      <c r="F2" s="587"/>
      <c r="G2" s="776"/>
      <c r="H2" s="776"/>
      <c r="I2" s="776"/>
      <c r="J2" s="776"/>
      <c r="K2" s="776"/>
      <c r="L2" s="695"/>
      <c r="M2" s="695"/>
    </row>
    <row r="3" spans="1:15" s="580" customFormat="1" ht="17.25" thickBot="1">
      <c r="B3" s="540"/>
      <c r="C3" s="586"/>
      <c r="D3" s="540"/>
      <c r="E3" s="588"/>
      <c r="F3" s="587"/>
      <c r="H3" s="704" t="s">
        <v>381</v>
      </c>
      <c r="I3" s="695"/>
      <c r="J3" s="695"/>
      <c r="K3" s="695"/>
      <c r="L3" s="695"/>
      <c r="M3" s="695"/>
    </row>
    <row r="4" spans="1:15" s="580" customFormat="1">
      <c r="A4" s="825" t="s">
        <v>382</v>
      </c>
      <c r="B4" s="1184" t="s">
        <v>383</v>
      </c>
      <c r="C4" s="1185"/>
      <c r="D4" s="1185"/>
      <c r="E4" s="1185"/>
      <c r="F4" s="1186"/>
      <c r="H4" s="696" t="s">
        <v>180</v>
      </c>
      <c r="I4" s="1450" t="s">
        <v>181</v>
      </c>
      <c r="J4" s="1451"/>
      <c r="K4" s="1451"/>
      <c r="L4" s="1451"/>
      <c r="M4" s="1452"/>
    </row>
    <row r="5" spans="1:15" s="580" customFormat="1" ht="50.1" customHeight="1">
      <c r="A5" s="826" t="s">
        <v>384</v>
      </c>
      <c r="B5" s="1453" t="s">
        <v>385</v>
      </c>
      <c r="C5" s="1454"/>
      <c r="D5" s="1454"/>
      <c r="E5" s="1454"/>
      <c r="F5" s="1455"/>
      <c r="H5" s="697" t="s">
        <v>386</v>
      </c>
      <c r="I5" s="1456" t="s">
        <v>184</v>
      </c>
      <c r="J5" s="1457"/>
      <c r="K5" s="1457"/>
      <c r="L5" s="1457"/>
      <c r="M5" s="1458"/>
    </row>
    <row r="6" spans="1:15" s="580" customFormat="1" ht="30" customHeight="1">
      <c r="A6" s="826" t="s">
        <v>387</v>
      </c>
      <c r="B6" s="1453" t="s">
        <v>388</v>
      </c>
      <c r="C6" s="1454"/>
      <c r="D6" s="1454"/>
      <c r="E6" s="1454"/>
      <c r="F6" s="1455"/>
      <c r="H6" s="697" t="s">
        <v>389</v>
      </c>
      <c r="I6" s="1463" t="s">
        <v>390</v>
      </c>
      <c r="J6" s="1457"/>
      <c r="K6" s="1457"/>
      <c r="L6" s="1457"/>
      <c r="M6" s="1458"/>
    </row>
    <row r="7" spans="1:15" s="580" customFormat="1">
      <c r="A7" s="827"/>
      <c r="B7" s="828" t="s">
        <v>391</v>
      </c>
      <c r="C7" s="829" t="s">
        <v>392</v>
      </c>
      <c r="D7" s="830" t="s">
        <v>393</v>
      </c>
      <c r="E7" s="830" t="s">
        <v>394</v>
      </c>
      <c r="F7" s="831" t="s">
        <v>192</v>
      </c>
      <c r="H7" s="1464" t="s">
        <v>193</v>
      </c>
      <c r="I7" s="1465"/>
      <c r="J7" s="698" t="s">
        <v>189</v>
      </c>
      <c r="K7" s="698" t="s">
        <v>395</v>
      </c>
      <c r="L7" s="698" t="s">
        <v>394</v>
      </c>
      <c r="M7" s="699" t="s">
        <v>192</v>
      </c>
    </row>
    <row r="8" spans="1:15" s="580" customFormat="1" ht="17.25" thickBot="1">
      <c r="A8" s="832"/>
      <c r="B8" s="833"/>
      <c r="C8" s="834"/>
      <c r="D8" s="833"/>
      <c r="E8" s="835">
        <f>(D8/12)*C8</f>
        <v>0</v>
      </c>
      <c r="F8" s="836">
        <f>ROUND(B8*E8,0)</f>
        <v>0</v>
      </c>
      <c r="H8" s="1466">
        <v>189600</v>
      </c>
      <c r="I8" s="1467"/>
      <c r="J8" s="700">
        <v>1</v>
      </c>
      <c r="K8" s="701">
        <v>8</v>
      </c>
      <c r="L8" s="702">
        <f>K8/12</f>
        <v>0.66666666666666663</v>
      </c>
      <c r="M8" s="703">
        <f>ROUND(H8*J8*L8,0)</f>
        <v>126400</v>
      </c>
    </row>
    <row r="9" spans="1:15" s="580" customFormat="1" ht="9.9499999999999993" customHeight="1">
      <c r="A9" s="1187"/>
      <c r="B9" s="1188"/>
      <c r="C9" s="1189"/>
      <c r="D9" s="1188"/>
      <c r="E9" s="1190"/>
      <c r="F9" s="1191"/>
    </row>
    <row r="10" spans="1:15" s="580" customFormat="1">
      <c r="A10" s="837" t="s">
        <v>194</v>
      </c>
      <c r="B10" s="1012" t="s">
        <v>396</v>
      </c>
      <c r="C10" s="1013"/>
      <c r="D10" s="1013"/>
      <c r="E10" s="1013"/>
      <c r="F10" s="1014"/>
    </row>
    <row r="11" spans="1:15" s="580" customFormat="1" ht="50.1" customHeight="1">
      <c r="A11" s="826" t="s">
        <v>397</v>
      </c>
      <c r="B11" s="1453" t="s">
        <v>385</v>
      </c>
      <c r="C11" s="1454"/>
      <c r="D11" s="1454"/>
      <c r="E11" s="1454"/>
      <c r="F11" s="1455"/>
      <c r="H11" s="1468"/>
      <c r="I11" s="1468"/>
      <c r="J11" s="1468"/>
      <c r="K11" s="1468"/>
      <c r="L11" s="1468"/>
      <c r="M11" s="1468"/>
      <c r="N11" s="1468"/>
      <c r="O11" s="1468"/>
    </row>
    <row r="12" spans="1:15" s="580" customFormat="1" ht="30" customHeight="1">
      <c r="A12" s="826" t="s">
        <v>398</v>
      </c>
      <c r="B12" s="1453" t="s">
        <v>388</v>
      </c>
      <c r="C12" s="1454"/>
      <c r="D12" s="1454"/>
      <c r="E12" s="1454"/>
      <c r="F12" s="1455"/>
      <c r="H12" s="1468"/>
      <c r="I12" s="1468"/>
      <c r="J12" s="1468"/>
      <c r="K12" s="1468"/>
      <c r="L12" s="1468"/>
      <c r="M12" s="1468"/>
      <c r="N12" s="1468"/>
      <c r="O12" s="1468"/>
    </row>
    <row r="13" spans="1:15" s="580" customFormat="1">
      <c r="A13" s="827"/>
      <c r="B13" s="828" t="s">
        <v>391</v>
      </c>
      <c r="C13" s="829" t="s">
        <v>392</v>
      </c>
      <c r="D13" s="830" t="s">
        <v>393</v>
      </c>
      <c r="E13" s="830" t="s">
        <v>394</v>
      </c>
      <c r="F13" s="831" t="s">
        <v>192</v>
      </c>
      <c r="H13" s="1469"/>
      <c r="I13" s="1469"/>
      <c r="J13" s="1469"/>
      <c r="K13" s="1469"/>
      <c r="L13" s="1469"/>
      <c r="M13" s="1469"/>
      <c r="N13" s="1469"/>
      <c r="O13" s="1469"/>
    </row>
    <row r="14" spans="1:15" s="580" customFormat="1">
      <c r="A14" s="832"/>
      <c r="B14" s="833"/>
      <c r="C14" s="834"/>
      <c r="D14" s="833"/>
      <c r="E14" s="835">
        <f>(D14/12)*C14</f>
        <v>0</v>
      </c>
      <c r="F14" s="836">
        <f>ROUND(B14*E14,0)</f>
        <v>0</v>
      </c>
    </row>
    <row r="15" spans="1:15" s="580" customFormat="1" ht="9.9499999999999993" customHeight="1">
      <c r="A15" s="1187"/>
      <c r="B15" s="1188"/>
      <c r="C15" s="1189"/>
      <c r="D15" s="1188"/>
      <c r="E15" s="1190"/>
      <c r="F15" s="1191"/>
    </row>
    <row r="16" spans="1:15" s="580" customFormat="1">
      <c r="A16" s="837" t="s">
        <v>195</v>
      </c>
      <c r="B16" s="1012" t="s">
        <v>399</v>
      </c>
      <c r="C16" s="1013"/>
      <c r="D16" s="1013"/>
      <c r="E16" s="1013"/>
      <c r="F16" s="1014"/>
    </row>
    <row r="17" spans="1:6" s="580" customFormat="1" ht="50.1" customHeight="1">
      <c r="A17" s="826" t="s">
        <v>400</v>
      </c>
      <c r="B17" s="1453" t="s">
        <v>385</v>
      </c>
      <c r="C17" s="1454"/>
      <c r="D17" s="1454"/>
      <c r="E17" s="1454"/>
      <c r="F17" s="1455"/>
    </row>
    <row r="18" spans="1:6" s="580" customFormat="1" ht="30" customHeight="1">
      <c r="A18" s="826" t="s">
        <v>398</v>
      </c>
      <c r="B18" s="1453" t="s">
        <v>388</v>
      </c>
      <c r="C18" s="1454"/>
      <c r="D18" s="1454"/>
      <c r="E18" s="1454"/>
      <c r="F18" s="1455"/>
    </row>
    <row r="19" spans="1:6" s="580" customFormat="1">
      <c r="A19" s="827"/>
      <c r="B19" s="828" t="s">
        <v>391</v>
      </c>
      <c r="C19" s="829" t="s">
        <v>392</v>
      </c>
      <c r="D19" s="830" t="s">
        <v>393</v>
      </c>
      <c r="E19" s="830" t="s">
        <v>394</v>
      </c>
      <c r="F19" s="831" t="s">
        <v>192</v>
      </c>
    </row>
    <row r="20" spans="1:6" s="580" customFormat="1">
      <c r="A20" s="832"/>
      <c r="B20" s="833"/>
      <c r="C20" s="834"/>
      <c r="D20" s="833"/>
      <c r="E20" s="835">
        <f>(D20/12)*C20</f>
        <v>0</v>
      </c>
      <c r="F20" s="836">
        <f>ROUND(B20*E20,0)</f>
        <v>0</v>
      </c>
    </row>
    <row r="21" spans="1:6" s="580" customFormat="1" ht="9.9499999999999993" customHeight="1">
      <c r="A21" s="1187"/>
      <c r="B21" s="1188"/>
      <c r="C21" s="1189"/>
      <c r="D21" s="1188"/>
      <c r="E21" s="1190"/>
      <c r="F21" s="1191"/>
    </row>
    <row r="22" spans="1:6" s="580" customFormat="1">
      <c r="A22" s="837" t="s">
        <v>196</v>
      </c>
      <c r="B22" s="1012" t="s">
        <v>401</v>
      </c>
      <c r="C22" s="1013"/>
      <c r="D22" s="1013"/>
      <c r="E22" s="1013"/>
      <c r="F22" s="1014"/>
    </row>
    <row r="23" spans="1:6" s="580" customFormat="1" ht="50.1" customHeight="1">
      <c r="A23" s="826" t="s">
        <v>384</v>
      </c>
      <c r="B23" s="1453" t="s">
        <v>385</v>
      </c>
      <c r="C23" s="1454"/>
      <c r="D23" s="1454"/>
      <c r="E23" s="1454"/>
      <c r="F23" s="1455"/>
    </row>
    <row r="24" spans="1:6" s="580" customFormat="1" ht="30" customHeight="1">
      <c r="A24" s="826" t="s">
        <v>398</v>
      </c>
      <c r="B24" s="1453" t="s">
        <v>388</v>
      </c>
      <c r="C24" s="1454"/>
      <c r="D24" s="1454"/>
      <c r="E24" s="1454"/>
      <c r="F24" s="1455"/>
    </row>
    <row r="25" spans="1:6" s="580" customFormat="1">
      <c r="A25" s="827"/>
      <c r="B25" s="828" t="s">
        <v>391</v>
      </c>
      <c r="C25" s="829" t="s">
        <v>392</v>
      </c>
      <c r="D25" s="830" t="s">
        <v>393</v>
      </c>
      <c r="E25" s="830" t="s">
        <v>394</v>
      </c>
      <c r="F25" s="831" t="s">
        <v>192</v>
      </c>
    </row>
    <row r="26" spans="1:6" s="580" customFormat="1">
      <c r="A26" s="832"/>
      <c r="B26" s="833"/>
      <c r="C26" s="834"/>
      <c r="D26" s="833"/>
      <c r="E26" s="835">
        <f>(D26/12)*C26</f>
        <v>0</v>
      </c>
      <c r="F26" s="836">
        <f>ROUND(B26*E26,0)</f>
        <v>0</v>
      </c>
    </row>
    <row r="27" spans="1:6" s="580" customFormat="1" ht="9.9499999999999993" customHeight="1">
      <c r="A27" s="1192"/>
      <c r="B27" s="1193"/>
      <c r="C27" s="1194"/>
      <c r="D27" s="1195"/>
      <c r="E27" s="1195"/>
      <c r="F27" s="1196"/>
    </row>
    <row r="28" spans="1:6" s="580" customFormat="1">
      <c r="A28" s="837" t="s">
        <v>197</v>
      </c>
      <c r="B28" s="1012" t="s">
        <v>402</v>
      </c>
      <c r="C28" s="1013"/>
      <c r="D28" s="1013"/>
      <c r="E28" s="1013"/>
      <c r="F28" s="1014"/>
    </row>
    <row r="29" spans="1:6" s="580" customFormat="1" ht="50.1" customHeight="1">
      <c r="A29" s="826" t="s">
        <v>397</v>
      </c>
      <c r="B29" s="1453" t="s">
        <v>385</v>
      </c>
      <c r="C29" s="1454"/>
      <c r="D29" s="1454"/>
      <c r="E29" s="1454"/>
      <c r="F29" s="1455"/>
    </row>
    <row r="30" spans="1:6" s="580" customFormat="1" ht="30" customHeight="1">
      <c r="A30" s="826" t="s">
        <v>398</v>
      </c>
      <c r="B30" s="1453" t="s">
        <v>388</v>
      </c>
      <c r="C30" s="1454"/>
      <c r="D30" s="1454"/>
      <c r="E30" s="1454"/>
      <c r="F30" s="1455"/>
    </row>
    <row r="31" spans="1:6" s="580" customFormat="1">
      <c r="A31" s="827"/>
      <c r="B31" s="828" t="s">
        <v>391</v>
      </c>
      <c r="C31" s="829" t="s">
        <v>392</v>
      </c>
      <c r="D31" s="830" t="s">
        <v>393</v>
      </c>
      <c r="E31" s="830" t="s">
        <v>394</v>
      </c>
      <c r="F31" s="831" t="s">
        <v>192</v>
      </c>
    </row>
    <row r="32" spans="1:6" s="580" customFormat="1">
      <c r="A32" s="832"/>
      <c r="B32" s="833"/>
      <c r="C32" s="834"/>
      <c r="D32" s="833"/>
      <c r="E32" s="835">
        <f>(D32/12)*C32</f>
        <v>0</v>
      </c>
      <c r="F32" s="836"/>
    </row>
    <row r="33" spans="1:8" s="580" customFormat="1" ht="9.9499999999999993" customHeight="1">
      <c r="A33" s="1192"/>
      <c r="B33" s="1193"/>
      <c r="C33" s="1194"/>
      <c r="D33" s="1195"/>
      <c r="E33" s="1195"/>
      <c r="F33" s="1196"/>
    </row>
    <row r="34" spans="1:8" s="580" customFormat="1" ht="19.5" customHeight="1">
      <c r="A34" s="837" t="s">
        <v>198</v>
      </c>
      <c r="B34" s="1012" t="s">
        <v>403</v>
      </c>
      <c r="C34" s="1013"/>
      <c r="D34" s="1013"/>
      <c r="E34" s="1013"/>
      <c r="F34" s="1014"/>
    </row>
    <row r="35" spans="1:8" s="580" customFormat="1" ht="50.1" customHeight="1">
      <c r="A35" s="826" t="s">
        <v>397</v>
      </c>
      <c r="B35" s="1453" t="s">
        <v>385</v>
      </c>
      <c r="C35" s="1454"/>
      <c r="D35" s="1454"/>
      <c r="E35" s="1454"/>
      <c r="F35" s="1455"/>
    </row>
    <row r="36" spans="1:8" s="580" customFormat="1">
      <c r="A36" s="826" t="s">
        <v>398</v>
      </c>
      <c r="B36" s="1453" t="s">
        <v>388</v>
      </c>
      <c r="C36" s="1454"/>
      <c r="D36" s="1454"/>
      <c r="E36" s="1454"/>
      <c r="F36" s="1455"/>
    </row>
    <row r="37" spans="1:8" s="580" customFormat="1" ht="17.25" thickBot="1">
      <c r="A37" s="842"/>
      <c r="B37" s="828" t="s">
        <v>391</v>
      </c>
      <c r="C37" s="829" t="s">
        <v>392</v>
      </c>
      <c r="D37" s="830" t="s">
        <v>393</v>
      </c>
      <c r="E37" s="830" t="s">
        <v>394</v>
      </c>
      <c r="F37" s="831" t="s">
        <v>192</v>
      </c>
      <c r="H37" s="580" t="s">
        <v>203</v>
      </c>
    </row>
    <row r="38" spans="1:8" s="580" customFormat="1">
      <c r="A38" s="832"/>
      <c r="B38" s="838"/>
      <c r="C38" s="839"/>
      <c r="D38" s="840"/>
      <c r="E38" s="835">
        <f>(D38/12)*C38</f>
        <v>0</v>
      </c>
      <c r="F38" s="841"/>
    </row>
    <row r="39" spans="1:8" s="580" customFormat="1" ht="9.9499999999999993" customHeight="1">
      <c r="A39" s="1192"/>
      <c r="B39" s="1193"/>
      <c r="C39" s="1194"/>
      <c r="D39" s="1195"/>
      <c r="E39" s="1195"/>
      <c r="F39" s="1196"/>
    </row>
    <row r="40" spans="1:8">
      <c r="A40" s="843"/>
      <c r="B40" s="844" t="s">
        <v>404</v>
      </c>
      <c r="C40" s="845">
        <f>SUM(C8,C14,C20,C26,C32,C37)</f>
        <v>0</v>
      </c>
      <c r="D40" s="1197" t="s">
        <v>405</v>
      </c>
      <c r="E40" s="846">
        <f>SUM(E8,E14,E20,E26,E32,E37)</f>
        <v>0</v>
      </c>
      <c r="F40" s="847"/>
    </row>
    <row r="41" spans="1:8">
      <c r="A41" s="848"/>
      <c r="B41" s="848"/>
      <c r="C41" s="849"/>
      <c r="D41" s="848"/>
      <c r="E41" s="844" t="s">
        <v>205</v>
      </c>
      <c r="F41" s="850">
        <f>SUM(F38,F32,F26,F20,F14,F8)</f>
        <v>0</v>
      </c>
    </row>
    <row r="42" spans="1:8">
      <c r="F42" s="599"/>
    </row>
    <row r="43" spans="1:8" hidden="1">
      <c r="A43" s="1448"/>
      <c r="B43" s="1448"/>
      <c r="C43" s="821"/>
      <c r="D43" s="820"/>
      <c r="E43" s="771"/>
      <c r="F43" s="823"/>
    </row>
    <row r="44" spans="1:8" hidden="1">
      <c r="A44" s="1448"/>
      <c r="B44" s="1448"/>
      <c r="C44" s="1448"/>
      <c r="D44" s="820"/>
      <c r="E44" s="773"/>
      <c r="F44" s="823"/>
    </row>
    <row r="45" spans="1:8" hidden="1">
      <c r="E45" s="775"/>
      <c r="F45" s="822"/>
    </row>
    <row r="46" spans="1:8" hidden="1">
      <c r="F46" s="599"/>
    </row>
    <row r="47" spans="1:8" hidden="1">
      <c r="F47" s="599"/>
    </row>
    <row r="48" spans="1:8">
      <c r="F48" s="599"/>
    </row>
    <row r="49" spans="1:8" s="580" customFormat="1">
      <c r="A49" s="1462" t="s">
        <v>206</v>
      </c>
      <c r="B49" s="1462"/>
      <c r="C49" s="581"/>
    </row>
    <row r="50" spans="1:8" s="580" customFormat="1">
      <c r="A50" s="933"/>
      <c r="B50" s="933"/>
      <c r="C50" s="934"/>
      <c r="D50" s="935"/>
      <c r="E50" s="935"/>
      <c r="F50" s="935"/>
    </row>
    <row r="51" spans="1:8" s="580" customFormat="1">
      <c r="A51" s="856" t="s">
        <v>207</v>
      </c>
      <c r="B51" s="855"/>
      <c r="C51" s="854"/>
      <c r="D51" s="857"/>
      <c r="E51" s="855"/>
      <c r="F51" s="858"/>
    </row>
    <row r="52" spans="1:8" s="580" customFormat="1" ht="19.5" customHeight="1">
      <c r="A52" s="1459" t="s">
        <v>406</v>
      </c>
      <c r="B52" s="1460"/>
      <c r="C52" s="1460"/>
      <c r="D52" s="1460"/>
      <c r="E52" s="1460"/>
      <c r="F52" s="1461"/>
    </row>
    <row r="53" spans="1:8" s="580" customFormat="1">
      <c r="A53" s="1198"/>
      <c r="B53" s="1019"/>
      <c r="C53" s="1019"/>
      <c r="D53" s="1019" t="s">
        <v>211</v>
      </c>
      <c r="E53" s="1446">
        <f t="shared" ref="E53:E60" si="0">$F$41*G53</f>
        <v>0</v>
      </c>
      <c r="F53" s="1447"/>
      <c r="G53" s="605">
        <v>7.6499999999999999E-2</v>
      </c>
      <c r="H53" s="695" t="s">
        <v>212</v>
      </c>
    </row>
    <row r="54" spans="1:8" s="580" customFormat="1">
      <c r="A54" s="1198"/>
      <c r="B54" s="1019"/>
      <c r="C54" s="1019"/>
      <c r="D54" s="1019" t="s">
        <v>213</v>
      </c>
      <c r="E54" s="1446">
        <f t="shared" si="0"/>
        <v>0</v>
      </c>
      <c r="F54" s="1447"/>
      <c r="G54" s="605">
        <v>4.8000000000000001E-2</v>
      </c>
    </row>
    <row r="55" spans="1:8" s="580" customFormat="1">
      <c r="A55" s="1198"/>
      <c r="B55" s="1019"/>
      <c r="C55" s="1019"/>
      <c r="D55" s="1019" t="s">
        <v>214</v>
      </c>
      <c r="E55" s="1446">
        <f t="shared" si="0"/>
        <v>0</v>
      </c>
      <c r="F55" s="1447"/>
      <c r="G55" s="605">
        <v>0.14249999999999999</v>
      </c>
    </row>
    <row r="56" spans="1:8" s="580" customFormat="1">
      <c r="A56" s="1198"/>
      <c r="B56" s="1019"/>
      <c r="C56" s="1019"/>
      <c r="D56" s="1019" t="s">
        <v>215</v>
      </c>
      <c r="E56" s="1446">
        <f t="shared" si="0"/>
        <v>0</v>
      </c>
      <c r="F56" s="1447"/>
      <c r="G56" s="605">
        <v>0.01</v>
      </c>
    </row>
    <row r="57" spans="1:8" s="580" customFormat="1">
      <c r="A57" s="1198"/>
      <c r="B57" s="1019"/>
      <c r="C57" s="1019"/>
      <c r="D57" s="1019" t="s">
        <v>216</v>
      </c>
      <c r="E57" s="1446">
        <f t="shared" si="0"/>
        <v>0</v>
      </c>
      <c r="F57" s="1447"/>
      <c r="G57" s="605">
        <v>2.1999999999999999E-2</v>
      </c>
    </row>
    <row r="58" spans="1:8" s="580" customFormat="1">
      <c r="A58" s="1198"/>
      <c r="B58" s="1019"/>
      <c r="C58" s="1019"/>
      <c r="D58" s="1019" t="s">
        <v>217</v>
      </c>
      <c r="E58" s="1446">
        <f t="shared" si="0"/>
        <v>0</v>
      </c>
      <c r="F58" s="1447"/>
      <c r="G58" s="605">
        <v>0</v>
      </c>
    </row>
    <row r="59" spans="1:8" s="580" customFormat="1">
      <c r="A59" s="1198"/>
      <c r="B59" s="1019"/>
      <c r="C59" s="1019"/>
      <c r="D59" s="1019" t="s">
        <v>218</v>
      </c>
      <c r="E59" s="1446">
        <f t="shared" si="0"/>
        <v>0</v>
      </c>
      <c r="F59" s="1447"/>
      <c r="G59" s="605">
        <v>0</v>
      </c>
    </row>
    <row r="60" spans="1:8" s="580" customFormat="1">
      <c r="A60" s="1198"/>
      <c r="B60" s="1019"/>
      <c r="C60" s="1019"/>
      <c r="D60" s="1019" t="s">
        <v>407</v>
      </c>
      <c r="E60" s="1446">
        <f t="shared" si="0"/>
        <v>0</v>
      </c>
      <c r="F60" s="1447"/>
      <c r="G60" s="605">
        <v>0</v>
      </c>
    </row>
    <row r="61" spans="1:8" s="580" customFormat="1">
      <c r="A61" s="855"/>
      <c r="B61" s="855"/>
      <c r="C61" s="854"/>
      <c r="D61" s="855"/>
      <c r="E61" s="859" t="s">
        <v>219</v>
      </c>
      <c r="F61" s="860">
        <f>ROUND(SUM(E53:F60),0)</f>
        <v>0</v>
      </c>
      <c r="G61" s="605">
        <f>SUM(G53:G60)</f>
        <v>0.29900000000000004</v>
      </c>
    </row>
    <row r="62" spans="1:8" s="580" customFormat="1" ht="7.5" customHeight="1">
      <c r="A62" s="855"/>
      <c r="B62" s="855"/>
      <c r="C62" s="854"/>
      <c r="D62" s="855"/>
      <c r="E62" s="861"/>
      <c r="F62" s="862"/>
    </row>
    <row r="63" spans="1:8" s="580" customFormat="1">
      <c r="A63" s="855"/>
      <c r="B63" s="855"/>
      <c r="C63" s="863"/>
      <c r="D63" s="855"/>
      <c r="E63" s="864" t="s">
        <v>220</v>
      </c>
      <c r="F63" s="865">
        <f>IF(F61=0,0,F61/F41)</f>
        <v>0</v>
      </c>
      <c r="H63" s="695" t="s">
        <v>408</v>
      </c>
    </row>
    <row r="64" spans="1:8" s="580" customFormat="1" ht="9.9499999999999993" customHeight="1">
      <c r="A64" s="866"/>
      <c r="B64" s="855"/>
      <c r="C64" s="854"/>
      <c r="D64" s="867"/>
      <c r="E64" s="857"/>
      <c r="F64" s="858"/>
    </row>
    <row r="65" spans="1:14" s="580" customFormat="1">
      <c r="A65" s="855"/>
      <c r="B65" s="855"/>
      <c r="C65" s="854"/>
      <c r="D65" s="855"/>
      <c r="E65" s="864" t="s">
        <v>409</v>
      </c>
      <c r="F65" s="860">
        <f>SUM(F61,F41)</f>
        <v>0</v>
      </c>
    </row>
    <row r="66" spans="1:14" s="580" customFormat="1">
      <c r="C66" s="581"/>
      <c r="E66" s="595"/>
      <c r="F66" s="602"/>
    </row>
    <row r="67" spans="1:14" s="580" customFormat="1" ht="15" customHeight="1">
      <c r="A67" s="936" t="s">
        <v>222</v>
      </c>
      <c r="B67" s="937"/>
      <c r="C67" s="581"/>
      <c r="F67" s="604"/>
    </row>
    <row r="68" spans="1:14" ht="15" customHeight="1">
      <c r="A68" s="614"/>
      <c r="B68" s="614"/>
    </row>
    <row r="69" spans="1:14" ht="15" customHeight="1">
      <c r="A69" s="908" t="s">
        <v>223</v>
      </c>
      <c r="B69" s="909"/>
      <c r="C69" s="910"/>
      <c r="D69" s="911"/>
      <c r="E69" s="912"/>
      <c r="F69" s="913"/>
    </row>
    <row r="70" spans="1:14" ht="15" customHeight="1">
      <c r="A70" s="914"/>
      <c r="B70" s="1428" t="s">
        <v>411</v>
      </c>
      <c r="C70" s="1428"/>
      <c r="D70" s="1428"/>
      <c r="E70" s="912"/>
      <c r="F70" s="913"/>
    </row>
    <row r="71" spans="1:14" ht="15" customHeight="1">
      <c r="A71" s="914" t="s">
        <v>224</v>
      </c>
      <c r="B71" s="1429"/>
      <c r="C71" s="1429"/>
      <c r="D71" s="1429"/>
      <c r="E71" s="915" t="s">
        <v>412</v>
      </c>
      <c r="F71" s="916" t="s">
        <v>209</v>
      </c>
      <c r="H71" s="1241" t="s">
        <v>224</v>
      </c>
      <c r="I71" s="1434" t="s">
        <v>225</v>
      </c>
      <c r="J71" s="1435"/>
      <c r="K71" s="1435"/>
      <c r="L71" s="1241" t="s">
        <v>226</v>
      </c>
      <c r="M71" s="678" t="s">
        <v>209</v>
      </c>
      <c r="N71" s="677"/>
    </row>
    <row r="72" spans="1:14" ht="15" customHeight="1">
      <c r="A72" s="917"/>
      <c r="B72" s="1425"/>
      <c r="C72" s="1426"/>
      <c r="D72" s="1427"/>
      <c r="E72" s="918"/>
      <c r="F72" s="919"/>
      <c r="H72" s="676" t="s">
        <v>227</v>
      </c>
      <c r="I72" s="1431" t="s">
        <v>413</v>
      </c>
      <c r="J72" s="1431"/>
      <c r="K72" s="1431"/>
      <c r="L72" s="676" t="s">
        <v>414</v>
      </c>
      <c r="M72" s="679">
        <v>35100</v>
      </c>
      <c r="N72" s="677"/>
    </row>
    <row r="73" spans="1:14" ht="15" customHeight="1">
      <c r="A73" s="917"/>
      <c r="B73" s="1425"/>
      <c r="C73" s="1426"/>
      <c r="D73" s="1427"/>
      <c r="E73" s="918"/>
      <c r="F73" s="919"/>
      <c r="H73" s="676" t="s">
        <v>227</v>
      </c>
      <c r="I73" s="1431" t="s">
        <v>415</v>
      </c>
      <c r="J73" s="1431"/>
      <c r="K73" s="1431"/>
      <c r="L73" s="676" t="s">
        <v>416</v>
      </c>
      <c r="M73" s="679">
        <v>9133</v>
      </c>
      <c r="N73" s="677"/>
    </row>
    <row r="74" spans="1:14" ht="15" customHeight="1">
      <c r="A74" s="917"/>
      <c r="B74" s="1425"/>
      <c r="C74" s="1426"/>
      <c r="D74" s="1427"/>
      <c r="E74" s="918"/>
      <c r="F74" s="919"/>
      <c r="H74" s="677" t="s">
        <v>417</v>
      </c>
    </row>
    <row r="75" spans="1:14" ht="15" customHeight="1">
      <c r="A75" s="917"/>
      <c r="B75" s="1425"/>
      <c r="C75" s="1426"/>
      <c r="D75" s="1427"/>
      <c r="E75" s="918"/>
      <c r="F75" s="919"/>
    </row>
    <row r="76" spans="1:14" ht="15" customHeight="1">
      <c r="A76" s="917"/>
      <c r="B76" s="1425"/>
      <c r="C76" s="1426"/>
      <c r="D76" s="1427"/>
      <c r="E76" s="918"/>
      <c r="F76" s="919"/>
      <c r="H76" s="677" t="s">
        <v>418</v>
      </c>
    </row>
    <row r="77" spans="1:14" ht="15" customHeight="1">
      <c r="A77" s="906"/>
      <c r="B77" s="920"/>
      <c r="C77" s="904"/>
      <c r="D77" s="920"/>
      <c r="E77" s="921" t="s">
        <v>230</v>
      </c>
      <c r="F77" s="922">
        <f>ROUND(SUM(F72:F76),0)</f>
        <v>0</v>
      </c>
    </row>
    <row r="78" spans="1:14" ht="15" customHeight="1">
      <c r="A78" s="906"/>
      <c r="B78" s="920"/>
      <c r="C78" s="904"/>
      <c r="D78" s="920"/>
      <c r="E78" s="906"/>
      <c r="F78" s="907"/>
    </row>
    <row r="79" spans="1:14" ht="15" customHeight="1">
      <c r="A79" s="908" t="s">
        <v>231</v>
      </c>
      <c r="B79" s="920"/>
      <c r="C79" s="904"/>
      <c r="D79" s="920"/>
      <c r="E79" s="906"/>
      <c r="F79" s="907"/>
    </row>
    <row r="80" spans="1:14" ht="15" customHeight="1">
      <c r="A80" s="914"/>
      <c r="B80" s="920"/>
      <c r="C80" s="904"/>
      <c r="D80" s="920"/>
      <c r="E80" s="906"/>
      <c r="F80" s="907"/>
    </row>
    <row r="81" spans="1:13" ht="15" customHeight="1">
      <c r="A81" s="914"/>
      <c r="B81" s="1428" t="s">
        <v>411</v>
      </c>
      <c r="C81" s="1428"/>
      <c r="D81" s="1428"/>
      <c r="E81" s="912"/>
      <c r="F81" s="913"/>
      <c r="H81" s="1241" t="s">
        <v>224</v>
      </c>
      <c r="I81" s="1434" t="s">
        <v>225</v>
      </c>
      <c r="J81" s="1435"/>
      <c r="K81" s="1435"/>
      <c r="L81" s="1241" t="s">
        <v>226</v>
      </c>
      <c r="M81" s="678" t="s">
        <v>209</v>
      </c>
    </row>
    <row r="82" spans="1:13" ht="15" customHeight="1">
      <c r="A82" s="914" t="s">
        <v>224</v>
      </c>
      <c r="B82" s="1429"/>
      <c r="C82" s="1429"/>
      <c r="D82" s="1429"/>
      <c r="E82" s="915" t="s">
        <v>412</v>
      </c>
      <c r="F82" s="916" t="s">
        <v>209</v>
      </c>
      <c r="H82" s="676" t="s">
        <v>232</v>
      </c>
      <c r="I82" s="1431" t="s">
        <v>233</v>
      </c>
      <c r="J82" s="1431"/>
      <c r="K82" s="1431"/>
      <c r="L82" s="676" t="s">
        <v>419</v>
      </c>
      <c r="M82" s="679">
        <v>1500</v>
      </c>
    </row>
    <row r="83" spans="1:13" ht="15" customHeight="1">
      <c r="A83" s="917"/>
      <c r="B83" s="1425"/>
      <c r="C83" s="1426"/>
      <c r="D83" s="1427"/>
      <c r="E83" s="918"/>
      <c r="F83" s="919"/>
    </row>
    <row r="84" spans="1:13" ht="15" customHeight="1">
      <c r="A84" s="917"/>
      <c r="B84" s="1425"/>
      <c r="C84" s="1426"/>
      <c r="D84" s="1427"/>
      <c r="E84" s="918"/>
      <c r="F84" s="919"/>
    </row>
    <row r="85" spans="1:13" ht="15" customHeight="1">
      <c r="A85" s="917"/>
      <c r="B85" s="1425"/>
      <c r="C85" s="1426"/>
      <c r="D85" s="1427"/>
      <c r="E85" s="918"/>
      <c r="F85" s="919"/>
    </row>
    <row r="86" spans="1:13" ht="15" customHeight="1">
      <c r="A86" s="917"/>
      <c r="B86" s="1425"/>
      <c r="C86" s="1426"/>
      <c r="D86" s="1427"/>
      <c r="E86" s="918"/>
      <c r="F86" s="919"/>
    </row>
    <row r="87" spans="1:13" ht="15" customHeight="1">
      <c r="A87" s="906"/>
      <c r="B87" s="920"/>
      <c r="C87" s="904"/>
      <c r="D87" s="920"/>
      <c r="E87" s="921" t="s">
        <v>235</v>
      </c>
      <c r="F87" s="922">
        <f>ROUND(SUM(F82:F86),0)</f>
        <v>0</v>
      </c>
    </row>
    <row r="88" spans="1:13" ht="15" customHeight="1">
      <c r="A88" s="914"/>
      <c r="B88" s="920"/>
      <c r="C88" s="904"/>
      <c r="D88" s="920"/>
      <c r="E88" s="906"/>
      <c r="F88" s="907"/>
    </row>
    <row r="89" spans="1:13" ht="15" customHeight="1">
      <c r="A89" s="908" t="s">
        <v>236</v>
      </c>
      <c r="B89" s="920"/>
      <c r="C89" s="904"/>
      <c r="D89" s="920"/>
      <c r="E89" s="906"/>
      <c r="F89" s="907"/>
    </row>
    <row r="90" spans="1:13" ht="15" customHeight="1">
      <c r="A90" s="914"/>
      <c r="B90" s="920"/>
      <c r="C90" s="904"/>
      <c r="D90" s="920"/>
      <c r="E90" s="906"/>
      <c r="F90" s="907"/>
    </row>
    <row r="91" spans="1:13" ht="15" customHeight="1">
      <c r="A91" s="914" t="s">
        <v>224</v>
      </c>
      <c r="B91" s="923" t="s">
        <v>225</v>
      </c>
      <c r="C91" s="923"/>
      <c r="D91" s="923"/>
      <c r="E91" s="915" t="s">
        <v>412</v>
      </c>
      <c r="F91" s="916" t="s">
        <v>209</v>
      </c>
      <c r="H91" s="1241" t="s">
        <v>224</v>
      </c>
      <c r="I91" s="1434" t="s">
        <v>225</v>
      </c>
      <c r="J91" s="1435"/>
      <c r="K91" s="1435"/>
      <c r="L91" s="1241" t="s">
        <v>226</v>
      </c>
      <c r="M91" s="678" t="s">
        <v>209</v>
      </c>
    </row>
    <row r="92" spans="1:13" ht="15" customHeight="1">
      <c r="A92" s="917"/>
      <c r="B92" s="1432"/>
      <c r="C92" s="1436"/>
      <c r="D92" s="1433"/>
      <c r="E92" s="918"/>
      <c r="F92" s="919"/>
      <c r="H92" s="676" t="s">
        <v>237</v>
      </c>
      <c r="I92" s="1431" t="s">
        <v>238</v>
      </c>
      <c r="J92" s="1431"/>
      <c r="K92" s="1431"/>
      <c r="L92" s="676" t="s">
        <v>239</v>
      </c>
      <c r="M92" s="679">
        <f>100*12</f>
        <v>1200</v>
      </c>
    </row>
    <row r="93" spans="1:13" ht="15" customHeight="1">
      <c r="A93" s="917"/>
      <c r="B93" s="1432"/>
      <c r="C93" s="1436"/>
      <c r="D93" s="1433"/>
      <c r="E93" s="918"/>
      <c r="F93" s="919"/>
    </row>
    <row r="94" spans="1:13" ht="15" customHeight="1">
      <c r="A94" s="917"/>
      <c r="B94" s="1432"/>
      <c r="C94" s="1436"/>
      <c r="D94" s="1433"/>
      <c r="E94" s="918"/>
      <c r="F94" s="919"/>
    </row>
    <row r="95" spans="1:13" ht="15" customHeight="1">
      <c r="A95" s="917"/>
      <c r="B95" s="1432"/>
      <c r="C95" s="1436"/>
      <c r="D95" s="1433"/>
      <c r="E95" s="918"/>
      <c r="F95" s="919"/>
    </row>
    <row r="96" spans="1:13" ht="15" customHeight="1">
      <c r="A96" s="917"/>
      <c r="B96" s="1432"/>
      <c r="C96" s="1436"/>
      <c r="D96" s="1433"/>
      <c r="E96" s="918"/>
      <c r="F96" s="919"/>
    </row>
    <row r="97" spans="1:13" ht="15" customHeight="1">
      <c r="A97" s="914"/>
      <c r="B97" s="906"/>
      <c r="C97" s="905"/>
      <c r="D97" s="920"/>
      <c r="E97" s="921" t="s">
        <v>240</v>
      </c>
      <c r="F97" s="922">
        <f>ROUND(SUM(F92:F96),0)</f>
        <v>0</v>
      </c>
    </row>
    <row r="98" spans="1:13" ht="15" customHeight="1">
      <c r="A98" s="906"/>
      <c r="B98" s="906"/>
      <c r="C98" s="905"/>
      <c r="D98" s="906"/>
      <c r="E98" s="906"/>
      <c r="F98" s="907"/>
    </row>
    <row r="99" spans="1:13" ht="15" customHeight="1">
      <c r="A99" s="908" t="s">
        <v>241</v>
      </c>
      <c r="B99" s="906"/>
      <c r="C99" s="905"/>
      <c r="D99" s="906"/>
      <c r="E99" s="906"/>
      <c r="F99" s="907"/>
    </row>
    <row r="100" spans="1:13" ht="15" customHeight="1">
      <c r="A100" s="906"/>
      <c r="B100" s="906"/>
      <c r="C100" s="905"/>
      <c r="D100" s="906"/>
      <c r="E100" s="924"/>
      <c r="F100" s="925"/>
    </row>
    <row r="101" spans="1:13" ht="15" customHeight="1">
      <c r="A101" s="926" t="s">
        <v>242</v>
      </c>
      <c r="B101" s="1437" t="s">
        <v>243</v>
      </c>
      <c r="C101" s="1437"/>
      <c r="D101" s="927" t="s">
        <v>224</v>
      </c>
      <c r="E101" s="915" t="s">
        <v>412</v>
      </c>
      <c r="F101" s="928" t="s">
        <v>209</v>
      </c>
      <c r="H101" s="683" t="s">
        <v>242</v>
      </c>
      <c r="I101" s="677"/>
      <c r="J101" s="683" t="s">
        <v>243</v>
      </c>
      <c r="K101" s="683" t="s">
        <v>224</v>
      </c>
      <c r="L101" s="683" t="s">
        <v>226</v>
      </c>
      <c r="M101" s="684" t="s">
        <v>209</v>
      </c>
    </row>
    <row r="102" spans="1:13" ht="15" customHeight="1">
      <c r="A102" s="929"/>
      <c r="B102" s="1438"/>
      <c r="C102" s="1439"/>
      <c r="D102" s="930"/>
      <c r="E102" s="930"/>
      <c r="F102" s="931"/>
      <c r="H102" s="1430" t="s">
        <v>244</v>
      </c>
      <c r="I102" s="1431"/>
      <c r="J102" s="1240" t="s">
        <v>245</v>
      </c>
      <c r="K102" s="1240" t="s">
        <v>246</v>
      </c>
      <c r="L102" s="1240" t="s">
        <v>420</v>
      </c>
      <c r="M102" s="685">
        <v>1200</v>
      </c>
    </row>
    <row r="103" spans="1:13" ht="15" customHeight="1">
      <c r="A103" s="929"/>
      <c r="B103" s="1432"/>
      <c r="C103" s="1433"/>
      <c r="D103" s="930"/>
      <c r="E103" s="930"/>
      <c r="F103" s="931"/>
    </row>
    <row r="104" spans="1:13" ht="15" customHeight="1">
      <c r="A104" s="929"/>
      <c r="B104" s="1432"/>
      <c r="C104" s="1433"/>
      <c r="D104" s="930"/>
      <c r="E104" s="930"/>
      <c r="F104" s="931"/>
    </row>
    <row r="105" spans="1:13" ht="15" customHeight="1">
      <c r="A105" s="929"/>
      <c r="B105" s="1432"/>
      <c r="C105" s="1433"/>
      <c r="D105" s="930"/>
      <c r="E105" s="930"/>
      <c r="F105" s="931"/>
    </row>
    <row r="106" spans="1:13" ht="15" customHeight="1">
      <c r="A106" s="906"/>
      <c r="B106" s="906"/>
      <c r="C106" s="905"/>
      <c r="D106" s="906"/>
      <c r="E106" s="921" t="s">
        <v>248</v>
      </c>
      <c r="F106" s="922">
        <f>ROUND(SUM(F102:F105),0)</f>
        <v>0</v>
      </c>
    </row>
    <row r="107" spans="1:13" ht="15" customHeight="1">
      <c r="A107" s="906"/>
      <c r="B107" s="906"/>
      <c r="C107" s="905"/>
      <c r="D107" s="906"/>
      <c r="E107" s="906"/>
      <c r="F107" s="907"/>
    </row>
    <row r="108" spans="1:13" ht="15" customHeight="1">
      <c r="A108" s="908" t="s">
        <v>249</v>
      </c>
      <c r="B108" s="906"/>
      <c r="C108" s="905"/>
      <c r="D108" s="906"/>
      <c r="E108" s="906"/>
      <c r="F108" s="907"/>
    </row>
    <row r="109" spans="1:13" ht="15" customHeight="1">
      <c r="A109" s="926"/>
      <c r="B109" s="906"/>
      <c r="C109" s="905"/>
      <c r="D109" s="906"/>
      <c r="E109" s="906"/>
      <c r="F109" s="907"/>
    </row>
    <row r="110" spans="1:13" ht="15" customHeight="1">
      <c r="A110" s="914" t="s">
        <v>421</v>
      </c>
      <c r="B110" s="932" t="s">
        <v>251</v>
      </c>
      <c r="C110" s="932"/>
      <c r="D110" s="932"/>
      <c r="E110" s="915" t="s">
        <v>412</v>
      </c>
      <c r="F110" s="916" t="s">
        <v>209</v>
      </c>
      <c r="H110" s="1241" t="s">
        <v>250</v>
      </c>
      <c r="I110" s="1434" t="s">
        <v>251</v>
      </c>
      <c r="J110" s="1435"/>
      <c r="K110" s="1435"/>
      <c r="L110" s="1241" t="s">
        <v>226</v>
      </c>
      <c r="M110" s="678" t="s">
        <v>209</v>
      </c>
    </row>
    <row r="111" spans="1:13" ht="15" customHeight="1">
      <c r="A111" s="929"/>
      <c r="B111" s="1432" t="s">
        <v>422</v>
      </c>
      <c r="C111" s="1436"/>
      <c r="D111" s="1433"/>
      <c r="E111" s="918"/>
      <c r="F111" s="919"/>
      <c r="H111" s="676" t="s">
        <v>252</v>
      </c>
      <c r="I111" s="1431" t="s">
        <v>253</v>
      </c>
      <c r="J111" s="1431"/>
      <c r="K111" s="1431"/>
      <c r="L111" s="676" t="s">
        <v>254</v>
      </c>
      <c r="M111" s="679">
        <f>500*4</f>
        <v>2000</v>
      </c>
    </row>
    <row r="112" spans="1:13" ht="15" customHeight="1">
      <c r="A112" s="929"/>
      <c r="B112" s="1432"/>
      <c r="C112" s="1436"/>
      <c r="D112" s="1433"/>
      <c r="E112" s="918"/>
      <c r="F112" s="919"/>
    </row>
    <row r="113" spans="1:13" ht="15" customHeight="1">
      <c r="A113" s="929"/>
      <c r="B113" s="1432"/>
      <c r="C113" s="1436"/>
      <c r="D113" s="1433"/>
      <c r="E113" s="918"/>
      <c r="F113" s="919"/>
    </row>
    <row r="114" spans="1:13" ht="15" customHeight="1">
      <c r="A114" s="929"/>
      <c r="B114" s="1432"/>
      <c r="C114" s="1436"/>
      <c r="D114" s="1433"/>
      <c r="E114" s="918"/>
      <c r="F114" s="919"/>
    </row>
    <row r="115" spans="1:13" ht="15" customHeight="1">
      <c r="A115" s="906"/>
      <c r="B115" s="906"/>
      <c r="C115" s="905"/>
      <c r="D115" s="920"/>
      <c r="E115" s="921" t="s">
        <v>255</v>
      </c>
      <c r="F115" s="922">
        <f>ROUND(SUM(F111:F114),0)</f>
        <v>0</v>
      </c>
    </row>
    <row r="117" spans="1:13">
      <c r="A117" s="868" t="s">
        <v>423</v>
      </c>
      <c r="B117" s="869"/>
      <c r="C117" s="870"/>
      <c r="D117" s="869"/>
      <c r="E117" s="869"/>
      <c r="F117" s="871"/>
    </row>
    <row r="118" spans="1:13" ht="6" hidden="1" customHeight="1">
      <c r="A118" s="872"/>
      <c r="B118" s="869"/>
      <c r="C118" s="870"/>
      <c r="D118" s="869"/>
      <c r="E118" s="869"/>
      <c r="F118" s="871"/>
    </row>
    <row r="119" spans="1:13">
      <c r="A119" s="873" t="s">
        <v>224</v>
      </c>
      <c r="B119" s="1443" t="s">
        <v>225</v>
      </c>
      <c r="C119" s="1444"/>
      <c r="D119" s="1445"/>
      <c r="E119" s="874" t="s">
        <v>412</v>
      </c>
      <c r="F119" s="875" t="s">
        <v>209</v>
      </c>
      <c r="H119" s="1241" t="s">
        <v>224</v>
      </c>
      <c r="I119" s="1434" t="s">
        <v>225</v>
      </c>
      <c r="J119" s="1435"/>
      <c r="K119" s="1435"/>
      <c r="L119" s="1241" t="s">
        <v>226</v>
      </c>
      <c r="M119" s="678" t="s">
        <v>209</v>
      </c>
    </row>
    <row r="120" spans="1:13" ht="36" customHeight="1">
      <c r="A120" s="876"/>
      <c r="B120" s="1440"/>
      <c r="C120" s="1441"/>
      <c r="D120" s="1442"/>
      <c r="E120" s="1199"/>
      <c r="F120" s="877"/>
      <c r="H120" s="676" t="s">
        <v>257</v>
      </c>
      <c r="I120" s="1431" t="s">
        <v>258</v>
      </c>
      <c r="J120" s="1431"/>
      <c r="K120" s="1431"/>
      <c r="L120" s="676" t="s">
        <v>259</v>
      </c>
      <c r="M120" s="679">
        <f>50*20</f>
        <v>1000</v>
      </c>
    </row>
    <row r="121" spans="1:13" ht="36" customHeight="1">
      <c r="A121" s="876"/>
      <c r="B121" s="1440"/>
      <c r="C121" s="1441"/>
      <c r="D121" s="1442"/>
      <c r="E121" s="1199"/>
      <c r="F121" s="877"/>
      <c r="H121" s="616"/>
      <c r="I121" s="540"/>
      <c r="J121" s="540"/>
      <c r="K121" s="540"/>
      <c r="L121" s="616"/>
      <c r="M121" s="636"/>
    </row>
    <row r="122" spans="1:13" hidden="1">
      <c r="A122" s="876"/>
      <c r="B122" s="1200"/>
      <c r="C122" s="1201"/>
      <c r="D122" s="1202"/>
      <c r="E122" s="824"/>
      <c r="F122" s="877"/>
      <c r="H122" s="616"/>
      <c r="I122" s="540"/>
      <c r="J122" s="540"/>
      <c r="K122" s="540"/>
      <c r="L122" s="616"/>
      <c r="M122" s="636"/>
    </row>
    <row r="123" spans="1:13" hidden="1">
      <c r="A123" s="876"/>
      <c r="B123" s="1200"/>
      <c r="C123" s="1201"/>
      <c r="D123" s="1202"/>
      <c r="E123" s="824"/>
      <c r="F123" s="877"/>
      <c r="H123" s="616"/>
      <c r="I123" s="540"/>
      <c r="J123" s="540"/>
      <c r="K123" s="540"/>
      <c r="L123" s="616"/>
      <c r="M123" s="636"/>
    </row>
    <row r="124" spans="1:13" hidden="1">
      <c r="A124" s="876"/>
      <c r="B124" s="1200"/>
      <c r="C124" s="1201"/>
      <c r="D124" s="1202"/>
      <c r="E124" s="824"/>
      <c r="F124" s="877"/>
    </row>
    <row r="125" spans="1:13">
      <c r="A125" s="869"/>
      <c r="B125" s="869"/>
      <c r="C125" s="870"/>
      <c r="D125" s="869"/>
      <c r="E125" s="853" t="s">
        <v>260</v>
      </c>
      <c r="F125" s="852">
        <f>SUM(F120:F124)</f>
        <v>0</v>
      </c>
    </row>
    <row r="127" spans="1:13">
      <c r="A127" s="878"/>
      <c r="B127" s="878"/>
      <c r="C127" s="883"/>
      <c r="D127" s="884"/>
      <c r="E127" s="1203" t="s">
        <v>261</v>
      </c>
      <c r="F127" s="882">
        <f>SUM(F125,F115,F106,F97,F87,F77)</f>
        <v>0</v>
      </c>
    </row>
    <row r="128" spans="1:13" hidden="1">
      <c r="A128" s="878"/>
      <c r="B128" s="878"/>
      <c r="C128" s="879"/>
      <c r="D128" s="884"/>
      <c r="E128" s="878"/>
      <c r="F128" s="880"/>
    </row>
    <row r="129" spans="1:8">
      <c r="A129" s="878"/>
      <c r="B129" s="878"/>
      <c r="C129" s="879"/>
      <c r="D129" s="884"/>
      <c r="E129" s="1203" t="s">
        <v>265</v>
      </c>
      <c r="F129" s="882">
        <f>ROUND(F65+F127,0)</f>
        <v>0</v>
      </c>
    </row>
    <row r="130" spans="1:8" s="580" customFormat="1">
      <c r="A130" s="885"/>
      <c r="B130" s="886"/>
      <c r="C130" s="883"/>
      <c r="D130" s="884"/>
      <c r="E130" s="885"/>
      <c r="F130" s="887"/>
    </row>
    <row r="131" spans="1:8">
      <c r="A131" s="885" t="s">
        <v>424</v>
      </c>
      <c r="B131" s="886"/>
      <c r="C131" s="879"/>
      <c r="D131" s="884"/>
      <c r="E131" s="878"/>
      <c r="F131" s="880"/>
    </row>
    <row r="132" spans="1:8">
      <c r="A132" s="888"/>
      <c r="B132" s="878"/>
      <c r="C132" s="879"/>
      <c r="D132" s="884"/>
      <c r="E132" s="878"/>
      <c r="F132" s="889" t="s">
        <v>268</v>
      </c>
    </row>
    <row r="133" spans="1:8">
      <c r="A133" s="1204"/>
      <c r="B133" s="1205"/>
      <c r="C133" s="1206"/>
      <c r="D133" s="899"/>
      <c r="E133" s="1207"/>
      <c r="F133" s="890"/>
    </row>
    <row r="134" spans="1:8">
      <c r="A134" s="891"/>
      <c r="B134" s="892"/>
      <c r="C134" s="893"/>
      <c r="D134" s="899"/>
      <c r="E134" s="894"/>
      <c r="F134" s="895"/>
    </row>
    <row r="135" spans="1:8">
      <c r="A135" s="891"/>
      <c r="B135" s="892"/>
      <c r="C135" s="893"/>
      <c r="D135" s="899"/>
      <c r="E135" s="894"/>
      <c r="F135" s="895"/>
    </row>
    <row r="136" spans="1:8" ht="11.25" customHeight="1">
      <c r="A136" s="885"/>
      <c r="B136" s="896"/>
      <c r="C136" s="883"/>
      <c r="D136" s="884"/>
      <c r="E136" s="885"/>
      <c r="F136" s="887"/>
    </row>
    <row r="137" spans="1:8">
      <c r="A137" s="897"/>
      <c r="B137" s="878"/>
      <c r="C137" s="879"/>
      <c r="D137" s="884"/>
      <c r="E137" s="878"/>
      <c r="F137" s="878"/>
      <c r="H137" s="677" t="s">
        <v>425</v>
      </c>
    </row>
    <row r="138" spans="1:8">
      <c r="A138" s="898" t="s">
        <v>266</v>
      </c>
      <c r="B138" s="881" t="s">
        <v>269</v>
      </c>
      <c r="C138" s="1208" t="e">
        <f>F138/F129</f>
        <v>#DIV/0!</v>
      </c>
      <c r="D138" s="899"/>
      <c r="E138" s="1203" t="s">
        <v>270</v>
      </c>
      <c r="F138" s="882">
        <f>ROUND(F129*0.15,0)</f>
        <v>0</v>
      </c>
    </row>
    <row r="139" spans="1:8" ht="10.5" customHeight="1">
      <c r="A139" s="900"/>
      <c r="B139" s="878"/>
      <c r="C139" s="879"/>
      <c r="D139" s="878"/>
      <c r="E139" s="878"/>
      <c r="F139" s="901"/>
    </row>
    <row r="140" spans="1:8" ht="20.25" customHeight="1">
      <c r="A140" s="878"/>
      <c r="B140" s="878"/>
      <c r="C140" s="879"/>
      <c r="D140" s="885"/>
      <c r="E140" s="902" t="s">
        <v>271</v>
      </c>
      <c r="F140" s="903">
        <f>ROUND(F129+F138,0)</f>
        <v>0</v>
      </c>
    </row>
    <row r="142" spans="1:8">
      <c r="C142" s="581"/>
      <c r="F142" s="599"/>
    </row>
    <row r="143" spans="1:8">
      <c r="F143" s="599"/>
    </row>
    <row r="144" spans="1:8">
      <c r="F144" s="599"/>
    </row>
    <row r="145" spans="6:6">
      <c r="F145" s="599"/>
    </row>
    <row r="146" spans="6:6">
      <c r="F146" s="599"/>
    </row>
    <row r="147" spans="6:6">
      <c r="F147" s="599"/>
    </row>
    <row r="148" spans="6:6">
      <c r="F148" s="599"/>
    </row>
    <row r="149" spans="6:6">
      <c r="F149" s="599"/>
    </row>
  </sheetData>
  <mergeCells count="72">
    <mergeCell ref="B23:F23"/>
    <mergeCell ref="H7:I7"/>
    <mergeCell ref="H8:I8"/>
    <mergeCell ref="B11:F11"/>
    <mergeCell ref="H11:O12"/>
    <mergeCell ref="B12:F12"/>
    <mergeCell ref="H13:O13"/>
    <mergeCell ref="B17:F17"/>
    <mergeCell ref="B18:F18"/>
    <mergeCell ref="A1:F1"/>
    <mergeCell ref="I4:M4"/>
    <mergeCell ref="B5:F5"/>
    <mergeCell ref="I5:M5"/>
    <mergeCell ref="E54:F54"/>
    <mergeCell ref="B24:F24"/>
    <mergeCell ref="B29:F29"/>
    <mergeCell ref="B30:F30"/>
    <mergeCell ref="B35:F35"/>
    <mergeCell ref="B36:F36"/>
    <mergeCell ref="E53:F53"/>
    <mergeCell ref="A52:F52"/>
    <mergeCell ref="A49:B49"/>
    <mergeCell ref="A43:B43"/>
    <mergeCell ref="B6:F6"/>
    <mergeCell ref="I6:M6"/>
    <mergeCell ref="E57:F57"/>
    <mergeCell ref="E58:F58"/>
    <mergeCell ref="E59:F59"/>
    <mergeCell ref="A44:C44"/>
    <mergeCell ref="E55:F55"/>
    <mergeCell ref="E56:F56"/>
    <mergeCell ref="E60:F60"/>
    <mergeCell ref="B70:D71"/>
    <mergeCell ref="I71:K71"/>
    <mergeCell ref="B72:D72"/>
    <mergeCell ref="I72:K72"/>
    <mergeCell ref="B73:D73"/>
    <mergeCell ref="I73:K73"/>
    <mergeCell ref="B74:D74"/>
    <mergeCell ref="B75:D75"/>
    <mergeCell ref="B76:D76"/>
    <mergeCell ref="I81:K81"/>
    <mergeCell ref="B121:D121"/>
    <mergeCell ref="I91:K91"/>
    <mergeCell ref="B92:D92"/>
    <mergeCell ref="I92:K92"/>
    <mergeCell ref="B112:D112"/>
    <mergeCell ref="B113:D113"/>
    <mergeCell ref="B114:D114"/>
    <mergeCell ref="I119:K119"/>
    <mergeCell ref="I120:K120"/>
    <mergeCell ref="B120:D120"/>
    <mergeCell ref="B119:D119"/>
    <mergeCell ref="I82:K82"/>
    <mergeCell ref="B111:D111"/>
    <mergeCell ref="I111:K111"/>
    <mergeCell ref="B93:D93"/>
    <mergeCell ref="B94:D94"/>
    <mergeCell ref="B95:D95"/>
    <mergeCell ref="B96:D96"/>
    <mergeCell ref="B101:C101"/>
    <mergeCell ref="B102:C102"/>
    <mergeCell ref="H102:I102"/>
    <mergeCell ref="B103:C103"/>
    <mergeCell ref="B104:C104"/>
    <mergeCell ref="B105:C105"/>
    <mergeCell ref="I110:K110"/>
    <mergeCell ref="B84:D84"/>
    <mergeCell ref="B85:D85"/>
    <mergeCell ref="B86:D86"/>
    <mergeCell ref="B83:D83"/>
    <mergeCell ref="B81:D82"/>
  </mergeCells>
  <conditionalFormatting sqref="F63">
    <cfRule type="cellIs" dxfId="73" priority="2" operator="greaterThan">
      <formula>0.3</formula>
    </cfRule>
  </conditionalFormatting>
  <conditionalFormatting sqref="C138">
    <cfRule type="cellIs" dxfId="72" priority="1" operator="greaterThan">
      <formula>0.151</formula>
    </cfRule>
  </conditionalFormatting>
  <printOptions horizontalCentered="1"/>
  <pageMargins left="0" right="0" top="0.95" bottom="0.5" header="0.3" footer="0.3"/>
  <pageSetup scale="80" firstPageNumber="2" fitToHeight="0" orientation="portrait" useFirstPageNumber="1" r:id="rId1"/>
  <headerFooter scaleWithDoc="0">
    <oddHeader xml:space="preserve">&amp;L&amp;"Geneva,Bold"NAME OF PROGRAM&amp;R&amp;"Geneva,Bold"APPENDIX
DATE
</oddHeader>
    <oddFooter>&amp;R&amp;10 2022.07.27</oddFooter>
  </headerFooter>
  <rowBreaks count="1" manualBreakCount="1">
    <brk id="41"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view="pageBreakPreview" zoomScaleNormal="120" zoomScaleSheetLayoutView="100" workbookViewId="0">
      <selection activeCell="S49" sqref="S49"/>
    </sheetView>
  </sheetViews>
  <sheetFormatPr defaultColWidth="9.140625" defaultRowHeight="15" customHeight="1"/>
  <cols>
    <col min="1" max="1" width="18.7109375" style="462" customWidth="1"/>
    <col min="2" max="2" width="11.5703125" style="462" customWidth="1"/>
    <col min="3" max="3" width="9.85546875" style="462" customWidth="1"/>
    <col min="4" max="4" width="7.28515625" style="462" customWidth="1"/>
    <col min="5" max="5" width="10.7109375" style="462" customWidth="1"/>
    <col min="6" max="6" width="7" style="462" customWidth="1"/>
    <col min="7" max="7" width="9.7109375" style="462" customWidth="1"/>
    <col min="8" max="8" width="7" style="462" customWidth="1"/>
    <col min="9" max="9" width="9.42578125" style="462" customWidth="1"/>
    <col min="10" max="10" width="6.85546875" style="462" customWidth="1"/>
    <col min="11" max="11" width="14.5703125" style="462" customWidth="1"/>
    <col min="12" max="12" width="13.5703125" style="461" customWidth="1"/>
    <col min="13" max="13" width="12.5703125" style="462" customWidth="1"/>
    <col min="14" max="16384" width="9.140625" style="462"/>
  </cols>
  <sheetData>
    <row r="1" spans="1:24" ht="18" customHeight="1">
      <c r="A1" s="744" t="s">
        <v>0</v>
      </c>
      <c r="B1" s="1209">
        <f>'Bdgt Justf B-2a Pg 2 '!B3</f>
        <v>0</v>
      </c>
      <c r="C1" s="1209"/>
      <c r="D1" s="1209"/>
      <c r="E1" s="1209"/>
      <c r="F1" s="1209"/>
      <c r="G1" s="1209"/>
      <c r="H1" s="1210"/>
      <c r="I1" s="1162"/>
      <c r="J1" s="1211" t="s">
        <v>426</v>
      </c>
      <c r="K1" s="1212" t="s">
        <v>427</v>
      </c>
    </row>
    <row r="2" spans="1:24" ht="18" customHeight="1">
      <c r="A2" s="745" t="s">
        <v>428</v>
      </c>
      <c r="B2" s="466">
        <f>'Bdgt Justf B-2a Pg 2 '!B4</f>
        <v>0</v>
      </c>
      <c r="C2" s="466"/>
      <c r="D2" s="466"/>
      <c r="E2" s="466"/>
      <c r="F2" s="466"/>
      <c r="G2" s="466"/>
      <c r="H2" s="463"/>
      <c r="I2" s="464"/>
      <c r="J2" s="465" t="s">
        <v>291</v>
      </c>
      <c r="K2" s="746"/>
      <c r="L2" s="693" t="s">
        <v>346</v>
      </c>
    </row>
    <row r="3" spans="1:24" ht="18" customHeight="1">
      <c r="A3" s="747"/>
      <c r="B3" s="469"/>
      <c r="C3" s="469"/>
      <c r="D3" s="469"/>
      <c r="E3" s="469"/>
      <c r="F3" s="469"/>
      <c r="G3" s="469"/>
      <c r="H3" s="463"/>
      <c r="I3" s="464"/>
      <c r="J3" s="748" t="s">
        <v>429</v>
      </c>
      <c r="K3" s="749" t="s">
        <v>430</v>
      </c>
      <c r="L3" s="814" t="s">
        <v>349</v>
      </c>
    </row>
    <row r="4" spans="1:24" ht="18" customHeight="1">
      <c r="A4" s="487"/>
      <c r="B4" s="469"/>
      <c r="C4" s="463" t="s">
        <v>137</v>
      </c>
      <c r="D4" s="469"/>
      <c r="E4" s="469"/>
      <c r="F4" s="469"/>
      <c r="G4" s="469"/>
      <c r="H4" s="469"/>
      <c r="I4" s="469"/>
      <c r="J4" s="469"/>
      <c r="K4" s="488"/>
      <c r="L4" s="694" t="s">
        <v>350</v>
      </c>
    </row>
    <row r="5" spans="1:24" ht="6.75" customHeight="1">
      <c r="A5" s="487"/>
      <c r="B5" s="469"/>
      <c r="C5" s="469"/>
      <c r="D5" s="469"/>
      <c r="E5" s="469"/>
      <c r="F5" s="469"/>
      <c r="G5" s="469"/>
      <c r="H5" s="469"/>
      <c r="I5" s="469"/>
      <c r="J5" s="469"/>
      <c r="K5" s="488"/>
    </row>
    <row r="6" spans="1:24" ht="51.6" customHeight="1">
      <c r="A6" s="1500" t="s">
        <v>351</v>
      </c>
      <c r="B6" s="1501"/>
      <c r="C6" s="1502" t="s">
        <v>431</v>
      </c>
      <c r="D6" s="1503"/>
      <c r="E6" s="1502" t="s">
        <v>432</v>
      </c>
      <c r="F6" s="1503"/>
      <c r="G6" s="1502" t="s">
        <v>433</v>
      </c>
      <c r="H6" s="1503"/>
      <c r="I6" s="1502" t="s">
        <v>434</v>
      </c>
      <c r="J6" s="1504"/>
      <c r="K6" s="667"/>
      <c r="L6" s="1344" t="s">
        <v>353</v>
      </c>
      <c r="M6" s="1344"/>
      <c r="N6" s="1344"/>
      <c r="O6" s="1344"/>
      <c r="P6" s="1344"/>
      <c r="Q6" s="1344"/>
      <c r="R6" s="1344"/>
      <c r="S6" s="1344"/>
      <c r="T6" s="688"/>
      <c r="U6" s="688"/>
      <c r="V6" s="688"/>
      <c r="W6" s="688"/>
      <c r="X6" s="688"/>
    </row>
    <row r="7" spans="1:24" s="468" customFormat="1" ht="29.1" customHeight="1">
      <c r="A7" s="470" t="s">
        <v>141</v>
      </c>
      <c r="B7" s="458" t="s">
        <v>142</v>
      </c>
      <c r="C7" s="471" t="s">
        <v>109</v>
      </c>
      <c r="D7" s="472" t="s">
        <v>143</v>
      </c>
      <c r="E7" s="471" t="s">
        <v>109</v>
      </c>
      <c r="F7" s="472" t="s">
        <v>143</v>
      </c>
      <c r="G7" s="471" t="s">
        <v>109</v>
      </c>
      <c r="H7" s="472" t="s">
        <v>143</v>
      </c>
      <c r="I7" s="471" t="s">
        <v>109</v>
      </c>
      <c r="J7" s="472" t="s">
        <v>143</v>
      </c>
      <c r="K7" s="473" t="s">
        <v>355</v>
      </c>
      <c r="L7" s="813" t="s">
        <v>435</v>
      </c>
      <c r="M7" s="474"/>
    </row>
    <row r="8" spans="1:24" ht="19.5" customHeight="1">
      <c r="A8" s="475">
        <f>'Bdgt Justf B-2a Pg 2 '!B8</f>
        <v>0</v>
      </c>
      <c r="B8" s="476">
        <f>'Bdgt Justf B-2a Pg 2 '!E12</f>
        <v>0</v>
      </c>
      <c r="C8" s="1006"/>
      <c r="D8" s="477">
        <f>IF(C8=0,0,C8/$K$8)</f>
        <v>0</v>
      </c>
      <c r="E8" s="1006"/>
      <c r="F8" s="477">
        <f>IF(E8=0,0,E8/$K$8)</f>
        <v>0</v>
      </c>
      <c r="G8" s="1006">
        <v>0</v>
      </c>
      <c r="H8" s="477">
        <f>IF(G8=0,0,G8/$K$8)</f>
        <v>0</v>
      </c>
      <c r="I8" s="1006"/>
      <c r="J8" s="477">
        <f t="shared" ref="J8" si="0">IF(I8=0,0,I8/$K$8)</f>
        <v>0</v>
      </c>
      <c r="K8" s="1008">
        <f t="shared" ref="K8:K17" si="1">SUM(C8,E8,G8,I8)</f>
        <v>0</v>
      </c>
      <c r="L8" s="807" t="e">
        <f>#REF!</f>
        <v>#REF!</v>
      </c>
      <c r="M8" s="809" t="s">
        <v>436</v>
      </c>
    </row>
    <row r="9" spans="1:24" ht="19.5" customHeight="1">
      <c r="A9" s="475">
        <f>'Bdgt Justf B-2a Pg 2 '!B14</f>
        <v>0</v>
      </c>
      <c r="B9" s="476">
        <f>'Bdgt Justf B-2a Pg 2 '!E18</f>
        <v>0</v>
      </c>
      <c r="C9" s="1006"/>
      <c r="D9" s="477">
        <f>IF(C9=0,0,C9/$K$9)</f>
        <v>0</v>
      </c>
      <c r="E9" s="1006"/>
      <c r="F9" s="477">
        <f>IF(E9=0,0,E9/$K$9)</f>
        <v>0</v>
      </c>
      <c r="G9" s="1006"/>
      <c r="H9" s="477">
        <f>IF(G9=0,0,G9/$K$9)</f>
        <v>0</v>
      </c>
      <c r="I9" s="1006"/>
      <c r="J9" s="477">
        <f t="shared" ref="J9:J10" si="2">IF(I9=0,0,I9/$K$10)</f>
        <v>0</v>
      </c>
      <c r="K9" s="1008">
        <f t="shared" si="1"/>
        <v>0</v>
      </c>
      <c r="L9" s="807" t="e">
        <f>#REF!</f>
        <v>#REF!</v>
      </c>
      <c r="M9" s="809" t="s">
        <v>358</v>
      </c>
    </row>
    <row r="10" spans="1:24" ht="19.5" customHeight="1">
      <c r="A10" s="475">
        <f>'Bdgt Justf B-2a Pg 2 '!B20</f>
        <v>0</v>
      </c>
      <c r="B10" s="476">
        <f>'Bdgt Justf B-2a Pg 2 '!E24</f>
        <v>0</v>
      </c>
      <c r="C10" s="1006"/>
      <c r="D10" s="477">
        <f>IF(C10=0,0,C10/$K$10)</f>
        <v>0</v>
      </c>
      <c r="E10" s="1006"/>
      <c r="F10" s="477">
        <f>IF(E10=0,0,E10/$K$10)</f>
        <v>0</v>
      </c>
      <c r="G10" s="1006"/>
      <c r="H10" s="477">
        <f>IF(G10=0,0,G10/$K$10)</f>
        <v>0</v>
      </c>
      <c r="I10" s="1006"/>
      <c r="J10" s="477">
        <f t="shared" si="2"/>
        <v>0</v>
      </c>
      <c r="K10" s="1008">
        <f t="shared" si="1"/>
        <v>0</v>
      </c>
      <c r="L10" s="807" t="e">
        <f>#REF!</f>
        <v>#REF!</v>
      </c>
      <c r="M10" s="809" t="s">
        <v>359</v>
      </c>
    </row>
    <row r="11" spans="1:24" ht="19.5" customHeight="1">
      <c r="A11" s="475">
        <f>'Bdgt Justf B-2a Pg 2 '!B26</f>
        <v>0</v>
      </c>
      <c r="B11" s="476">
        <f>'Bdgt Justf B-2a Pg 2 '!E30</f>
        <v>0</v>
      </c>
      <c r="C11" s="1006"/>
      <c r="D11" s="477">
        <f>IF(C11=0,0,C11/$K$11)</f>
        <v>0</v>
      </c>
      <c r="E11" s="1006"/>
      <c r="F11" s="477">
        <f>IF(E11=0,0,E11/$K$11)</f>
        <v>0</v>
      </c>
      <c r="G11" s="1006"/>
      <c r="H11" s="477">
        <f>IF(G11=0,0,G11/$K$11)</f>
        <v>0</v>
      </c>
      <c r="I11" s="1006"/>
      <c r="J11" s="477">
        <f t="shared" ref="J11" si="3">IF(I11=0,0,I11/$K$11)</f>
        <v>0</v>
      </c>
      <c r="K11" s="1008">
        <f t="shared" si="1"/>
        <v>0</v>
      </c>
      <c r="L11" s="807" t="e">
        <f>#REF!</f>
        <v>#REF!</v>
      </c>
      <c r="M11" s="809" t="s">
        <v>360</v>
      </c>
    </row>
    <row r="12" spans="1:24" ht="19.5" customHeight="1">
      <c r="A12" s="475">
        <f>'Bdgt Justf B-2a Pg 2 '!B32</f>
        <v>0</v>
      </c>
      <c r="B12" s="476">
        <f>'Bdgt Justf B-2a Pg 2 '!E36</f>
        <v>0</v>
      </c>
      <c r="C12" s="1006"/>
      <c r="D12" s="477">
        <f>IF(C12=0,0,C12/$K$12)</f>
        <v>0</v>
      </c>
      <c r="E12" s="1006"/>
      <c r="F12" s="477">
        <f>IF(E12=0,0,E12/$K$12)</f>
        <v>0</v>
      </c>
      <c r="G12" s="1006"/>
      <c r="H12" s="477">
        <f>IF(G12=0,0,G12/$K$12)</f>
        <v>0</v>
      </c>
      <c r="I12" s="1006"/>
      <c r="J12" s="477">
        <f t="shared" ref="J12" si="4">IF(I12=0,0,I12/$K$12)</f>
        <v>0</v>
      </c>
      <c r="K12" s="1008">
        <f t="shared" si="1"/>
        <v>0</v>
      </c>
      <c r="L12" s="807" t="e">
        <f>#REF!</f>
        <v>#REF!</v>
      </c>
      <c r="M12" s="808"/>
    </row>
    <row r="13" spans="1:24" ht="19.5" customHeight="1">
      <c r="A13" s="475">
        <f>'Bdgt Justf B-2a Pg 2 '!B38</f>
        <v>0</v>
      </c>
      <c r="B13" s="476">
        <f>'Bdgt Justf B-2a Pg 2 '!E42</f>
        <v>0</v>
      </c>
      <c r="C13" s="1006"/>
      <c r="D13" s="477">
        <f>IF(C13=0,0,C13/$K$12)</f>
        <v>0</v>
      </c>
      <c r="E13" s="1006"/>
      <c r="F13" s="477">
        <f>IF(E13=0,0,E13/$K$12)</f>
        <v>0</v>
      </c>
      <c r="G13" s="1006"/>
      <c r="H13" s="477">
        <f>IF(G13=0,0,G13/$K$12)</f>
        <v>0</v>
      </c>
      <c r="I13" s="1006"/>
      <c r="J13" s="477">
        <f t="shared" ref="J13:J16" si="5">IF(I13=0,0,I13/$K$12)</f>
        <v>0</v>
      </c>
      <c r="K13" s="1008">
        <f t="shared" ref="K13:K16" si="6">SUM(C13,E13,G13,I13)</f>
        <v>0</v>
      </c>
      <c r="L13" s="807" t="e">
        <f>#REF!</f>
        <v>#REF!</v>
      </c>
      <c r="M13" s="816" t="s">
        <v>361</v>
      </c>
    </row>
    <row r="14" spans="1:24" ht="19.5" customHeight="1">
      <c r="A14" s="475">
        <f>'Bdgt Justf B-2a Pg 2 '!B44</f>
        <v>0</v>
      </c>
      <c r="B14" s="476">
        <f>'Bdgt Justf B-2a Pg 2 '!E48</f>
        <v>0</v>
      </c>
      <c r="C14" s="1006"/>
      <c r="D14" s="477">
        <f>IF(C14=0,0,C14/$K$12)</f>
        <v>0</v>
      </c>
      <c r="E14" s="1006"/>
      <c r="F14" s="477">
        <f>IF(E14=0,0,E14/$K$12)</f>
        <v>0</v>
      </c>
      <c r="G14" s="1006"/>
      <c r="H14" s="477">
        <f>IF(G14=0,0,G14/$K$12)</f>
        <v>0</v>
      </c>
      <c r="I14" s="1006"/>
      <c r="J14" s="477">
        <f t="shared" si="5"/>
        <v>0</v>
      </c>
      <c r="K14" s="1008">
        <f t="shared" si="6"/>
        <v>0</v>
      </c>
      <c r="L14" s="807" t="e">
        <f>#REF!</f>
        <v>#REF!</v>
      </c>
      <c r="M14" s="808"/>
    </row>
    <row r="15" spans="1:24" ht="19.5" customHeight="1">
      <c r="A15" s="475">
        <f>'Bdgt Justf B-2a Pg 2 '!B50</f>
        <v>0</v>
      </c>
      <c r="B15" s="476">
        <f>'Bdgt Justf B-2a Pg 2 '!E54</f>
        <v>0</v>
      </c>
      <c r="C15" s="1006"/>
      <c r="D15" s="477">
        <f>IF(C15=0,0,C15/$K$12)</f>
        <v>0</v>
      </c>
      <c r="E15" s="1006"/>
      <c r="F15" s="477">
        <f>IF(E15=0,0,E15/$K$12)</f>
        <v>0</v>
      </c>
      <c r="G15" s="1006"/>
      <c r="H15" s="477">
        <f>IF(G15=0,0,G15/$K$12)</f>
        <v>0</v>
      </c>
      <c r="I15" s="1006"/>
      <c r="J15" s="477">
        <f t="shared" si="5"/>
        <v>0</v>
      </c>
      <c r="K15" s="1008">
        <f t="shared" si="6"/>
        <v>0</v>
      </c>
      <c r="L15" s="807" t="e">
        <f>#REF!</f>
        <v>#REF!</v>
      </c>
      <c r="M15" s="808"/>
    </row>
    <row r="16" spans="1:24" ht="19.5" customHeight="1">
      <c r="A16" s="475">
        <f>'Bdgt Justf B-2a Pg 2 '!B56</f>
        <v>0</v>
      </c>
      <c r="B16" s="476">
        <f>'Bdgt Justf B-2a Pg 2 '!E60</f>
        <v>0</v>
      </c>
      <c r="C16" s="1006"/>
      <c r="D16" s="477">
        <f>IF(C16=0,0,C16/$K$12)</f>
        <v>0</v>
      </c>
      <c r="E16" s="1006"/>
      <c r="F16" s="477">
        <f>IF(E16=0,0,E16/$K$12)</f>
        <v>0</v>
      </c>
      <c r="G16" s="1006"/>
      <c r="H16" s="477">
        <f>IF(G16=0,0,G16/$K$12)</f>
        <v>0</v>
      </c>
      <c r="I16" s="1006"/>
      <c r="J16" s="477">
        <f t="shared" si="5"/>
        <v>0</v>
      </c>
      <c r="K16" s="1008">
        <f t="shared" si="6"/>
        <v>0</v>
      </c>
      <c r="L16" s="807" t="e">
        <f>#REF!</f>
        <v>#REF!</v>
      </c>
      <c r="M16" s="808"/>
    </row>
    <row r="17" spans="1:20" ht="19.5" customHeight="1" thickBot="1">
      <c r="A17" s="478">
        <f>'Bdgt Justf B-2a Pg 2 '!B62</f>
        <v>0</v>
      </c>
      <c r="B17" s="479">
        <f>'Bdgt Justf B-2a Pg 2 '!E66</f>
        <v>0</v>
      </c>
      <c r="C17" s="480"/>
      <c r="D17" s="481">
        <f>IF(C17=0,0,C17/$K$17)</f>
        <v>0</v>
      </c>
      <c r="E17" s="480"/>
      <c r="F17" s="481">
        <f>IF(E17=0,0,E17/$K$17)</f>
        <v>0</v>
      </c>
      <c r="G17" s="480"/>
      <c r="H17" s="481">
        <f>IF(G17=0,0,G17/$K$17)</f>
        <v>0</v>
      </c>
      <c r="I17" s="480"/>
      <c r="J17" s="481">
        <f t="shared" ref="J17" si="7">IF(I17=0,0,I17/$K$17)</f>
        <v>0</v>
      </c>
      <c r="K17" s="480">
        <f t="shared" si="1"/>
        <v>0</v>
      </c>
      <c r="L17" s="807" t="e">
        <f>#REF!</f>
        <v>#REF!</v>
      </c>
      <c r="M17" s="808"/>
    </row>
    <row r="18" spans="1:20" s="468" customFormat="1" ht="19.5" customHeight="1" thickTop="1">
      <c r="A18" s="709" t="s">
        <v>362</v>
      </c>
      <c r="B18" s="482">
        <f>SUM(B8:B17)</f>
        <v>0</v>
      </c>
      <c r="C18" s="483">
        <f>SUM(C8:C17)</f>
        <v>0</v>
      </c>
      <c r="D18" s="484">
        <f>IF(C18=0,0,C18/$K$18)</f>
        <v>0</v>
      </c>
      <c r="E18" s="483">
        <f t="shared" ref="E18" si="8">SUM(E8:E17)</f>
        <v>0</v>
      </c>
      <c r="F18" s="484">
        <f>IF(E18=0,0,E18/$K$18)</f>
        <v>0</v>
      </c>
      <c r="G18" s="483">
        <f t="shared" ref="G18" si="9">SUM(G8:G17)</f>
        <v>0</v>
      </c>
      <c r="H18" s="484">
        <f>IF(G18=0,0,G18/$K$18)</f>
        <v>0</v>
      </c>
      <c r="I18" s="483">
        <f t="shared" ref="I18" si="10">SUM(I8:I17)</f>
        <v>0</v>
      </c>
      <c r="J18" s="484">
        <f t="shared" ref="J18" si="11">IF(I18=0,0,I18/$K$18)</f>
        <v>0</v>
      </c>
      <c r="K18" s="483">
        <f>SUM(K8:K17)</f>
        <v>0</v>
      </c>
      <c r="L18" s="810" t="e">
        <f>#REF!</f>
        <v>#REF!</v>
      </c>
      <c r="M18" s="811"/>
    </row>
    <row r="19" spans="1:20" ht="19.5" customHeight="1" thickBot="1">
      <c r="A19" s="765" t="s">
        <v>147</v>
      </c>
      <c r="B19" s="768">
        <f>'Bdgt Justf B-2a Pg 2 '!F82</f>
        <v>0</v>
      </c>
      <c r="C19" s="770">
        <f>ROUND(C18*$B$19,0)</f>
        <v>0</v>
      </c>
      <c r="D19" s="1213">
        <f>IF(C19=0,0,C19/$K$19)</f>
        <v>0</v>
      </c>
      <c r="E19" s="1214">
        <f t="shared" ref="E19" si="12">ROUND(E18*$B$19,0)</f>
        <v>0</v>
      </c>
      <c r="F19" s="1213">
        <f>IF(E19=0,0,E19/$K$19)</f>
        <v>0</v>
      </c>
      <c r="G19" s="1214">
        <f t="shared" ref="G19" si="13">ROUND(G18*$B$19,0)</f>
        <v>0</v>
      </c>
      <c r="H19" s="1213">
        <f>IF(G19=0,0,G19/$K$19)</f>
        <v>0</v>
      </c>
      <c r="I19" s="1214">
        <f t="shared" ref="I19" si="14">ROUND(I18*$B$19,0)</f>
        <v>0</v>
      </c>
      <c r="J19" s="1213">
        <f t="shared" ref="J19" si="15">IF(I19=0,0,I19/$K$19)</f>
        <v>0</v>
      </c>
      <c r="K19" s="1214">
        <f>SUM(C19,E19,G19,I19)</f>
        <v>0</v>
      </c>
      <c r="L19" s="807" t="e">
        <f>#REF!</f>
        <v>#REF!</v>
      </c>
      <c r="M19" s="812"/>
    </row>
    <row r="20" spans="1:20" s="468" customFormat="1" ht="19.5" customHeight="1" thickBot="1">
      <c r="A20" s="766" t="s">
        <v>111</v>
      </c>
      <c r="B20" s="769"/>
      <c r="C20" s="759">
        <f>SUM(C18:C19)</f>
        <v>0</v>
      </c>
      <c r="D20" s="760">
        <f>IF(C20=0,0,C20/$K$20)</f>
        <v>0</v>
      </c>
      <c r="E20" s="767">
        <f t="shared" ref="E20" si="16">SUM(E18:E19)</f>
        <v>0</v>
      </c>
      <c r="F20" s="760">
        <f>IF(E20=0,0,E20/$K$20)</f>
        <v>0</v>
      </c>
      <c r="G20" s="767">
        <f t="shared" ref="G20" si="17">SUM(G18:G19)</f>
        <v>0</v>
      </c>
      <c r="H20" s="760">
        <f>IF(G20=0,0,G20/$K$20)</f>
        <v>0</v>
      </c>
      <c r="I20" s="767">
        <f t="shared" ref="I20" si="18">SUM(I18:I19)</f>
        <v>0</v>
      </c>
      <c r="J20" s="760">
        <f t="shared" ref="J20" si="19">IF(I20=0,0,I20/$K$20)</f>
        <v>0</v>
      </c>
      <c r="K20" s="761">
        <f>SUM(K18:K19)</f>
        <v>0</v>
      </c>
      <c r="L20" s="810" t="e">
        <f>#REF!</f>
        <v>#REF!</v>
      </c>
      <c r="M20" s="811"/>
    </row>
    <row r="21" spans="1:20" ht="13.5" customHeight="1">
      <c r="A21" s="487"/>
      <c r="B21" s="469"/>
      <c r="C21" s="469"/>
      <c r="D21" s="750"/>
      <c r="E21" s="469"/>
      <c r="F21" s="750"/>
      <c r="G21" s="469"/>
      <c r="H21" s="750"/>
      <c r="I21" s="469"/>
      <c r="J21" s="750"/>
      <c r="K21" s="488"/>
      <c r="L21" s="1490" t="s">
        <v>363</v>
      </c>
      <c r="M21" s="1491"/>
      <c r="N21" s="1491"/>
      <c r="O21" s="1491"/>
      <c r="P21" s="1491"/>
      <c r="Q21" s="1491"/>
      <c r="R21" s="1491"/>
    </row>
    <row r="22" spans="1:20" s="468" customFormat="1" ht="17.100000000000001" customHeight="1">
      <c r="A22" s="1492" t="s">
        <v>148</v>
      </c>
      <c r="B22" s="1493"/>
      <c r="C22" s="489" t="s">
        <v>364</v>
      </c>
      <c r="D22" s="472" t="s">
        <v>9</v>
      </c>
      <c r="E22" s="489" t="s">
        <v>364</v>
      </c>
      <c r="F22" s="472" t="s">
        <v>9</v>
      </c>
      <c r="G22" s="489" t="s">
        <v>364</v>
      </c>
      <c r="H22" s="472" t="s">
        <v>9</v>
      </c>
      <c r="I22" s="489" t="s">
        <v>364</v>
      </c>
      <c r="J22" s="472" t="s">
        <v>9</v>
      </c>
      <c r="K22" s="490" t="s">
        <v>355</v>
      </c>
      <c r="L22" s="1494" t="s">
        <v>151</v>
      </c>
      <c r="M22" s="1495"/>
      <c r="N22" s="1495"/>
      <c r="O22" s="1495"/>
      <c r="P22" s="1495"/>
      <c r="Q22" s="1495"/>
      <c r="R22" s="1495"/>
      <c r="S22" s="1495"/>
      <c r="T22" s="1495"/>
    </row>
    <row r="23" spans="1:20" ht="15" customHeight="1">
      <c r="A23" s="1492" t="s">
        <v>152</v>
      </c>
      <c r="B23" s="1493"/>
      <c r="C23" s="492"/>
      <c r="D23" s="493">
        <f>IF(C23=0,0,C23/$K$23)</f>
        <v>0</v>
      </c>
      <c r="E23" s="492"/>
      <c r="F23" s="493">
        <f>IF(E23=0,0,E23/$K$23)</f>
        <v>0</v>
      </c>
      <c r="G23" s="492"/>
      <c r="H23" s="493">
        <f>IF(G23=0,0,G23/$K$23)</f>
        <v>0</v>
      </c>
      <c r="I23" s="492"/>
      <c r="J23" s="493">
        <f t="shared" ref="J23" si="20">IF(I23=0,0,I23/$K$23)</f>
        <v>0</v>
      </c>
      <c r="K23" s="1008">
        <f>SUM(C23,E23,G23,I23)</f>
        <v>0</v>
      </c>
      <c r="L23" s="461">
        <f>'Bdgt Justf B-2a Pg 2 '!F96</f>
        <v>0</v>
      </c>
    </row>
    <row r="24" spans="1:20" ht="15" customHeight="1">
      <c r="A24" s="1492" t="s">
        <v>153</v>
      </c>
      <c r="B24" s="1493"/>
      <c r="C24" s="492"/>
      <c r="D24" s="493">
        <f>IF(C24=0,0,C24/$K$24)</f>
        <v>0</v>
      </c>
      <c r="E24" s="492"/>
      <c r="F24" s="493">
        <f>IF(E24=0,0,E24/$K$24)</f>
        <v>0</v>
      </c>
      <c r="G24" s="492"/>
      <c r="H24" s="493">
        <f>IF(G24=0,0,G24/$K$24)</f>
        <v>0</v>
      </c>
      <c r="I24" s="492"/>
      <c r="J24" s="493">
        <f>IF(I24=0,0,I24/$K$24)</f>
        <v>0</v>
      </c>
      <c r="K24" s="1008">
        <f>SUM(C24,E24,G24,I24)</f>
        <v>0</v>
      </c>
      <c r="L24" s="461">
        <f>'Bdgt Justf B-2a Pg 2 '!F106</f>
        <v>0</v>
      </c>
    </row>
    <row r="25" spans="1:20" ht="15" customHeight="1">
      <c r="A25" s="1492" t="s">
        <v>154</v>
      </c>
      <c r="B25" s="1493"/>
      <c r="C25" s="492"/>
      <c r="D25" s="493">
        <f>IF(C25=0,0,C25/$K$25)</f>
        <v>0</v>
      </c>
      <c r="E25" s="492"/>
      <c r="F25" s="493">
        <f>IF(E25=0,0,E25/$K$25)</f>
        <v>0</v>
      </c>
      <c r="G25" s="492"/>
      <c r="H25" s="493">
        <f>IF(G25=0,0,G25/$K$25)</f>
        <v>0</v>
      </c>
      <c r="I25" s="492"/>
      <c r="J25" s="493">
        <f>IF(I25=0,0,I25/$K$25)</f>
        <v>0</v>
      </c>
      <c r="K25" s="1008">
        <f>SUM(C25,E25,G25,I25)</f>
        <v>0</v>
      </c>
      <c r="L25" s="461">
        <f>'Bdgt Justf B-2a Pg 2 '!F116</f>
        <v>0</v>
      </c>
    </row>
    <row r="26" spans="1:20" ht="15" customHeight="1">
      <c r="A26" s="1492" t="s">
        <v>155</v>
      </c>
      <c r="B26" s="1493"/>
      <c r="C26" s="492"/>
      <c r="D26" s="493">
        <f>IF(C26=0,0,C26/$K$26)</f>
        <v>0</v>
      </c>
      <c r="E26" s="492"/>
      <c r="F26" s="493">
        <f>IF(E26=0,0,E26/$K$26)</f>
        <v>0</v>
      </c>
      <c r="G26" s="492"/>
      <c r="H26" s="493">
        <f>IF(G26=0,0,G26/$K$26)</f>
        <v>0</v>
      </c>
      <c r="I26" s="492"/>
      <c r="J26" s="493">
        <f>IF(I26=0,0,I26/$K$26)</f>
        <v>0</v>
      </c>
      <c r="K26" s="1008">
        <f>SUM(C26,E26,G26,I26)</f>
        <v>0</v>
      </c>
      <c r="L26" s="461">
        <f>'Bdgt Justf B-2a Pg 2 '!F125</f>
        <v>0</v>
      </c>
    </row>
    <row r="27" spans="1:20" ht="15" customHeight="1">
      <c r="A27" s="1492" t="s">
        <v>156</v>
      </c>
      <c r="B27" s="1493"/>
      <c r="C27" s="492"/>
      <c r="D27" s="493"/>
      <c r="E27" s="492"/>
      <c r="F27" s="493"/>
      <c r="G27" s="492"/>
      <c r="H27" s="493"/>
      <c r="I27" s="492"/>
      <c r="J27" s="493"/>
      <c r="K27" s="1008"/>
    </row>
    <row r="28" spans="1:20" ht="15" customHeight="1">
      <c r="A28" s="1215">
        <f>'Bdgt Justf B-2a Pg 2 '!A130</f>
        <v>0</v>
      </c>
      <c r="B28" s="491"/>
      <c r="C28" s="492"/>
      <c r="D28" s="493">
        <f>IF(C28=0,0,C28/$K$28)</f>
        <v>0</v>
      </c>
      <c r="E28" s="492"/>
      <c r="F28" s="493">
        <f>IF(E28=0,0,E28/$K$28)</f>
        <v>0</v>
      </c>
      <c r="G28" s="492"/>
      <c r="H28" s="493">
        <f>IF(G28=0,0,G28/$K$28)</f>
        <v>0</v>
      </c>
      <c r="I28" s="492"/>
      <c r="J28" s="493">
        <f>IF(I28=0,0,I28/$K$28)</f>
        <v>0</v>
      </c>
      <c r="K28" s="1008">
        <f>SUM(C28,E28,G28,I28)</f>
        <v>0</v>
      </c>
      <c r="L28" s="461">
        <f>'Bdgt Justf B-2a Pg 2 '!F130</f>
        <v>0</v>
      </c>
    </row>
    <row r="29" spans="1:20" ht="15" customHeight="1">
      <c r="A29" s="1215">
        <f>'Bdgt Justf B-2a Pg 2 '!A131</f>
        <v>0</v>
      </c>
      <c r="B29" s="491"/>
      <c r="C29" s="492"/>
      <c r="D29" s="493">
        <f>IF(C29=0,0,C29/$K$29)</f>
        <v>0</v>
      </c>
      <c r="E29" s="492"/>
      <c r="F29" s="493">
        <f>IF(E29=0,0,E29/$K$29)</f>
        <v>0</v>
      </c>
      <c r="G29" s="492"/>
      <c r="H29" s="493">
        <f>IF(G29=0,0,G29/$K$29)</f>
        <v>0</v>
      </c>
      <c r="I29" s="492"/>
      <c r="J29" s="493">
        <f>IF(I29=0,0,I29/$K$29)</f>
        <v>0</v>
      </c>
      <c r="K29" s="1008">
        <f>SUM(C29,E29,G29,I29)</f>
        <v>0</v>
      </c>
      <c r="L29" s="461">
        <f>'Bdgt Justf B-2a Pg 2 '!F131</f>
        <v>0</v>
      </c>
    </row>
    <row r="30" spans="1:20" ht="15" hidden="1" customHeight="1">
      <c r="A30" s="1215">
        <f>'Bdgt Justf B-2a Pg 2 '!A132</f>
        <v>0</v>
      </c>
      <c r="B30" s="491"/>
      <c r="C30" s="492"/>
      <c r="D30" s="493">
        <f>IF(C30=0,0,C30/$K$30)</f>
        <v>0</v>
      </c>
      <c r="E30" s="492"/>
      <c r="F30" s="493">
        <f>IF(E30=0,0,E30/$K$30)</f>
        <v>0</v>
      </c>
      <c r="G30" s="492"/>
      <c r="H30" s="493">
        <f>IF(G30=0,0,G30/$K$30)</f>
        <v>0</v>
      </c>
      <c r="I30" s="492"/>
      <c r="J30" s="493">
        <f>IF(I30=0,0,I30/$K$30)</f>
        <v>0</v>
      </c>
      <c r="K30" s="1008">
        <f>SUM(C30,E30,G30,I30)</f>
        <v>0</v>
      </c>
      <c r="L30" s="461">
        <f>'Bdgt Justf B-2a Pg 2 '!F132</f>
        <v>0</v>
      </c>
    </row>
    <row r="31" spans="1:20" ht="15" hidden="1" customHeight="1">
      <c r="A31" s="1215">
        <f>'Bdgt Justf B-2a Pg 2 '!A133</f>
        <v>0</v>
      </c>
      <c r="B31" s="491"/>
      <c r="C31" s="492"/>
      <c r="D31" s="493">
        <f>IF(C31=0,0,C31/$K$31)</f>
        <v>0</v>
      </c>
      <c r="E31" s="492"/>
      <c r="F31" s="493">
        <f>IF(E31=0,0,E31/$K$31)</f>
        <v>0</v>
      </c>
      <c r="G31" s="492"/>
      <c r="H31" s="493">
        <f>IF(G31=0,0,G31/$K$31)</f>
        <v>0</v>
      </c>
      <c r="I31" s="492"/>
      <c r="J31" s="493">
        <f>IF(I31=0,0,I31/$K$31)</f>
        <v>0</v>
      </c>
      <c r="K31" s="1008">
        <f>SUM(C31,E31,G31,I31)</f>
        <v>0</v>
      </c>
      <c r="L31" s="461">
        <f>'Bdgt Justf B-2a Pg 2 '!F133</f>
        <v>0</v>
      </c>
    </row>
    <row r="32" spans="1:20" ht="15" customHeight="1">
      <c r="A32" s="1496" t="s">
        <v>157</v>
      </c>
      <c r="B32" s="1497"/>
      <c r="C32" s="492"/>
      <c r="D32" s="493"/>
      <c r="E32" s="492"/>
      <c r="F32" s="493"/>
      <c r="G32" s="492"/>
      <c r="H32" s="493"/>
      <c r="I32" s="492"/>
      <c r="J32" s="493"/>
      <c r="K32" s="1008"/>
    </row>
    <row r="33" spans="1:15" ht="15" customHeight="1">
      <c r="A33" s="1215">
        <f>'Bdgt Justf B-2a Pg 2 '!A139</f>
        <v>0</v>
      </c>
      <c r="B33" s="494" t="s">
        <v>158</v>
      </c>
      <c r="C33" s="492"/>
      <c r="D33" s="493">
        <f>IF(C33=0,0,C33/$K$33)</f>
        <v>0</v>
      </c>
      <c r="E33" s="492"/>
      <c r="F33" s="493">
        <f>IF(E33=0,0,E33/$K$33)</f>
        <v>0</v>
      </c>
      <c r="G33" s="492"/>
      <c r="H33" s="493">
        <f>IF(G33=0,0,G33/$K$33)</f>
        <v>0</v>
      </c>
      <c r="I33" s="492"/>
      <c r="J33" s="493">
        <f>IF(I33=0,0,I33/$K$33)</f>
        <v>0</v>
      </c>
      <c r="K33" s="1008">
        <f>SUM(C33,E33,G33,I33)</f>
        <v>0</v>
      </c>
      <c r="L33" s="461">
        <f>'Bdgt Justf B-2a Pg 2 '!F139</f>
        <v>0</v>
      </c>
    </row>
    <row r="34" spans="1:15" ht="15" customHeight="1" thickBot="1">
      <c r="A34" s="756">
        <f>'Bdgt Justf B-2a Pg 2 '!A140</f>
        <v>0</v>
      </c>
      <c r="B34" s="757"/>
      <c r="C34" s="758"/>
      <c r="D34" s="1213">
        <f>IF(C34=0,0,C34/$K$34)</f>
        <v>0</v>
      </c>
      <c r="E34" s="758"/>
      <c r="F34" s="1213">
        <f>IF(E34=0,0,E34/$K$34)</f>
        <v>0</v>
      </c>
      <c r="G34" s="758"/>
      <c r="H34" s="1213">
        <f>IF(G34=0,0,G34/$K$34)</f>
        <v>0</v>
      </c>
      <c r="I34" s="758"/>
      <c r="J34" s="1213">
        <f>IF(I34=0,0,I34/$K$34)</f>
        <v>0</v>
      </c>
      <c r="K34" s="1214">
        <f>SUM(C34,E34,G34,I34)</f>
        <v>0</v>
      </c>
      <c r="L34" s="461">
        <f>'Bdgt Justf B-2a Pg 2 '!F140</f>
        <v>0</v>
      </c>
    </row>
    <row r="35" spans="1:15" s="468" customFormat="1" ht="21" customHeight="1" thickBot="1">
      <c r="A35" s="1488" t="s">
        <v>159</v>
      </c>
      <c r="B35" s="1489"/>
      <c r="C35" s="759">
        <f>SUM(C23:C34)</f>
        <v>0</v>
      </c>
      <c r="D35" s="760">
        <f>IF(C35=0,0,C35/$K$35)</f>
        <v>0</v>
      </c>
      <c r="E35" s="759">
        <f>SUM(E23:E34)</f>
        <v>0</v>
      </c>
      <c r="F35" s="760">
        <f>IF(E35=0,0,E35/$K$35)</f>
        <v>0</v>
      </c>
      <c r="G35" s="759">
        <f>SUM(G23:G34)</f>
        <v>0</v>
      </c>
      <c r="H35" s="760">
        <f>IF(G35=0,0,G35/$K$35)</f>
        <v>0</v>
      </c>
      <c r="I35" s="759">
        <f>SUM(I23:I34)</f>
        <v>0</v>
      </c>
      <c r="J35" s="760">
        <f t="shared" ref="J35" si="21">IF(I35=0,0,I35/$K$35)</f>
        <v>0</v>
      </c>
      <c r="K35" s="761">
        <f>SUM(K23:K34)</f>
        <v>0</v>
      </c>
      <c r="L35" s="485">
        <f>'Bdgt Justf B-2a Pg 2 '!F146</f>
        <v>0</v>
      </c>
      <c r="M35" s="486"/>
    </row>
    <row r="36" spans="1:15" ht="15" customHeight="1" thickBot="1">
      <c r="A36" s="747"/>
      <c r="B36" s="498"/>
      <c r="C36" s="499"/>
      <c r="D36" s="500"/>
      <c r="E36" s="499"/>
      <c r="F36" s="501"/>
      <c r="G36" s="502"/>
      <c r="H36" s="501"/>
      <c r="I36" s="502"/>
      <c r="J36" s="501"/>
      <c r="K36" s="751"/>
    </row>
    <row r="37" spans="1:15" ht="18.75" customHeight="1">
      <c r="A37" s="1498" t="s">
        <v>164</v>
      </c>
      <c r="B37" s="1499"/>
      <c r="C37" s="503">
        <f>SUM(C20,C35)</f>
        <v>0</v>
      </c>
      <c r="D37" s="493">
        <f>IF(C37=0,0,C37/$K$37)</f>
        <v>0</v>
      </c>
      <c r="E37" s="503">
        <f>SUM(E20,E35)</f>
        <v>0</v>
      </c>
      <c r="F37" s="493">
        <f>IF(E37=0,0,E37/$K$37)</f>
        <v>0</v>
      </c>
      <c r="G37" s="503">
        <f>SUM(G20,G35)</f>
        <v>0</v>
      </c>
      <c r="H37" s="493">
        <f>IF(G37=0,0,G37/$K$37)</f>
        <v>0</v>
      </c>
      <c r="I37" s="503">
        <f>SUM(I20,I35)</f>
        <v>0</v>
      </c>
      <c r="J37" s="493">
        <f t="shared" ref="J37" si="22">IF(I37=0,0,I37/$K$37)</f>
        <v>0</v>
      </c>
      <c r="K37" s="1008">
        <f>SUM(C37,E37,G37,I37)</f>
        <v>0</v>
      </c>
      <c r="L37" s="461">
        <f>'Bdgt Justf B-2a Pg 2 '!F148</f>
        <v>0</v>
      </c>
    </row>
    <row r="38" spans="1:15" ht="18.75" customHeight="1" thickBot="1">
      <c r="A38" s="504" t="s">
        <v>165</v>
      </c>
      <c r="B38" s="505" t="e">
        <f>K38/K37</f>
        <v>#DIV/0!</v>
      </c>
      <c r="C38" s="495" t="e">
        <f>ROUND(C37*$M$38,0)</f>
        <v>#DIV/0!</v>
      </c>
      <c r="D38" s="496" t="e">
        <f>IF(C38=0,0,C38/$K$38)</f>
        <v>#DIV/0!</v>
      </c>
      <c r="E38" s="495" t="e">
        <f>ROUND(E37*$M$38,0)</f>
        <v>#DIV/0!</v>
      </c>
      <c r="F38" s="496" t="e">
        <f>IF(E38=0,0,E38/$K$38)</f>
        <v>#DIV/0!</v>
      </c>
      <c r="G38" s="495" t="e">
        <f>ROUND(G37*$M$38,0)</f>
        <v>#DIV/0!</v>
      </c>
      <c r="H38" s="496" t="e">
        <f>IF(G38=0,0,G38/$K$38)</f>
        <v>#DIV/0!</v>
      </c>
      <c r="I38" s="495" t="e">
        <f>ROUND(I37*$M$38,0)</f>
        <v>#DIV/0!</v>
      </c>
      <c r="J38" s="496" t="e">
        <f t="shared" ref="J38" si="23">IF(I38=0,0,I38/$K$38)</f>
        <v>#DIV/0!</v>
      </c>
      <c r="K38" s="497" t="e">
        <f>SUM(C38,E38,G38,I38)</f>
        <v>#DIV/0!</v>
      </c>
      <c r="L38" s="461">
        <f>'Bdgt Justf B-2a Pg 2 '!F157</f>
        <v>0</v>
      </c>
      <c r="M38" s="506" t="e">
        <f>'Bdgt Justf B-2a Pg 2 '!F156</f>
        <v>#DIV/0!</v>
      </c>
    </row>
    <row r="39" spans="1:15" s="468" customFormat="1" ht="18.75" customHeight="1" thickBot="1">
      <c r="A39" s="1488" t="s">
        <v>166</v>
      </c>
      <c r="B39" s="1489"/>
      <c r="C39" s="759" t="e">
        <f>SUM(C37:C38)</f>
        <v>#DIV/0!</v>
      </c>
      <c r="D39" s="760" t="e">
        <f>IF(C39=0,0,C39/$K$39)</f>
        <v>#DIV/0!</v>
      </c>
      <c r="E39" s="759" t="e">
        <f t="shared" ref="E39" si="24">SUM(E37:E38)</f>
        <v>#DIV/0!</v>
      </c>
      <c r="F39" s="760" t="e">
        <f>IF(E39=0,0,E39/$K$39)</f>
        <v>#DIV/0!</v>
      </c>
      <c r="G39" s="759" t="e">
        <f t="shared" ref="G39" si="25">SUM(G37:G38)</f>
        <v>#DIV/0!</v>
      </c>
      <c r="H39" s="760" t="e">
        <f>IF(G39=0,0,G39/$K$39)</f>
        <v>#DIV/0!</v>
      </c>
      <c r="I39" s="759" t="e">
        <f t="shared" ref="I39" si="26">SUM(I37:I38)</f>
        <v>#DIV/0!</v>
      </c>
      <c r="J39" s="760" t="e">
        <f t="shared" ref="J39" si="27">IF(I39=0,0,I39/$K$39)</f>
        <v>#DIV/0!</v>
      </c>
      <c r="K39" s="761" t="e">
        <f>+K37+K38</f>
        <v>#DIV/0!</v>
      </c>
      <c r="L39" s="485">
        <f>'Bdgt Justf B-2a Pg 2 '!F159</f>
        <v>0</v>
      </c>
    </row>
    <row r="40" spans="1:15" ht="11.1" customHeight="1" thickBot="1">
      <c r="A40" s="762"/>
      <c r="B40" s="498"/>
      <c r="C40" s="763"/>
      <c r="D40" s="764"/>
      <c r="E40" s="763"/>
      <c r="F40" s="764"/>
      <c r="G40" s="502"/>
      <c r="H40" s="764"/>
      <c r="I40" s="502"/>
      <c r="J40" s="764"/>
      <c r="K40" s="752"/>
    </row>
    <row r="41" spans="1:15" ht="15.95" customHeight="1" thickBot="1">
      <c r="A41" s="1478" t="s">
        <v>366</v>
      </c>
      <c r="B41" s="1479"/>
      <c r="C41" s="1480" t="e">
        <v>#N/A</v>
      </c>
      <c r="D41" s="1481"/>
      <c r="E41" s="1480" t="s">
        <v>437</v>
      </c>
      <c r="F41" s="1481"/>
      <c r="G41" s="1480" t="s">
        <v>437</v>
      </c>
      <c r="H41" s="1481"/>
      <c r="I41" s="1480" t="s">
        <v>437</v>
      </c>
      <c r="J41" s="1481"/>
      <c r="K41" s="752"/>
    </row>
    <row r="42" spans="1:15" ht="18" customHeight="1">
      <c r="A42" s="1482" t="s">
        <v>369</v>
      </c>
      <c r="B42" s="1483"/>
      <c r="C42" s="1484"/>
      <c r="D42" s="1485"/>
      <c r="E42" s="1486"/>
      <c r="F42" s="1487"/>
      <c r="G42" s="1486"/>
      <c r="H42" s="1487"/>
      <c r="I42" s="1486"/>
      <c r="J42" s="1487"/>
      <c r="K42" s="753">
        <f>SUM(C42,E42,G42,I42)</f>
        <v>0</v>
      </c>
    </row>
    <row r="43" spans="1:15" ht="16.5" customHeight="1">
      <c r="A43" s="1474" t="s">
        <v>370</v>
      </c>
      <c r="B43" s="1475"/>
      <c r="C43" s="1395" t="e">
        <f>IF(C39=0,0,C39/C42)</f>
        <v>#DIV/0!</v>
      </c>
      <c r="D43" s="1396"/>
      <c r="E43" s="1395" t="e">
        <f>IF(E39=0,0,E39/E42)</f>
        <v>#DIV/0!</v>
      </c>
      <c r="F43" s="1396"/>
      <c r="G43" s="1395" t="e">
        <f>IF(G39=0,0,G39/G42)</f>
        <v>#DIV/0!</v>
      </c>
      <c r="H43" s="1396"/>
      <c r="I43" s="1395" t="e">
        <f>IF(I39=0,0,I39/I42)</f>
        <v>#DIV/0!</v>
      </c>
      <c r="J43" s="1396"/>
      <c r="K43" s="754" t="s">
        <v>371</v>
      </c>
    </row>
    <row r="44" spans="1:15" ht="18" customHeight="1">
      <c r="A44" s="1476" t="s">
        <v>372</v>
      </c>
      <c r="B44" s="1477"/>
      <c r="C44" s="1387"/>
      <c r="D44" s="1388"/>
      <c r="E44" s="1387"/>
      <c r="F44" s="1388"/>
      <c r="G44" s="1389"/>
      <c r="H44" s="1390"/>
      <c r="I44" s="1389"/>
      <c r="J44" s="1390"/>
      <c r="K44" s="755"/>
      <c r="L44" s="694" t="s">
        <v>373</v>
      </c>
    </row>
    <row r="45" spans="1:15" ht="12.95" hidden="1" customHeight="1" thickTop="1">
      <c r="A45" s="507"/>
      <c r="B45" s="469"/>
      <c r="C45" s="508"/>
      <c r="D45" s="469"/>
      <c r="E45" s="508"/>
      <c r="F45" s="469"/>
      <c r="G45" s="469"/>
      <c r="H45" s="469"/>
      <c r="I45" s="469"/>
      <c r="J45" s="469"/>
      <c r="K45" s="509"/>
      <c r="L45" s="694"/>
    </row>
    <row r="46" spans="1:15" ht="12.95" customHeight="1">
      <c r="A46" s="1243"/>
      <c r="B46" s="1216"/>
      <c r="C46" s="1217"/>
      <c r="D46" s="1217"/>
      <c r="E46" s="1217"/>
      <c r="F46" s="1216"/>
      <c r="G46" s="1216"/>
      <c r="H46" s="1216"/>
      <c r="I46" s="1216"/>
      <c r="J46" s="1216"/>
      <c r="K46" s="1218" t="s">
        <v>438</v>
      </c>
      <c r="L46" s="694" t="s">
        <v>439</v>
      </c>
    </row>
    <row r="47" spans="1:15" ht="15" customHeight="1" thickBot="1">
      <c r="C47" s="510"/>
      <c r="E47" s="510"/>
      <c r="K47" s="510"/>
    </row>
    <row r="48" spans="1:15" ht="30" customHeight="1">
      <c r="A48" s="511" t="s">
        <v>440</v>
      </c>
      <c r="B48" s="512"/>
      <c r="C48" s="1471" t="str">
        <f>C6</f>
        <v>Something Else Non-HHS</v>
      </c>
      <c r="D48" s="1471"/>
      <c r="E48" s="1471" t="str">
        <f>E6</f>
        <v>Non-Medical Case Management</v>
      </c>
      <c r="F48" s="1471"/>
      <c r="G48" s="1471" t="str">
        <f>G6</f>
        <v>Treatment Adherence</v>
      </c>
      <c r="H48" s="1471"/>
      <c r="I48" s="1471" t="str">
        <f>I6</f>
        <v>Peer Advocacy</v>
      </c>
      <c r="J48" s="1471"/>
      <c r="K48" s="513"/>
      <c r="L48" s="514"/>
      <c r="M48" s="515"/>
      <c r="N48" s="515"/>
      <c r="O48" s="516"/>
    </row>
    <row r="49" spans="1:15" s="520" customFormat="1" ht="288" customHeight="1">
      <c r="A49" s="517" t="s">
        <v>375</v>
      </c>
      <c r="B49" s="518"/>
      <c r="C49" s="1472" t="e">
        <v>#N/A</v>
      </c>
      <c r="D49" s="1473"/>
      <c r="E49" s="1472" t="s">
        <v>441</v>
      </c>
      <c r="F49" s="1473"/>
      <c r="G49" s="1472" t="s">
        <v>442</v>
      </c>
      <c r="H49" s="1473"/>
      <c r="I49" s="1472" t="s">
        <v>443</v>
      </c>
      <c r="J49" s="1473"/>
      <c r="K49" s="518"/>
      <c r="L49" s="518"/>
      <c r="M49" s="518"/>
      <c r="N49" s="518"/>
      <c r="O49" s="519"/>
    </row>
    <row r="50" spans="1:15" ht="15" customHeight="1">
      <c r="A50" s="521"/>
      <c r="B50" s="469"/>
      <c r="C50" s="522"/>
      <c r="D50" s="469"/>
      <c r="E50" s="522"/>
      <c r="F50" s="469"/>
      <c r="G50" s="522"/>
      <c r="H50" s="469"/>
      <c r="I50" s="522"/>
      <c r="J50" s="469"/>
      <c r="K50" s="469"/>
      <c r="L50" s="523"/>
      <c r="M50" s="469"/>
      <c r="N50" s="469"/>
      <c r="O50" s="524"/>
    </row>
    <row r="51" spans="1:15" ht="45" customHeight="1">
      <c r="A51" s="1377" t="s">
        <v>377</v>
      </c>
      <c r="B51" s="1378"/>
      <c r="C51" s="525">
        <v>125</v>
      </c>
      <c r="D51" s="526"/>
      <c r="E51" s="525">
        <v>150</v>
      </c>
      <c r="F51" s="527"/>
      <c r="G51" s="525">
        <v>75</v>
      </c>
      <c r="H51" s="469"/>
      <c r="I51" s="525">
        <v>75</v>
      </c>
      <c r="J51" s="469"/>
      <c r="K51" s="469"/>
      <c r="L51" s="523"/>
      <c r="M51" s="469"/>
      <c r="N51" s="469"/>
      <c r="O51" s="524"/>
    </row>
    <row r="52" spans="1:15" ht="15" customHeight="1">
      <c r="A52" s="521"/>
      <c r="B52" s="469"/>
      <c r="C52" s="528"/>
      <c r="D52" s="527"/>
      <c r="E52" s="528"/>
      <c r="F52" s="527"/>
      <c r="G52" s="527"/>
      <c r="H52" s="469"/>
      <c r="I52" s="527"/>
      <c r="J52" s="469"/>
      <c r="K52" s="469"/>
      <c r="L52" s="523"/>
      <c r="M52" s="469"/>
      <c r="N52" s="469"/>
      <c r="O52" s="524"/>
    </row>
    <row r="53" spans="1:15" ht="15" customHeight="1">
      <c r="A53" s="1383" t="s">
        <v>378</v>
      </c>
      <c r="B53" s="1384"/>
      <c r="C53" s="529" t="e">
        <f t="shared" ref="C53" si="28">C43</f>
        <v>#DIV/0!</v>
      </c>
      <c r="D53" s="526"/>
      <c r="E53" s="529" t="e">
        <f t="shared" ref="E53" si="29">E43</f>
        <v>#DIV/0!</v>
      </c>
      <c r="F53" s="526"/>
      <c r="G53" s="529" t="e">
        <f t="shared" ref="G53" si="30">G43</f>
        <v>#DIV/0!</v>
      </c>
      <c r="H53" s="526"/>
      <c r="I53" s="529" t="e">
        <f>I43</f>
        <v>#DIV/0!</v>
      </c>
      <c r="J53" s="469"/>
      <c r="K53" s="469"/>
      <c r="L53" s="523"/>
      <c r="M53" s="469"/>
      <c r="N53" s="469"/>
      <c r="O53" s="524"/>
    </row>
    <row r="54" spans="1:15" ht="15" customHeight="1">
      <c r="A54" s="521"/>
      <c r="B54" s="469"/>
      <c r="C54" s="527"/>
      <c r="D54" s="527"/>
      <c r="E54" s="527"/>
      <c r="F54" s="527"/>
      <c r="G54" s="527"/>
      <c r="H54" s="469"/>
      <c r="I54" s="527"/>
      <c r="J54" s="469"/>
      <c r="K54" s="469"/>
      <c r="L54" s="523"/>
      <c r="M54" s="469"/>
      <c r="N54" s="469"/>
      <c r="O54" s="524"/>
    </row>
    <row r="55" spans="1:15" ht="30" customHeight="1">
      <c r="A55" s="1369" t="s">
        <v>379</v>
      </c>
      <c r="B55" s="1470"/>
      <c r="C55" s="530" t="e">
        <f t="shared" ref="C55" si="31">C53-C51</f>
        <v>#DIV/0!</v>
      </c>
      <c r="D55" s="526"/>
      <c r="E55" s="530" t="e">
        <f t="shared" ref="E55" si="32">E53-E51</f>
        <v>#DIV/0!</v>
      </c>
      <c r="F55" s="526"/>
      <c r="G55" s="530" t="e">
        <f t="shared" ref="G55" si="33">G53-G51</f>
        <v>#DIV/0!</v>
      </c>
      <c r="H55" s="526"/>
      <c r="I55" s="530" t="e">
        <f>I53-I51</f>
        <v>#DIV/0!</v>
      </c>
      <c r="J55" s="1371" t="s">
        <v>380</v>
      </c>
      <c r="K55" s="1373"/>
      <c r="L55" s="1373"/>
      <c r="M55" s="1373"/>
      <c r="N55" s="1373"/>
      <c r="O55" s="524"/>
    </row>
    <row r="56" spans="1:15" ht="15" customHeight="1" thickBot="1">
      <c r="A56" s="531"/>
      <c r="B56" s="532"/>
      <c r="C56" s="532"/>
      <c r="D56" s="532"/>
      <c r="E56" s="532"/>
      <c r="F56" s="532"/>
      <c r="G56" s="532"/>
      <c r="H56" s="532"/>
      <c r="I56" s="532"/>
      <c r="J56" s="532"/>
      <c r="K56" s="533"/>
      <c r="L56" s="534"/>
      <c r="M56" s="532"/>
      <c r="N56" s="532"/>
      <c r="O56" s="535"/>
    </row>
  </sheetData>
  <mergeCells count="50">
    <mergeCell ref="L6:S6"/>
    <mergeCell ref="A6:B6"/>
    <mergeCell ref="C6:D6"/>
    <mergeCell ref="E6:F6"/>
    <mergeCell ref="G6:H6"/>
    <mergeCell ref="I6:J6"/>
    <mergeCell ref="A39:B39"/>
    <mergeCell ref="L21:R21"/>
    <mergeCell ref="A22:B22"/>
    <mergeCell ref="L22:T22"/>
    <mergeCell ref="A23:B23"/>
    <mergeCell ref="A24:B24"/>
    <mergeCell ref="A25:B25"/>
    <mergeCell ref="A26:B26"/>
    <mergeCell ref="A27:B27"/>
    <mergeCell ref="A32:B32"/>
    <mergeCell ref="A35:B35"/>
    <mergeCell ref="A37:B37"/>
    <mergeCell ref="A42:B42"/>
    <mergeCell ref="C42:D42"/>
    <mergeCell ref="E42:F42"/>
    <mergeCell ref="G42:H42"/>
    <mergeCell ref="I42:J42"/>
    <mergeCell ref="A41:B41"/>
    <mergeCell ref="C41:D41"/>
    <mergeCell ref="E41:F41"/>
    <mergeCell ref="G41:H41"/>
    <mergeCell ref="I41:J41"/>
    <mergeCell ref="A44:B44"/>
    <mergeCell ref="C44:D44"/>
    <mergeCell ref="E44:F44"/>
    <mergeCell ref="G44:H44"/>
    <mergeCell ref="I44:J44"/>
    <mergeCell ref="A43:B43"/>
    <mergeCell ref="C43:D43"/>
    <mergeCell ref="E43:F43"/>
    <mergeCell ref="G43:H43"/>
    <mergeCell ref="I43:J43"/>
    <mergeCell ref="A51:B51"/>
    <mergeCell ref="A53:B53"/>
    <mergeCell ref="A55:B55"/>
    <mergeCell ref="J55:N55"/>
    <mergeCell ref="C48:D48"/>
    <mergeCell ref="E48:F48"/>
    <mergeCell ref="G48:H48"/>
    <mergeCell ref="I48:J48"/>
    <mergeCell ref="C49:D49"/>
    <mergeCell ref="E49:F49"/>
    <mergeCell ref="G49:H49"/>
    <mergeCell ref="I49:J49"/>
  </mergeCells>
  <conditionalFormatting sqref="I55 C55 E55 G55">
    <cfRule type="cellIs" dxfId="71" priority="3" operator="lessThan">
      <formula>0</formula>
    </cfRule>
    <cfRule type="cellIs" dxfId="70" priority="4" operator="greaterThan">
      <formula>0.01</formula>
    </cfRule>
  </conditionalFormatting>
  <conditionalFormatting sqref="B19">
    <cfRule type="cellIs" dxfId="69" priority="2" operator="greaterThan">
      <formula>0.301</formula>
    </cfRule>
  </conditionalFormatting>
  <conditionalFormatting sqref="B38 M38">
    <cfRule type="cellIs" dxfId="68" priority="1" operator="greaterThan">
      <formula>0.151</formula>
    </cfRule>
  </conditionalFormatting>
  <dataValidations count="1">
    <dataValidation allowBlank="1" showInputMessage="1" showErrorMessage="1" promptTitle="Unit of Service Type" prompt="Please ensure the UOS type in this cell corresponds to the Service Category shown in row 8 above." sqref="C41:J41"/>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'\\[cleaned]DROPDOWN HHS Service Modes'!#REF!</xm:f>
          </x14:formula1>
          <xm:sqref>C6:J6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showGridLines="0" view="pageBreakPreview" topLeftCell="A121" zoomScale="136" zoomScaleNormal="120" zoomScaleSheetLayoutView="136" workbookViewId="0">
      <selection activeCell="A150" sqref="A150"/>
    </sheetView>
  </sheetViews>
  <sheetFormatPr defaultColWidth="8.85546875" defaultRowHeight="16.5"/>
  <cols>
    <col min="1" max="1" width="25.85546875" style="578" customWidth="1"/>
    <col min="2" max="2" width="18" style="578" customWidth="1"/>
    <col min="3" max="3" width="15.28515625" style="598" customWidth="1"/>
    <col min="4" max="4" width="16.140625" style="578" customWidth="1"/>
    <col min="5" max="5" width="20" style="578" customWidth="1"/>
    <col min="6" max="6" width="16" style="579" customWidth="1"/>
    <col min="7" max="7" width="2.710937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ht="10.5" customHeight="1">
      <c r="B2" s="580"/>
      <c r="C2" s="581"/>
      <c r="D2" s="580"/>
    </row>
    <row r="3" spans="1:15">
      <c r="A3" s="582" t="s">
        <v>134</v>
      </c>
      <c r="B3" s="692"/>
      <c r="C3" s="583"/>
      <c r="D3" s="584"/>
      <c r="E3" s="771" t="s">
        <v>426</v>
      </c>
      <c r="F3" s="772" t="s">
        <v>427</v>
      </c>
    </row>
    <row r="4" spans="1:15">
      <c r="A4" s="582" t="s">
        <v>175</v>
      </c>
      <c r="B4" s="1219"/>
      <c r="C4" s="1220"/>
      <c r="D4" s="1221"/>
      <c r="E4" s="773" t="s">
        <v>291</v>
      </c>
      <c r="F4" s="774"/>
    </row>
    <row r="5" spans="1:15">
      <c r="E5" s="775" t="s">
        <v>429</v>
      </c>
      <c r="F5" s="772" t="s">
        <v>444</v>
      </c>
    </row>
    <row r="6" spans="1:15" s="580" customFormat="1">
      <c r="A6" s="585" t="s">
        <v>177</v>
      </c>
      <c r="B6" s="540"/>
      <c r="C6" s="586"/>
      <c r="D6" s="540"/>
      <c r="E6" s="540"/>
      <c r="F6" s="587"/>
      <c r="G6" s="776" t="s">
        <v>445</v>
      </c>
      <c r="H6" s="776"/>
      <c r="I6" s="776"/>
      <c r="J6" s="776"/>
      <c r="K6" s="776"/>
      <c r="L6" s="695"/>
      <c r="M6" s="695"/>
    </row>
    <row r="7" spans="1:15" s="580" customFormat="1" ht="17.25" thickBot="1">
      <c r="B7" s="540"/>
      <c r="C7" s="586"/>
      <c r="D7" s="540"/>
      <c r="E7" s="588"/>
      <c r="F7" s="587"/>
      <c r="H7" s="704" t="s">
        <v>381</v>
      </c>
      <c r="I7" s="695"/>
      <c r="J7" s="695"/>
      <c r="K7" s="695"/>
      <c r="L7" s="695"/>
      <c r="M7" s="695"/>
    </row>
    <row r="8" spans="1:15" s="580" customFormat="1">
      <c r="A8" s="674" t="s">
        <v>382</v>
      </c>
      <c r="B8" s="1527"/>
      <c r="C8" s="1528"/>
      <c r="D8" s="1528"/>
      <c r="E8" s="1528"/>
      <c r="F8" s="1529"/>
      <c r="H8" s="696" t="s">
        <v>180</v>
      </c>
      <c r="I8" s="1450" t="s">
        <v>181</v>
      </c>
      <c r="J8" s="1451"/>
      <c r="K8" s="1451"/>
      <c r="L8" s="1451"/>
      <c r="M8" s="1452"/>
    </row>
    <row r="9" spans="1:15" s="580" customFormat="1" ht="33">
      <c r="A9" s="705" t="s">
        <v>446</v>
      </c>
      <c r="B9" s="1520"/>
      <c r="C9" s="1521"/>
      <c r="D9" s="1521"/>
      <c r="E9" s="1521"/>
      <c r="F9" s="1522"/>
      <c r="H9" s="697" t="s">
        <v>386</v>
      </c>
      <c r="I9" s="1456" t="s">
        <v>184</v>
      </c>
      <c r="J9" s="1457"/>
      <c r="K9" s="1457"/>
      <c r="L9" s="1457"/>
      <c r="M9" s="1458"/>
    </row>
    <row r="10" spans="1:15" s="580" customFormat="1" ht="33">
      <c r="A10" s="705" t="s">
        <v>447</v>
      </c>
      <c r="B10" s="1523"/>
      <c r="C10" s="1521"/>
      <c r="D10" s="1521"/>
      <c r="E10" s="1521"/>
      <c r="F10" s="1522"/>
      <c r="H10" s="697" t="s">
        <v>389</v>
      </c>
      <c r="I10" s="1463" t="s">
        <v>390</v>
      </c>
      <c r="J10" s="1457"/>
      <c r="K10" s="1457"/>
      <c r="L10" s="1457"/>
      <c r="M10" s="1458"/>
    </row>
    <row r="11" spans="1:15" s="580" customFormat="1">
      <c r="A11" s="623"/>
      <c r="B11" s="707" t="s">
        <v>391</v>
      </c>
      <c r="C11" s="708" t="s">
        <v>392</v>
      </c>
      <c r="D11" s="706" t="s">
        <v>393</v>
      </c>
      <c r="E11" s="706" t="s">
        <v>394</v>
      </c>
      <c r="F11" s="573" t="s">
        <v>192</v>
      </c>
      <c r="H11" s="1464" t="s">
        <v>193</v>
      </c>
      <c r="I11" s="1465"/>
      <c r="J11" s="698" t="s">
        <v>189</v>
      </c>
      <c r="K11" s="698" t="s">
        <v>395</v>
      </c>
      <c r="L11" s="698" t="s">
        <v>394</v>
      </c>
      <c r="M11" s="699" t="s">
        <v>192</v>
      </c>
    </row>
    <row r="12" spans="1:15" s="580" customFormat="1" ht="17.25" thickBot="1">
      <c r="A12" s="673"/>
      <c r="B12" s="575"/>
      <c r="C12" s="574"/>
      <c r="D12" s="575">
        <v>12</v>
      </c>
      <c r="E12" s="576">
        <f>(D12/12)*C12</f>
        <v>0</v>
      </c>
      <c r="F12" s="577">
        <f>ROUND(B12*E12,0)</f>
        <v>0</v>
      </c>
      <c r="H12" s="1466">
        <v>189600</v>
      </c>
      <c r="I12" s="1467"/>
      <c r="J12" s="700">
        <v>1</v>
      </c>
      <c r="K12" s="701">
        <v>8</v>
      </c>
      <c r="L12" s="702">
        <f>K12/12</f>
        <v>0.66666666666666663</v>
      </c>
      <c r="M12" s="703">
        <f>ROUND(H12*J12*L12,0)</f>
        <v>126400</v>
      </c>
    </row>
    <row r="13" spans="1:15" s="580" customFormat="1" ht="17.25" thickBot="1">
      <c r="B13" s="540"/>
      <c r="C13" s="586"/>
      <c r="D13" s="540"/>
      <c r="E13" s="588"/>
      <c r="F13" s="587"/>
    </row>
    <row r="14" spans="1:15" s="580" customFormat="1">
      <c r="A14" s="674" t="s">
        <v>194</v>
      </c>
      <c r="B14" s="1527"/>
      <c r="C14" s="1528"/>
      <c r="D14" s="1528"/>
      <c r="E14" s="1528"/>
      <c r="F14" s="1529"/>
    </row>
    <row r="15" spans="1:15" s="580" customFormat="1" ht="27">
      <c r="A15" s="705" t="s">
        <v>446</v>
      </c>
      <c r="B15" s="1520"/>
      <c r="C15" s="1521"/>
      <c r="D15" s="1521"/>
      <c r="E15" s="1521"/>
      <c r="F15" s="1522"/>
      <c r="H15" s="1468"/>
      <c r="I15" s="1468"/>
      <c r="J15" s="1468"/>
      <c r="K15" s="1468"/>
      <c r="L15" s="1468"/>
      <c r="M15" s="1468"/>
      <c r="N15" s="1468"/>
      <c r="O15" s="1468"/>
    </row>
    <row r="16" spans="1:15" s="580" customFormat="1" ht="27">
      <c r="A16" s="705" t="s">
        <v>447</v>
      </c>
      <c r="B16" s="1523" t="s">
        <v>448</v>
      </c>
      <c r="C16" s="1521"/>
      <c r="D16" s="1521"/>
      <c r="E16" s="1521"/>
      <c r="F16" s="1522"/>
      <c r="H16" s="1468"/>
      <c r="I16" s="1468"/>
      <c r="J16" s="1468"/>
      <c r="K16" s="1468"/>
      <c r="L16" s="1468"/>
      <c r="M16" s="1468"/>
      <c r="N16" s="1468"/>
      <c r="O16" s="1468"/>
    </row>
    <row r="17" spans="1:15" s="580" customFormat="1">
      <c r="A17" s="623"/>
      <c r="B17" s="707" t="s">
        <v>391</v>
      </c>
      <c r="C17" s="708" t="s">
        <v>392</v>
      </c>
      <c r="D17" s="706" t="s">
        <v>393</v>
      </c>
      <c r="E17" s="706" t="s">
        <v>394</v>
      </c>
      <c r="F17" s="573" t="s">
        <v>192</v>
      </c>
      <c r="H17" s="1469"/>
      <c r="I17" s="1469"/>
      <c r="J17" s="1469"/>
      <c r="K17" s="1469"/>
      <c r="L17" s="1469"/>
      <c r="M17" s="1469"/>
      <c r="N17" s="1469"/>
      <c r="O17" s="1469"/>
    </row>
    <row r="18" spans="1:15" s="580" customFormat="1" ht="17.25" thickBot="1">
      <c r="A18" s="673"/>
      <c r="B18" s="575"/>
      <c r="C18" s="574"/>
      <c r="D18" s="575">
        <v>12</v>
      </c>
      <c r="E18" s="576">
        <f>(D18/12)*C18</f>
        <v>0</v>
      </c>
      <c r="F18" s="577">
        <f>ROUND(B18*E18,0)</f>
        <v>0</v>
      </c>
    </row>
    <row r="19" spans="1:15" s="580" customFormat="1" ht="17.25" thickBot="1">
      <c r="B19" s="540"/>
      <c r="C19" s="586"/>
      <c r="D19" s="540"/>
      <c r="E19" s="588"/>
      <c r="F19" s="587"/>
    </row>
    <row r="20" spans="1:15" s="580" customFormat="1">
      <c r="A20" s="674" t="s">
        <v>195</v>
      </c>
      <c r="B20" s="1527"/>
      <c r="C20" s="1528"/>
      <c r="D20" s="1528"/>
      <c r="E20" s="1528"/>
      <c r="F20" s="1529"/>
    </row>
    <row r="21" spans="1:15" s="580" customFormat="1" ht="27">
      <c r="A21" s="705" t="s">
        <v>446</v>
      </c>
      <c r="B21" s="1520"/>
      <c r="C21" s="1521"/>
      <c r="D21" s="1521"/>
      <c r="E21" s="1521"/>
      <c r="F21" s="1522"/>
    </row>
    <row r="22" spans="1:15" s="580" customFormat="1" ht="27">
      <c r="A22" s="705" t="s">
        <v>447</v>
      </c>
      <c r="B22" s="1523"/>
      <c r="C22" s="1521"/>
      <c r="D22" s="1521"/>
      <c r="E22" s="1521"/>
      <c r="F22" s="1522"/>
    </row>
    <row r="23" spans="1:15" s="580" customFormat="1">
      <c r="A23" s="623"/>
      <c r="B23" s="707" t="s">
        <v>391</v>
      </c>
      <c r="C23" s="708" t="s">
        <v>392</v>
      </c>
      <c r="D23" s="706" t="s">
        <v>393</v>
      </c>
      <c r="E23" s="706" t="s">
        <v>394</v>
      </c>
      <c r="F23" s="573" t="s">
        <v>192</v>
      </c>
    </row>
    <row r="24" spans="1:15" s="580" customFormat="1" ht="17.25" thickBot="1">
      <c r="A24" s="673"/>
      <c r="B24" s="575"/>
      <c r="C24" s="574"/>
      <c r="D24" s="575">
        <v>12</v>
      </c>
      <c r="E24" s="576">
        <f>(D24/12)*C24</f>
        <v>0</v>
      </c>
      <c r="F24" s="577">
        <f>ROUND(B24*E24,0)</f>
        <v>0</v>
      </c>
    </row>
    <row r="25" spans="1:15" s="580" customFormat="1" ht="17.25" thickBot="1">
      <c r="B25" s="540"/>
      <c r="C25" s="586"/>
      <c r="D25" s="540"/>
      <c r="E25" s="588"/>
      <c r="F25" s="587"/>
    </row>
    <row r="26" spans="1:15" s="580" customFormat="1">
      <c r="A26" s="674" t="s">
        <v>196</v>
      </c>
      <c r="B26" s="1527"/>
      <c r="C26" s="1528"/>
      <c r="D26" s="1528"/>
      <c r="E26" s="1528"/>
      <c r="F26" s="1529"/>
    </row>
    <row r="27" spans="1:15" s="580" customFormat="1" ht="27">
      <c r="A27" s="705" t="s">
        <v>446</v>
      </c>
      <c r="B27" s="1520"/>
      <c r="C27" s="1521"/>
      <c r="D27" s="1521"/>
      <c r="E27" s="1521"/>
      <c r="F27" s="1522"/>
    </row>
    <row r="28" spans="1:15" s="580" customFormat="1" ht="27" customHeight="1">
      <c r="A28" s="705" t="s">
        <v>447</v>
      </c>
      <c r="B28" s="1523"/>
      <c r="C28" s="1521"/>
      <c r="D28" s="1521"/>
      <c r="E28" s="1521"/>
      <c r="F28" s="1522"/>
    </row>
    <row r="29" spans="1:15" s="580" customFormat="1">
      <c r="A29" s="623"/>
      <c r="B29" s="707" t="s">
        <v>391</v>
      </c>
      <c r="C29" s="708" t="s">
        <v>392</v>
      </c>
      <c r="D29" s="706" t="s">
        <v>393</v>
      </c>
      <c r="E29" s="706" t="s">
        <v>394</v>
      </c>
      <c r="F29" s="573" t="s">
        <v>192</v>
      </c>
    </row>
    <row r="30" spans="1:15" s="580" customFormat="1" ht="17.25" thickBot="1">
      <c r="A30" s="673"/>
      <c r="B30" s="575"/>
      <c r="C30" s="574"/>
      <c r="D30" s="575">
        <v>12</v>
      </c>
      <c r="E30" s="576">
        <f>(D30/12)*C30</f>
        <v>0</v>
      </c>
      <c r="F30" s="577">
        <f>ROUND(B30*E30,0)</f>
        <v>0</v>
      </c>
    </row>
    <row r="31" spans="1:15" s="580" customFormat="1" ht="17.25" thickBot="1">
      <c r="A31" s="589"/>
      <c r="B31" s="590"/>
      <c r="C31" s="591"/>
      <c r="D31" s="592"/>
      <c r="E31" s="592"/>
      <c r="F31" s="593"/>
    </row>
    <row r="32" spans="1:15" s="580" customFormat="1">
      <c r="A32" s="674" t="s">
        <v>197</v>
      </c>
      <c r="B32" s="1527"/>
      <c r="C32" s="1528"/>
      <c r="D32" s="1528"/>
      <c r="E32" s="1528"/>
      <c r="F32" s="1529"/>
    </row>
    <row r="33" spans="1:8" s="580" customFormat="1" ht="27">
      <c r="A33" s="705" t="s">
        <v>446</v>
      </c>
      <c r="B33" s="1520"/>
      <c r="C33" s="1521"/>
      <c r="D33" s="1521"/>
      <c r="E33" s="1521"/>
      <c r="F33" s="1522"/>
    </row>
    <row r="34" spans="1:8" s="580" customFormat="1" ht="26.45" customHeight="1">
      <c r="A34" s="705" t="s">
        <v>447</v>
      </c>
      <c r="B34" s="1523"/>
      <c r="C34" s="1521"/>
      <c r="D34" s="1521"/>
      <c r="E34" s="1521"/>
      <c r="F34" s="1522"/>
    </row>
    <row r="35" spans="1:8" s="580" customFormat="1">
      <c r="A35" s="623"/>
      <c r="B35" s="707" t="s">
        <v>391</v>
      </c>
      <c r="C35" s="708" t="s">
        <v>392</v>
      </c>
      <c r="D35" s="706" t="s">
        <v>393</v>
      </c>
      <c r="E35" s="706" t="s">
        <v>394</v>
      </c>
      <c r="F35" s="573" t="s">
        <v>192</v>
      </c>
    </row>
    <row r="36" spans="1:8" s="580" customFormat="1" ht="17.25" thickBot="1">
      <c r="A36" s="673"/>
      <c r="B36" s="575"/>
      <c r="C36" s="574"/>
      <c r="D36" s="575">
        <v>9</v>
      </c>
      <c r="E36" s="576">
        <f>(D36/12)*C36</f>
        <v>0</v>
      </c>
      <c r="F36" s="577">
        <f>ROUND(B36*E36,0)</f>
        <v>0</v>
      </c>
    </row>
    <row r="37" spans="1:8" s="580" customFormat="1" ht="17.25" thickBot="1">
      <c r="A37" s="589"/>
      <c r="B37" s="590"/>
      <c r="C37" s="591"/>
      <c r="D37" s="592"/>
      <c r="E37" s="592"/>
      <c r="F37" s="593"/>
    </row>
    <row r="38" spans="1:8" s="580" customFormat="1">
      <c r="A38" s="674" t="s">
        <v>198</v>
      </c>
      <c r="B38" s="1527"/>
      <c r="C38" s="1528"/>
      <c r="D38" s="1528"/>
      <c r="E38" s="1528"/>
      <c r="F38" s="1529"/>
    </row>
    <row r="39" spans="1:8" s="580" customFormat="1" ht="27">
      <c r="A39" s="705" t="s">
        <v>446</v>
      </c>
      <c r="B39" s="1520"/>
      <c r="C39" s="1521"/>
      <c r="D39" s="1521"/>
      <c r="E39" s="1521"/>
      <c r="F39" s="1522"/>
    </row>
    <row r="40" spans="1:8" s="580" customFormat="1" ht="27">
      <c r="A40" s="705" t="s">
        <v>447</v>
      </c>
      <c r="B40" s="1523"/>
      <c r="C40" s="1521"/>
      <c r="D40" s="1521"/>
      <c r="E40" s="1521"/>
      <c r="F40" s="1522"/>
    </row>
    <row r="41" spans="1:8" s="580" customFormat="1">
      <c r="A41" s="623"/>
      <c r="B41" s="707" t="s">
        <v>391</v>
      </c>
      <c r="C41" s="708" t="s">
        <v>392</v>
      </c>
      <c r="D41" s="706" t="s">
        <v>393</v>
      </c>
      <c r="E41" s="706" t="s">
        <v>394</v>
      </c>
      <c r="F41" s="573" t="s">
        <v>192</v>
      </c>
    </row>
    <row r="42" spans="1:8" s="580" customFormat="1" ht="17.25" thickBot="1">
      <c r="A42" s="673"/>
      <c r="B42" s="575"/>
      <c r="C42" s="574"/>
      <c r="D42" s="575"/>
      <c r="E42" s="576">
        <f>(D42/12)*C42</f>
        <v>0</v>
      </c>
      <c r="F42" s="577">
        <f>ROUND(B42*E42,0)</f>
        <v>0</v>
      </c>
      <c r="H42" s="580" t="s">
        <v>203</v>
      </c>
    </row>
    <row r="43" spans="1:8" s="580" customFormat="1" ht="17.25" thickBot="1">
      <c r="A43" s="589"/>
      <c r="B43" s="592"/>
      <c r="C43" s="796"/>
      <c r="D43" s="592"/>
      <c r="E43" s="797"/>
      <c r="F43" s="593"/>
    </row>
    <row r="44" spans="1:8" s="580" customFormat="1">
      <c r="A44" s="674" t="s">
        <v>449</v>
      </c>
      <c r="B44" s="1527"/>
      <c r="C44" s="1528"/>
      <c r="D44" s="1528"/>
      <c r="E44" s="1528"/>
      <c r="F44" s="1529"/>
    </row>
    <row r="45" spans="1:8" s="580" customFormat="1" ht="27">
      <c r="A45" s="705" t="s">
        <v>446</v>
      </c>
      <c r="B45" s="1520"/>
      <c r="C45" s="1521"/>
      <c r="D45" s="1521"/>
      <c r="E45" s="1521"/>
      <c r="F45" s="1522"/>
    </row>
    <row r="46" spans="1:8" s="580" customFormat="1" ht="27">
      <c r="A46" s="705" t="s">
        <v>447</v>
      </c>
      <c r="B46" s="1523"/>
      <c r="C46" s="1521"/>
      <c r="D46" s="1521"/>
      <c r="E46" s="1521"/>
      <c r="F46" s="1522"/>
    </row>
    <row r="47" spans="1:8" s="580" customFormat="1">
      <c r="A47" s="623"/>
      <c r="B47" s="707" t="s">
        <v>391</v>
      </c>
      <c r="C47" s="708" t="s">
        <v>392</v>
      </c>
      <c r="D47" s="706" t="s">
        <v>393</v>
      </c>
      <c r="E47" s="706" t="s">
        <v>394</v>
      </c>
      <c r="F47" s="573" t="s">
        <v>192</v>
      </c>
    </row>
    <row r="48" spans="1:8" s="580" customFormat="1" ht="17.25" thickBot="1">
      <c r="A48" s="673"/>
      <c r="B48" s="575"/>
      <c r="C48" s="574"/>
      <c r="D48" s="575"/>
      <c r="E48" s="576">
        <f>(D48/12)*C48</f>
        <v>0</v>
      </c>
      <c r="F48" s="577">
        <f>ROUND(B48*E48,0)</f>
        <v>0</v>
      </c>
    </row>
    <row r="49" spans="1:6" s="580" customFormat="1" ht="17.25" thickBot="1">
      <c r="A49" s="589"/>
      <c r="B49" s="592"/>
      <c r="C49" s="796"/>
      <c r="D49" s="592"/>
      <c r="E49" s="797"/>
      <c r="F49" s="593"/>
    </row>
    <row r="50" spans="1:6" s="580" customFormat="1">
      <c r="A50" s="674" t="s">
        <v>450</v>
      </c>
      <c r="B50" s="1527"/>
      <c r="C50" s="1528"/>
      <c r="D50" s="1528"/>
      <c r="E50" s="1528"/>
      <c r="F50" s="1529"/>
    </row>
    <row r="51" spans="1:6" s="580" customFormat="1" ht="27">
      <c r="A51" s="705" t="s">
        <v>446</v>
      </c>
      <c r="B51" s="1520"/>
      <c r="C51" s="1521"/>
      <c r="D51" s="1521"/>
      <c r="E51" s="1521"/>
      <c r="F51" s="1522"/>
    </row>
    <row r="52" spans="1:6" s="580" customFormat="1" ht="27">
      <c r="A52" s="705" t="s">
        <v>447</v>
      </c>
      <c r="B52" s="1523"/>
      <c r="C52" s="1521"/>
      <c r="D52" s="1521"/>
      <c r="E52" s="1521"/>
      <c r="F52" s="1522"/>
    </row>
    <row r="53" spans="1:6" s="580" customFormat="1">
      <c r="A53" s="623"/>
      <c r="B53" s="707" t="s">
        <v>391</v>
      </c>
      <c r="C53" s="708" t="s">
        <v>392</v>
      </c>
      <c r="D53" s="706" t="s">
        <v>393</v>
      </c>
      <c r="E53" s="706" t="s">
        <v>394</v>
      </c>
      <c r="F53" s="573" t="s">
        <v>192</v>
      </c>
    </row>
    <row r="54" spans="1:6" s="580" customFormat="1" ht="17.25" thickBot="1">
      <c r="A54" s="673"/>
      <c r="B54" s="575"/>
      <c r="C54" s="574"/>
      <c r="D54" s="575"/>
      <c r="E54" s="576">
        <f>(D54/12)*C54</f>
        <v>0</v>
      </c>
      <c r="F54" s="577">
        <f>ROUND(B54*E54,0)</f>
        <v>0</v>
      </c>
    </row>
    <row r="55" spans="1:6" s="580" customFormat="1" ht="17.25" thickBot="1">
      <c r="A55" s="589"/>
      <c r="B55" s="592"/>
      <c r="C55" s="796"/>
      <c r="D55" s="592"/>
      <c r="E55" s="797"/>
      <c r="F55" s="593"/>
    </row>
    <row r="56" spans="1:6" s="580" customFormat="1">
      <c r="A56" s="674" t="s">
        <v>451</v>
      </c>
      <c r="B56" s="1527"/>
      <c r="C56" s="1528"/>
      <c r="D56" s="1528"/>
      <c r="E56" s="1528"/>
      <c r="F56" s="1529"/>
    </row>
    <row r="57" spans="1:6" s="580" customFormat="1" ht="27">
      <c r="A57" s="705" t="s">
        <v>446</v>
      </c>
      <c r="B57" s="1520"/>
      <c r="C57" s="1521"/>
      <c r="D57" s="1521"/>
      <c r="E57" s="1521"/>
      <c r="F57" s="1522"/>
    </row>
    <row r="58" spans="1:6" s="580" customFormat="1" ht="27">
      <c r="A58" s="705" t="s">
        <v>447</v>
      </c>
      <c r="B58" s="1523"/>
      <c r="C58" s="1521"/>
      <c r="D58" s="1521"/>
      <c r="E58" s="1521"/>
      <c r="F58" s="1522"/>
    </row>
    <row r="59" spans="1:6" s="580" customFormat="1">
      <c r="A59" s="623"/>
      <c r="B59" s="707" t="s">
        <v>391</v>
      </c>
      <c r="C59" s="708" t="s">
        <v>392</v>
      </c>
      <c r="D59" s="706" t="s">
        <v>393</v>
      </c>
      <c r="E59" s="706" t="s">
        <v>394</v>
      </c>
      <c r="F59" s="573" t="s">
        <v>192</v>
      </c>
    </row>
    <row r="60" spans="1:6" s="580" customFormat="1" ht="17.25" thickBot="1">
      <c r="A60" s="673"/>
      <c r="B60" s="575"/>
      <c r="C60" s="574"/>
      <c r="D60" s="575"/>
      <c r="E60" s="576">
        <f>(D60/12)*C60</f>
        <v>0</v>
      </c>
      <c r="F60" s="577">
        <f>ROUND(B60*E60,0)</f>
        <v>0</v>
      </c>
    </row>
    <row r="61" spans="1:6" s="580" customFormat="1" ht="17.25" thickBot="1">
      <c r="A61" s="589"/>
      <c r="B61" s="592"/>
      <c r="C61" s="796"/>
      <c r="D61" s="592"/>
      <c r="E61" s="797"/>
      <c r="F61" s="593"/>
    </row>
    <row r="62" spans="1:6" s="580" customFormat="1">
      <c r="A62" s="674" t="s">
        <v>452</v>
      </c>
      <c r="B62" s="1527"/>
      <c r="C62" s="1528"/>
      <c r="D62" s="1528"/>
      <c r="E62" s="1528"/>
      <c r="F62" s="1529"/>
    </row>
    <row r="63" spans="1:6" s="580" customFormat="1" ht="27">
      <c r="A63" s="705" t="s">
        <v>446</v>
      </c>
      <c r="B63" s="1520"/>
      <c r="C63" s="1521"/>
      <c r="D63" s="1521"/>
      <c r="E63" s="1521"/>
      <c r="F63" s="1522"/>
    </row>
    <row r="64" spans="1:6" s="580" customFormat="1" ht="27">
      <c r="A64" s="705" t="s">
        <v>447</v>
      </c>
      <c r="B64" s="1523"/>
      <c r="C64" s="1521"/>
      <c r="D64" s="1521"/>
      <c r="E64" s="1521"/>
      <c r="F64" s="1522"/>
    </row>
    <row r="65" spans="1:8" s="580" customFormat="1">
      <c r="A65" s="623"/>
      <c r="B65" s="707" t="s">
        <v>391</v>
      </c>
      <c r="C65" s="708" t="s">
        <v>392</v>
      </c>
      <c r="D65" s="706" t="s">
        <v>393</v>
      </c>
      <c r="E65" s="706" t="s">
        <v>394</v>
      </c>
      <c r="F65" s="573" t="s">
        <v>192</v>
      </c>
    </row>
    <row r="66" spans="1:8" s="580" customFormat="1" ht="17.25" thickBot="1">
      <c r="A66" s="673"/>
      <c r="B66" s="575"/>
      <c r="C66" s="574"/>
      <c r="D66" s="575"/>
      <c r="E66" s="576">
        <f>(D66/12)*C66</f>
        <v>0</v>
      </c>
      <c r="F66" s="577">
        <f>ROUND(B66*E66,0)</f>
        <v>0</v>
      </c>
    </row>
    <row r="67" spans="1:8">
      <c r="A67" s="594"/>
      <c r="B67" s="595" t="s">
        <v>404</v>
      </c>
      <c r="C67" s="596">
        <f>SUM(C12,C18,C24,C30,C36,C42)</f>
        <v>0</v>
      </c>
      <c r="D67" s="594" t="s">
        <v>405</v>
      </c>
      <c r="E67" s="597">
        <f>SUM(E12,E18,E24,E30,E36,E42)</f>
        <v>0</v>
      </c>
    </row>
    <row r="68" spans="1:8">
      <c r="F68" s="599"/>
    </row>
    <row r="69" spans="1:8" s="580" customFormat="1">
      <c r="A69" s="600" t="s">
        <v>206</v>
      </c>
      <c r="B69" s="601"/>
      <c r="C69" s="581"/>
      <c r="E69" s="595" t="s">
        <v>205</v>
      </c>
      <c r="F69" s="602">
        <f>F12+F18+F24+F30+F36+F42</f>
        <v>0</v>
      </c>
    </row>
    <row r="70" spans="1:8" s="580" customFormat="1">
      <c r="A70" s="603" t="s">
        <v>207</v>
      </c>
      <c r="C70" s="581"/>
      <c r="D70" s="600"/>
      <c r="F70" s="604"/>
    </row>
    <row r="71" spans="1:8" s="580" customFormat="1">
      <c r="A71" s="672"/>
      <c r="B71" s="672"/>
      <c r="C71" s="1524" t="s">
        <v>208</v>
      </c>
      <c r="D71" s="1524"/>
      <c r="E71" s="1525" t="s">
        <v>209</v>
      </c>
      <c r="F71" s="1526"/>
    </row>
    <row r="72" spans="1:8" s="580" customFormat="1">
      <c r="A72" s="1222"/>
      <c r="B72" s="1173"/>
      <c r="C72" s="1517" t="s">
        <v>211</v>
      </c>
      <c r="D72" s="1517"/>
      <c r="E72" s="1518">
        <f t="shared" ref="E72:E79" si="0">$F$69*G72</f>
        <v>0</v>
      </c>
      <c r="F72" s="1519"/>
      <c r="G72" s="605">
        <v>7.6499999999999999E-2</v>
      </c>
      <c r="H72" s="695" t="s">
        <v>212</v>
      </c>
    </row>
    <row r="73" spans="1:8" s="580" customFormat="1">
      <c r="A73" s="1222"/>
      <c r="B73" s="1173"/>
      <c r="C73" s="1517" t="s">
        <v>213</v>
      </c>
      <c r="D73" s="1517"/>
      <c r="E73" s="1518">
        <f t="shared" si="0"/>
        <v>0</v>
      </c>
      <c r="F73" s="1519"/>
      <c r="G73" s="605">
        <v>4.8000000000000001E-2</v>
      </c>
    </row>
    <row r="74" spans="1:8" s="580" customFormat="1">
      <c r="A74" s="1222"/>
      <c r="B74" s="1173"/>
      <c r="C74" s="1517" t="s">
        <v>214</v>
      </c>
      <c r="D74" s="1517"/>
      <c r="E74" s="1518">
        <f t="shared" si="0"/>
        <v>0</v>
      </c>
      <c r="F74" s="1519"/>
      <c r="G74" s="605">
        <v>0.14249999999999999</v>
      </c>
    </row>
    <row r="75" spans="1:8" s="580" customFormat="1">
      <c r="A75" s="1222"/>
      <c r="B75" s="1173"/>
      <c r="C75" s="1517" t="s">
        <v>215</v>
      </c>
      <c r="D75" s="1517"/>
      <c r="E75" s="1518">
        <f t="shared" si="0"/>
        <v>0</v>
      </c>
      <c r="F75" s="1519"/>
      <c r="G75" s="605">
        <v>0.01</v>
      </c>
    </row>
    <row r="76" spans="1:8" s="580" customFormat="1">
      <c r="A76" s="1222"/>
      <c r="B76" s="1173"/>
      <c r="C76" s="1517" t="s">
        <v>216</v>
      </c>
      <c r="D76" s="1517"/>
      <c r="E76" s="1518">
        <f t="shared" si="0"/>
        <v>0</v>
      </c>
      <c r="F76" s="1519"/>
      <c r="G76" s="605">
        <v>2.1999999999999999E-2</v>
      </c>
    </row>
    <row r="77" spans="1:8" s="580" customFormat="1">
      <c r="A77" s="1222"/>
      <c r="B77" s="1173"/>
      <c r="C77" s="1517" t="s">
        <v>217</v>
      </c>
      <c r="D77" s="1517"/>
      <c r="E77" s="1518">
        <f t="shared" si="0"/>
        <v>0</v>
      </c>
      <c r="F77" s="1519"/>
      <c r="G77" s="605">
        <v>0</v>
      </c>
    </row>
    <row r="78" spans="1:8" s="580" customFormat="1">
      <c r="A78" s="1222"/>
      <c r="B78" s="1173"/>
      <c r="C78" s="1517" t="s">
        <v>218</v>
      </c>
      <c r="D78" s="1517"/>
      <c r="E78" s="1518">
        <f t="shared" si="0"/>
        <v>0</v>
      </c>
      <c r="F78" s="1519"/>
      <c r="G78" s="605">
        <v>0</v>
      </c>
    </row>
    <row r="79" spans="1:8" s="580" customFormat="1">
      <c r="A79" s="1222"/>
      <c r="B79" s="1173"/>
      <c r="C79" s="1517" t="s">
        <v>157</v>
      </c>
      <c r="D79" s="1517"/>
      <c r="E79" s="1518">
        <f t="shared" si="0"/>
        <v>0</v>
      </c>
      <c r="F79" s="1519"/>
      <c r="G79" s="605">
        <v>0</v>
      </c>
    </row>
    <row r="80" spans="1:8" s="580" customFormat="1">
      <c r="C80" s="581"/>
      <c r="E80" s="606" t="s">
        <v>219</v>
      </c>
      <c r="F80" s="602">
        <f>ROUND(SUM(E72:F79),0)</f>
        <v>0</v>
      </c>
      <c r="G80" s="605">
        <f>SUM(G72:G79)</f>
        <v>0.29900000000000004</v>
      </c>
    </row>
    <row r="81" spans="1:14" s="580" customFormat="1" ht="7.5" customHeight="1">
      <c r="C81" s="581"/>
      <c r="F81" s="604"/>
    </row>
    <row r="82" spans="1:14" s="580" customFormat="1">
      <c r="C82" s="607"/>
      <c r="E82" s="595" t="s">
        <v>220</v>
      </c>
      <c r="F82" s="666">
        <f>IF(F80=0,0,F80/F69)</f>
        <v>0</v>
      </c>
      <c r="H82" s="695" t="s">
        <v>408</v>
      </c>
    </row>
    <row r="83" spans="1:14" s="580" customFormat="1" ht="9.9499999999999993" customHeight="1" thickBot="1">
      <c r="A83" s="467"/>
      <c r="C83" s="581"/>
      <c r="D83" s="608"/>
      <c r="E83" s="600"/>
      <c r="F83" s="604"/>
    </row>
    <row r="84" spans="1:14" s="580" customFormat="1" ht="17.25" thickBot="1">
      <c r="C84" s="609"/>
      <c r="D84" s="610"/>
      <c r="E84" s="611" t="s">
        <v>221</v>
      </c>
      <c r="F84" s="612">
        <f>ROUND(F69+F80,0)</f>
        <v>0</v>
      </c>
    </row>
    <row r="85" spans="1:14">
      <c r="E85" s="594"/>
      <c r="F85" s="613"/>
    </row>
    <row r="86" spans="1:14" s="580" customFormat="1">
      <c r="A86" s="600" t="s">
        <v>222</v>
      </c>
      <c r="C86" s="581"/>
      <c r="F86" s="604"/>
    </row>
    <row r="87" spans="1:14" ht="11.1" customHeight="1">
      <c r="A87" s="614"/>
      <c r="B87" s="614"/>
    </row>
    <row r="88" spans="1:14">
      <c r="A88" s="615" t="s">
        <v>223</v>
      </c>
      <c r="B88" s="815" t="s">
        <v>410</v>
      </c>
      <c r="C88" s="617"/>
      <c r="D88" s="618"/>
      <c r="E88" s="616"/>
      <c r="F88" s="619"/>
    </row>
    <row r="89" spans="1:14" ht="13.5" customHeight="1">
      <c r="A89" s="620"/>
      <c r="B89" s="1515" t="s">
        <v>411</v>
      </c>
      <c r="C89" s="1515"/>
      <c r="D89" s="1515"/>
      <c r="E89" s="616"/>
      <c r="F89" s="619"/>
    </row>
    <row r="90" spans="1:14">
      <c r="A90" s="620" t="s">
        <v>224</v>
      </c>
      <c r="B90" s="1516"/>
      <c r="C90" s="1516"/>
      <c r="D90" s="1516"/>
      <c r="E90" s="621" t="s">
        <v>412</v>
      </c>
      <c r="F90" s="622" t="s">
        <v>209</v>
      </c>
      <c r="H90" s="1241" t="s">
        <v>224</v>
      </c>
      <c r="I90" s="1434" t="s">
        <v>225</v>
      </c>
      <c r="J90" s="1435"/>
      <c r="K90" s="1435"/>
      <c r="L90" s="1241" t="s">
        <v>226</v>
      </c>
      <c r="M90" s="678" t="s">
        <v>209</v>
      </c>
      <c r="N90" s="677"/>
    </row>
    <row r="91" spans="1:14" ht="16.5" customHeight="1">
      <c r="A91" s="680"/>
      <c r="B91" s="1511"/>
      <c r="C91" s="1512"/>
      <c r="D91" s="1513"/>
      <c r="E91" s="623"/>
      <c r="F91" s="624"/>
      <c r="H91" s="676" t="s">
        <v>227</v>
      </c>
      <c r="I91" s="1431" t="s">
        <v>413</v>
      </c>
      <c r="J91" s="1431"/>
      <c r="K91" s="1431"/>
      <c r="L91" s="676" t="s">
        <v>414</v>
      </c>
      <c r="M91" s="679">
        <v>35100</v>
      </c>
      <c r="N91" s="677"/>
    </row>
    <row r="92" spans="1:14" ht="14.25" customHeight="1">
      <c r="A92" s="680"/>
      <c r="B92" s="1511"/>
      <c r="C92" s="1512"/>
      <c r="D92" s="1513"/>
      <c r="E92" s="623"/>
      <c r="F92" s="624"/>
      <c r="H92" s="676" t="s">
        <v>227</v>
      </c>
      <c r="I92" s="1431" t="s">
        <v>415</v>
      </c>
      <c r="J92" s="1431"/>
      <c r="K92" s="1431"/>
      <c r="L92" s="676" t="s">
        <v>416</v>
      </c>
      <c r="M92" s="679">
        <v>9133</v>
      </c>
      <c r="N92" s="677"/>
    </row>
    <row r="93" spans="1:14" ht="14.25" customHeight="1">
      <c r="A93" s="680"/>
      <c r="B93" s="1511"/>
      <c r="C93" s="1512"/>
      <c r="D93" s="1513"/>
      <c r="E93" s="623"/>
      <c r="F93" s="624"/>
      <c r="H93" s="677" t="s">
        <v>417</v>
      </c>
    </row>
    <row r="94" spans="1:14">
      <c r="A94" s="680"/>
      <c r="B94" s="1511"/>
      <c r="C94" s="1512"/>
      <c r="D94" s="1513"/>
      <c r="E94" s="623"/>
      <c r="F94" s="624"/>
    </row>
    <row r="95" spans="1:14">
      <c r="A95" s="680"/>
      <c r="B95" s="1511"/>
      <c r="C95" s="1512"/>
      <c r="D95" s="1513"/>
      <c r="E95" s="623"/>
      <c r="F95" s="624"/>
      <c r="H95" s="677" t="s">
        <v>418</v>
      </c>
    </row>
    <row r="96" spans="1:14">
      <c r="B96" s="625"/>
      <c r="C96" s="614"/>
      <c r="D96" s="625"/>
      <c r="E96" s="626" t="s">
        <v>230</v>
      </c>
      <c r="F96" s="627">
        <f>ROUND(SUM(F91:F95),0)</f>
        <v>0</v>
      </c>
    </row>
    <row r="97" spans="1:13">
      <c r="B97" s="625"/>
      <c r="C97" s="614"/>
      <c r="D97" s="625"/>
    </row>
    <row r="98" spans="1:13">
      <c r="A98" s="615" t="s">
        <v>231</v>
      </c>
      <c r="B98" s="625"/>
      <c r="C98" s="614"/>
      <c r="D98" s="625"/>
    </row>
    <row r="99" spans="1:13" ht="4.5" customHeight="1">
      <c r="A99" s="620"/>
      <c r="B99" s="625"/>
      <c r="C99" s="614"/>
      <c r="D99" s="625"/>
    </row>
    <row r="100" spans="1:13">
      <c r="A100" s="620" t="s">
        <v>224</v>
      </c>
      <c r="B100" s="1514" t="s">
        <v>453</v>
      </c>
      <c r="C100" s="1514"/>
      <c r="D100" s="1514"/>
      <c r="E100" s="621" t="s">
        <v>412</v>
      </c>
      <c r="F100" s="622" t="s">
        <v>209</v>
      </c>
      <c r="H100" s="1241" t="s">
        <v>224</v>
      </c>
      <c r="I100" s="1434" t="s">
        <v>225</v>
      </c>
      <c r="J100" s="1435"/>
      <c r="K100" s="1435"/>
      <c r="L100" s="1241" t="s">
        <v>226</v>
      </c>
      <c r="M100" s="678" t="s">
        <v>209</v>
      </c>
    </row>
    <row r="101" spans="1:13" ht="22.5" customHeight="1">
      <c r="A101" s="680"/>
      <c r="B101" s="1505"/>
      <c r="C101" s="1506"/>
      <c r="D101" s="1507"/>
      <c r="E101" s="623"/>
      <c r="F101" s="624"/>
      <c r="H101" s="676" t="s">
        <v>232</v>
      </c>
      <c r="I101" s="1431" t="s">
        <v>233</v>
      </c>
      <c r="J101" s="1431"/>
      <c r="K101" s="1431"/>
      <c r="L101" s="676" t="s">
        <v>419</v>
      </c>
      <c r="M101" s="679">
        <v>1500</v>
      </c>
    </row>
    <row r="102" spans="1:13">
      <c r="A102" s="680"/>
      <c r="B102" s="1505"/>
      <c r="C102" s="1506"/>
      <c r="D102" s="1507"/>
      <c r="E102" s="623"/>
      <c r="F102" s="624"/>
    </row>
    <row r="103" spans="1:13" ht="16.5" customHeight="1">
      <c r="A103" s="680"/>
      <c r="B103" s="1505"/>
      <c r="C103" s="1506"/>
      <c r="D103" s="1507"/>
      <c r="E103" s="623"/>
      <c r="F103" s="624"/>
    </row>
    <row r="104" spans="1:13">
      <c r="A104" s="680"/>
      <c r="B104" s="1505"/>
      <c r="C104" s="1506"/>
      <c r="D104" s="1507"/>
      <c r="E104" s="623"/>
      <c r="F104" s="624"/>
    </row>
    <row r="105" spans="1:13">
      <c r="A105" s="680"/>
      <c r="B105" s="1505"/>
      <c r="C105" s="1506"/>
      <c r="D105" s="1507"/>
      <c r="E105" s="623"/>
      <c r="F105" s="624"/>
    </row>
    <row r="106" spans="1:13">
      <c r="B106" s="625"/>
      <c r="C106" s="614"/>
      <c r="D106" s="1245"/>
      <c r="E106" s="626" t="s">
        <v>235</v>
      </c>
      <c r="F106" s="627">
        <f>ROUND(SUM(F101:F105),0)</f>
        <v>0</v>
      </c>
    </row>
    <row r="107" spans="1:13">
      <c r="A107" s="620"/>
      <c r="B107" s="625"/>
      <c r="C107" s="614"/>
      <c r="D107" s="625"/>
    </row>
    <row r="108" spans="1:13">
      <c r="A108" s="615" t="s">
        <v>236</v>
      </c>
      <c r="B108" s="625"/>
      <c r="C108" s="614"/>
      <c r="D108" s="625"/>
    </row>
    <row r="109" spans="1:13" ht="5.25" customHeight="1">
      <c r="A109" s="620"/>
      <c r="B109" s="625"/>
      <c r="C109" s="614"/>
      <c r="D109" s="625"/>
    </row>
    <row r="110" spans="1:13">
      <c r="A110" s="620" t="s">
        <v>224</v>
      </c>
      <c r="B110" s="1244" t="s">
        <v>225</v>
      </c>
      <c r="C110" s="1244"/>
      <c r="D110" s="1244"/>
      <c r="E110" s="621" t="s">
        <v>412</v>
      </c>
      <c r="F110" s="622" t="s">
        <v>209</v>
      </c>
      <c r="H110" s="1241" t="s">
        <v>224</v>
      </c>
      <c r="I110" s="1434" t="s">
        <v>225</v>
      </c>
      <c r="J110" s="1435"/>
      <c r="K110" s="1435"/>
      <c r="L110" s="1241" t="s">
        <v>226</v>
      </c>
      <c r="M110" s="678" t="s">
        <v>209</v>
      </c>
    </row>
    <row r="111" spans="1:13" ht="28.5" customHeight="1">
      <c r="A111" s="680"/>
      <c r="B111" s="1505"/>
      <c r="C111" s="1506"/>
      <c r="D111" s="1507"/>
      <c r="E111" s="623"/>
      <c r="F111" s="624"/>
      <c r="H111" s="676" t="s">
        <v>237</v>
      </c>
      <c r="I111" s="1431" t="s">
        <v>238</v>
      </c>
      <c r="J111" s="1431"/>
      <c r="K111" s="1431"/>
      <c r="L111" s="676" t="s">
        <v>239</v>
      </c>
      <c r="M111" s="679">
        <f>100*12</f>
        <v>1200</v>
      </c>
    </row>
    <row r="112" spans="1:13">
      <c r="A112" s="680"/>
      <c r="B112" s="1505"/>
      <c r="C112" s="1506"/>
      <c r="D112" s="1507"/>
      <c r="E112" s="623"/>
      <c r="F112" s="624"/>
    </row>
    <row r="113" spans="1:13">
      <c r="A113" s="680"/>
      <c r="B113" s="1505"/>
      <c r="C113" s="1506"/>
      <c r="D113" s="1507"/>
      <c r="E113" s="623"/>
      <c r="F113" s="624"/>
    </row>
    <row r="114" spans="1:13">
      <c r="A114" s="680"/>
      <c r="B114" s="1505"/>
      <c r="C114" s="1506"/>
      <c r="D114" s="1507"/>
      <c r="E114" s="623"/>
      <c r="F114" s="624"/>
    </row>
    <row r="115" spans="1:13">
      <c r="A115" s="680"/>
      <c r="B115" s="1505"/>
      <c r="C115" s="1506"/>
      <c r="D115" s="1507"/>
      <c r="E115" s="623"/>
      <c r="F115" s="624"/>
    </row>
    <row r="116" spans="1:13">
      <c r="A116" s="620"/>
      <c r="D116" s="628"/>
      <c r="E116" s="626" t="s">
        <v>240</v>
      </c>
      <c r="F116" s="627">
        <f>ROUND(SUM(F111:F115),0)</f>
        <v>0</v>
      </c>
    </row>
    <row r="118" spans="1:13">
      <c r="A118" s="615" t="s">
        <v>241</v>
      </c>
    </row>
    <row r="119" spans="1:13" ht="6.75" customHeight="1">
      <c r="E119" s="629"/>
      <c r="F119" s="630"/>
    </row>
    <row r="120" spans="1:13">
      <c r="A120" s="635" t="s">
        <v>242</v>
      </c>
      <c r="B120" s="1508" t="s">
        <v>243</v>
      </c>
      <c r="C120" s="1508"/>
      <c r="D120" s="631" t="s">
        <v>224</v>
      </c>
      <c r="E120" s="621" t="s">
        <v>412</v>
      </c>
      <c r="F120" s="632" t="s">
        <v>209</v>
      </c>
      <c r="H120" s="683" t="s">
        <v>242</v>
      </c>
      <c r="I120" s="677"/>
      <c r="J120" s="683" t="s">
        <v>243</v>
      </c>
      <c r="K120" s="683" t="s">
        <v>224</v>
      </c>
      <c r="L120" s="683" t="s">
        <v>226</v>
      </c>
      <c r="M120" s="684" t="s">
        <v>209</v>
      </c>
    </row>
    <row r="121" spans="1:13" ht="33">
      <c r="A121" s="681"/>
      <c r="B121" s="1509"/>
      <c r="C121" s="1510"/>
      <c r="D121" s="633"/>
      <c r="E121" s="633"/>
      <c r="F121" s="634"/>
      <c r="H121" s="1430" t="s">
        <v>244</v>
      </c>
      <c r="I121" s="1431"/>
      <c r="J121" s="1240" t="s">
        <v>245</v>
      </c>
      <c r="K121" s="1240" t="s">
        <v>246</v>
      </c>
      <c r="L121" s="1240" t="s">
        <v>420</v>
      </c>
      <c r="M121" s="685">
        <v>1200</v>
      </c>
    </row>
    <row r="122" spans="1:13">
      <c r="A122" s="681"/>
      <c r="B122" s="1505"/>
      <c r="C122" s="1507"/>
      <c r="D122" s="633"/>
      <c r="E122" s="633"/>
      <c r="F122" s="634"/>
    </row>
    <row r="123" spans="1:13">
      <c r="A123" s="681"/>
      <c r="B123" s="1505"/>
      <c r="C123" s="1507"/>
      <c r="D123" s="633"/>
      <c r="E123" s="633"/>
      <c r="F123" s="634"/>
    </row>
    <row r="124" spans="1:13">
      <c r="A124" s="681"/>
      <c r="B124" s="1505"/>
      <c r="C124" s="1507"/>
      <c r="D124" s="633"/>
      <c r="E124" s="633"/>
      <c r="F124" s="634"/>
    </row>
    <row r="125" spans="1:13">
      <c r="E125" s="626" t="s">
        <v>248</v>
      </c>
      <c r="F125" s="627">
        <f>ROUND(SUM(F121:F124),0)</f>
        <v>0</v>
      </c>
    </row>
    <row r="127" spans="1:13">
      <c r="A127" s="615" t="s">
        <v>249</v>
      </c>
    </row>
    <row r="128" spans="1:13" ht="6.6" customHeight="1">
      <c r="A128" s="635"/>
    </row>
    <row r="129" spans="1:13">
      <c r="A129" s="620" t="s">
        <v>421</v>
      </c>
      <c r="B129" s="672" t="s">
        <v>251</v>
      </c>
      <c r="C129" s="672"/>
      <c r="D129" s="672"/>
      <c r="E129" s="621" t="s">
        <v>412</v>
      </c>
      <c r="F129" s="622" t="s">
        <v>209</v>
      </c>
      <c r="H129" s="1241" t="s">
        <v>250</v>
      </c>
      <c r="I129" s="1434" t="s">
        <v>251</v>
      </c>
      <c r="J129" s="1435"/>
      <c r="K129" s="1435"/>
      <c r="L129" s="1241" t="s">
        <v>226</v>
      </c>
      <c r="M129" s="678" t="s">
        <v>209</v>
      </c>
    </row>
    <row r="130" spans="1:13">
      <c r="A130" s="681"/>
      <c r="B130" s="1505" t="s">
        <v>422</v>
      </c>
      <c r="C130" s="1506"/>
      <c r="D130" s="1507"/>
      <c r="E130" s="623"/>
      <c r="F130" s="624"/>
      <c r="H130" s="676" t="s">
        <v>252</v>
      </c>
      <c r="I130" s="1431" t="s">
        <v>253</v>
      </c>
      <c r="J130" s="1431"/>
      <c r="K130" s="1431"/>
      <c r="L130" s="676" t="s">
        <v>254</v>
      </c>
      <c r="M130" s="679">
        <f>500*4</f>
        <v>2000</v>
      </c>
    </row>
    <row r="131" spans="1:13">
      <c r="A131" s="681"/>
      <c r="B131" s="1505"/>
      <c r="C131" s="1506"/>
      <c r="D131" s="1507"/>
      <c r="E131" s="623"/>
      <c r="F131" s="624"/>
    </row>
    <row r="132" spans="1:13">
      <c r="A132" s="681"/>
      <c r="B132" s="1505"/>
      <c r="C132" s="1506"/>
      <c r="D132" s="1507"/>
      <c r="E132" s="623"/>
      <c r="F132" s="624"/>
    </row>
    <row r="133" spans="1:13">
      <c r="A133" s="681"/>
      <c r="B133" s="1505"/>
      <c r="C133" s="1506"/>
      <c r="D133" s="1507"/>
      <c r="E133" s="623"/>
      <c r="F133" s="624"/>
    </row>
    <row r="134" spans="1:13">
      <c r="D134" s="628"/>
      <c r="E134" s="626" t="s">
        <v>255</v>
      </c>
      <c r="F134" s="627">
        <f>ROUND(SUM(F130:F133),0)</f>
        <v>0</v>
      </c>
    </row>
    <row r="136" spans="1:13">
      <c r="A136" s="615" t="s">
        <v>256</v>
      </c>
    </row>
    <row r="137" spans="1:13" ht="6" customHeight="1">
      <c r="A137" s="635"/>
    </row>
    <row r="138" spans="1:13">
      <c r="A138" s="682" t="s">
        <v>224</v>
      </c>
      <c r="B138" s="672" t="s">
        <v>225</v>
      </c>
      <c r="C138" s="672"/>
      <c r="D138" s="672"/>
      <c r="E138" s="621" t="s">
        <v>412</v>
      </c>
      <c r="F138" s="622" t="s">
        <v>209</v>
      </c>
      <c r="H138" s="1241" t="s">
        <v>224</v>
      </c>
      <c r="I138" s="1434" t="s">
        <v>225</v>
      </c>
      <c r="J138" s="1435"/>
      <c r="K138" s="1435"/>
      <c r="L138" s="1241" t="s">
        <v>226</v>
      </c>
      <c r="M138" s="678" t="s">
        <v>209</v>
      </c>
    </row>
    <row r="139" spans="1:13">
      <c r="A139" s="681"/>
      <c r="B139" s="1223"/>
      <c r="C139" s="1188"/>
      <c r="D139" s="1224"/>
      <c r="E139" s="623"/>
      <c r="F139" s="624"/>
      <c r="H139" s="676" t="s">
        <v>257</v>
      </c>
      <c r="I139" s="1431" t="s">
        <v>258</v>
      </c>
      <c r="J139" s="1431"/>
      <c r="K139" s="1431"/>
      <c r="L139" s="676" t="s">
        <v>259</v>
      </c>
      <c r="M139" s="679">
        <f>50*20</f>
        <v>1000</v>
      </c>
    </row>
    <row r="140" spans="1:13">
      <c r="A140" s="681"/>
      <c r="B140" s="1223"/>
      <c r="C140" s="1188"/>
      <c r="D140" s="1224"/>
      <c r="E140" s="623"/>
      <c r="F140" s="624"/>
      <c r="H140" s="616"/>
      <c r="I140" s="540"/>
      <c r="J140" s="540"/>
      <c r="K140" s="540"/>
      <c r="L140" s="616"/>
      <c r="M140" s="636"/>
    </row>
    <row r="141" spans="1:13">
      <c r="A141" s="681"/>
      <c r="B141" s="1223"/>
      <c r="C141" s="1188"/>
      <c r="D141" s="1224"/>
      <c r="E141" s="623"/>
      <c r="F141" s="624"/>
      <c r="H141" s="616"/>
      <c r="I141" s="540"/>
      <c r="J141" s="540"/>
      <c r="K141" s="540"/>
      <c r="L141" s="616"/>
      <c r="M141" s="636"/>
    </row>
    <row r="142" spans="1:13">
      <c r="A142" s="681"/>
      <c r="B142" s="1223"/>
      <c r="C142" s="1188"/>
      <c r="D142" s="1224"/>
      <c r="E142" s="623"/>
      <c r="F142" s="624"/>
      <c r="H142" s="616"/>
      <c r="I142" s="540"/>
      <c r="J142" s="540"/>
      <c r="K142" s="540"/>
      <c r="L142" s="616"/>
      <c r="M142" s="636"/>
    </row>
    <row r="143" spans="1:13">
      <c r="A143" s="681"/>
      <c r="B143" s="1223"/>
      <c r="C143" s="1188"/>
      <c r="D143" s="1224"/>
      <c r="E143" s="623"/>
      <c r="F143" s="624"/>
    </row>
    <row r="144" spans="1:13">
      <c r="E144" s="626" t="s">
        <v>260</v>
      </c>
      <c r="F144" s="627">
        <f>SUM(F139:F143)</f>
        <v>0</v>
      </c>
    </row>
    <row r="145" spans="1:8" ht="17.25" thickBot="1"/>
    <row r="146" spans="1:8" ht="17.25" thickBot="1">
      <c r="C146" s="581"/>
      <c r="D146" s="637"/>
      <c r="E146" s="638" t="s">
        <v>261</v>
      </c>
      <c r="F146" s="612">
        <f>ROUND(F96+F106+F116+F125+F134+F144,0)</f>
        <v>0</v>
      </c>
    </row>
    <row r="147" spans="1:8" ht="17.25" thickBot="1"/>
    <row r="148" spans="1:8" ht="17.25" thickBot="1">
      <c r="D148" s="637"/>
      <c r="E148" s="611" t="s">
        <v>265</v>
      </c>
      <c r="F148" s="612">
        <f>ROUND(F84+F146,0)</f>
        <v>0</v>
      </c>
    </row>
    <row r="149" spans="1:8" s="580" customFormat="1">
      <c r="A149" s="600" t="s">
        <v>266</v>
      </c>
      <c r="B149" s="639"/>
      <c r="C149" s="581"/>
      <c r="F149" s="630"/>
    </row>
    <row r="150" spans="1:8">
      <c r="A150" s="580" t="s">
        <v>424</v>
      </c>
      <c r="B150" s="639"/>
    </row>
    <row r="151" spans="1:8">
      <c r="A151" s="640"/>
      <c r="F151" s="622" t="s">
        <v>268</v>
      </c>
    </row>
    <row r="152" spans="1:8">
      <c r="A152" s="1187"/>
      <c r="B152" s="1225"/>
      <c r="C152" s="1226"/>
      <c r="D152" s="1227"/>
      <c r="E152" s="1228"/>
      <c r="F152" s="641">
        <f>ROUND(F148*0.15,0)</f>
        <v>0</v>
      </c>
    </row>
    <row r="153" spans="1:8">
      <c r="A153" s="642"/>
      <c r="B153" s="643"/>
      <c r="C153" s="644"/>
      <c r="D153" s="628"/>
      <c r="E153" s="645"/>
      <c r="F153" s="646"/>
    </row>
    <row r="154" spans="1:8">
      <c r="A154" s="642"/>
      <c r="B154" s="643"/>
      <c r="C154" s="644"/>
      <c r="D154" s="628"/>
      <c r="E154" s="645"/>
      <c r="F154" s="646"/>
    </row>
    <row r="155" spans="1:8" ht="11.25" customHeight="1">
      <c r="A155" s="580"/>
      <c r="B155" s="647"/>
      <c r="C155" s="581"/>
      <c r="D155" s="580"/>
      <c r="E155" s="580"/>
      <c r="F155" s="630"/>
    </row>
    <row r="156" spans="1:8" ht="17.25" thickBot="1">
      <c r="A156" s="648"/>
      <c r="E156" s="594" t="s">
        <v>269</v>
      </c>
      <c r="F156" s="675" t="e">
        <f>F157/F148</f>
        <v>#DIV/0!</v>
      </c>
      <c r="H156" s="677" t="s">
        <v>425</v>
      </c>
    </row>
    <row r="157" spans="1:8" ht="17.25" thickBot="1">
      <c r="A157" s="649"/>
      <c r="D157" s="637"/>
      <c r="E157" s="650" t="s">
        <v>270</v>
      </c>
      <c r="F157" s="612">
        <f>ROUND(SUM(F152:F154),0)</f>
        <v>0</v>
      </c>
    </row>
    <row r="158" spans="1:8" ht="10.5" customHeight="1" thickBot="1">
      <c r="A158" s="649"/>
      <c r="F158" s="599"/>
    </row>
    <row r="159" spans="1:8" ht="17.25" thickBot="1">
      <c r="D159" s="580"/>
      <c r="E159" s="651" t="s">
        <v>271</v>
      </c>
      <c r="F159" s="652">
        <f>ROUND(F148+F157,0)</f>
        <v>0</v>
      </c>
    </row>
    <row r="161" spans="3:6">
      <c r="C161" s="581"/>
      <c r="F161" s="599"/>
    </row>
    <row r="162" spans="3:6">
      <c r="F162" s="599"/>
    </row>
    <row r="163" spans="3:6">
      <c r="F163" s="599"/>
    </row>
    <row r="164" spans="3:6">
      <c r="F164" s="599"/>
    </row>
    <row r="165" spans="3:6">
      <c r="F165" s="599"/>
    </row>
    <row r="166" spans="3:6">
      <c r="F166" s="599"/>
    </row>
    <row r="167" spans="3:6">
      <c r="F167" s="599"/>
    </row>
    <row r="168" spans="3:6">
      <c r="F168" s="599"/>
    </row>
  </sheetData>
  <mergeCells count="94">
    <mergeCell ref="B10:F10"/>
    <mergeCell ref="I10:M10"/>
    <mergeCell ref="B44:F44"/>
    <mergeCell ref="B45:F45"/>
    <mergeCell ref="B46:F46"/>
    <mergeCell ref="B27:F27"/>
    <mergeCell ref="H11:I11"/>
    <mergeCell ref="H12:I12"/>
    <mergeCell ref="B14:F14"/>
    <mergeCell ref="B15:F15"/>
    <mergeCell ref="H15:O16"/>
    <mergeCell ref="B16:F16"/>
    <mergeCell ref="H17:O17"/>
    <mergeCell ref="B20:F20"/>
    <mergeCell ref="B21:F21"/>
    <mergeCell ref="B22:F22"/>
    <mergeCell ref="A1:F1"/>
    <mergeCell ref="B8:F8"/>
    <mergeCell ref="I8:M8"/>
    <mergeCell ref="B9:F9"/>
    <mergeCell ref="I9:M9"/>
    <mergeCell ref="B26:F26"/>
    <mergeCell ref="C73:D73"/>
    <mergeCell ref="E73:F73"/>
    <mergeCell ref="B28:F28"/>
    <mergeCell ref="B32:F32"/>
    <mergeCell ref="B33:F33"/>
    <mergeCell ref="B34:F34"/>
    <mergeCell ref="B38:F38"/>
    <mergeCell ref="B39:F39"/>
    <mergeCell ref="B50:F50"/>
    <mergeCell ref="B51:F51"/>
    <mergeCell ref="B52:F52"/>
    <mergeCell ref="B56:F56"/>
    <mergeCell ref="B57:F57"/>
    <mergeCell ref="B58:F58"/>
    <mergeCell ref="B62:F62"/>
    <mergeCell ref="B63:F63"/>
    <mergeCell ref="B40:F40"/>
    <mergeCell ref="C71:D71"/>
    <mergeCell ref="E71:F71"/>
    <mergeCell ref="C72:D72"/>
    <mergeCell ref="E72:F72"/>
    <mergeCell ref="B64:F64"/>
    <mergeCell ref="C74:D74"/>
    <mergeCell ref="E74:F74"/>
    <mergeCell ref="C75:D75"/>
    <mergeCell ref="E75:F75"/>
    <mergeCell ref="C76:D76"/>
    <mergeCell ref="E76:F76"/>
    <mergeCell ref="C77:D77"/>
    <mergeCell ref="E77:F77"/>
    <mergeCell ref="C78:D78"/>
    <mergeCell ref="E78:F78"/>
    <mergeCell ref="C79:D79"/>
    <mergeCell ref="E79:F79"/>
    <mergeCell ref="B89:D90"/>
    <mergeCell ref="I90:K90"/>
    <mergeCell ref="B91:D91"/>
    <mergeCell ref="I91:K91"/>
    <mergeCell ref="B92:D92"/>
    <mergeCell ref="I92:K92"/>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31:D131"/>
    <mergeCell ref="B132:D132"/>
    <mergeCell ref="B133:D133"/>
    <mergeCell ref="I138:K138"/>
    <mergeCell ref="I139:K139"/>
  </mergeCells>
  <conditionalFormatting sqref="F82">
    <cfRule type="cellIs" dxfId="67" priority="2" operator="greaterThan">
      <formula>0.3</formula>
    </cfRule>
  </conditionalFormatting>
  <conditionalFormatting sqref="F156">
    <cfRule type="cellIs" dxfId="66"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view="pageBreakPreview" zoomScaleNormal="120" zoomScaleSheetLayoutView="100" workbookViewId="0">
      <selection activeCell="L7" sqref="L7"/>
    </sheetView>
  </sheetViews>
  <sheetFormatPr defaultColWidth="9.140625" defaultRowHeight="15" customHeight="1"/>
  <cols>
    <col min="1" max="1" width="18.7109375" style="462" customWidth="1"/>
    <col min="2" max="2" width="11.28515625" style="462" customWidth="1"/>
    <col min="3" max="3" width="9.85546875" style="462" customWidth="1"/>
    <col min="4" max="4" width="7.28515625" style="462" customWidth="1"/>
    <col min="5" max="5" width="10.7109375" style="462" customWidth="1"/>
    <col min="6" max="6" width="7" style="462" customWidth="1"/>
    <col min="7" max="7" width="9.7109375" style="462" customWidth="1"/>
    <col min="8" max="8" width="7" style="462" customWidth="1"/>
    <col min="9" max="9" width="9.42578125" style="462" customWidth="1"/>
    <col min="10" max="10" width="6.85546875" style="462" customWidth="1"/>
    <col min="11" max="11" width="14.5703125" style="462" customWidth="1"/>
    <col min="12" max="12" width="13.5703125" style="461" customWidth="1"/>
    <col min="13" max="13" width="12.5703125" style="462" customWidth="1"/>
    <col min="14" max="16384" width="9.140625" style="462"/>
  </cols>
  <sheetData>
    <row r="1" spans="1:24" ht="18" customHeight="1">
      <c r="A1" s="744" t="s">
        <v>0</v>
      </c>
      <c r="B1" s="1209">
        <f>'Bdgt Justf B-1b Pg 2 '!B3</f>
        <v>0</v>
      </c>
      <c r="C1" s="1209"/>
      <c r="D1" s="1209"/>
      <c r="E1" s="1209"/>
      <c r="F1" s="1209"/>
      <c r="G1" s="1209"/>
      <c r="H1" s="1210"/>
      <c r="I1" s="1162"/>
      <c r="J1" s="1211" t="s">
        <v>426</v>
      </c>
      <c r="K1" s="1212" t="str">
        <f>'Bdgt Justf B-1b Pg 2 '!F3</f>
        <v>B-1b</v>
      </c>
    </row>
    <row r="2" spans="1:24" ht="18" customHeight="1">
      <c r="A2" s="745" t="s">
        <v>428</v>
      </c>
      <c r="B2" s="466">
        <f>'Bdgt Justf B-1b Pg 2 '!B4</f>
        <v>0</v>
      </c>
      <c r="C2" s="466"/>
      <c r="D2" s="466"/>
      <c r="E2" s="466"/>
      <c r="F2" s="466"/>
      <c r="G2" s="466"/>
      <c r="H2" s="463"/>
      <c r="I2" s="464"/>
      <c r="J2" s="465" t="s">
        <v>291</v>
      </c>
      <c r="K2" s="746"/>
      <c r="L2" s="693" t="s">
        <v>346</v>
      </c>
    </row>
    <row r="3" spans="1:24" ht="18" customHeight="1">
      <c r="A3" s="747"/>
      <c r="B3" s="469"/>
      <c r="C3" s="469"/>
      <c r="D3" s="469"/>
      <c r="E3" s="469"/>
      <c r="F3" s="469"/>
      <c r="G3" s="469"/>
      <c r="H3" s="463"/>
      <c r="I3" s="464"/>
      <c r="J3" s="748" t="s">
        <v>429</v>
      </c>
      <c r="K3" s="749" t="s">
        <v>430</v>
      </c>
      <c r="L3" s="814" t="s">
        <v>349</v>
      </c>
    </row>
    <row r="4" spans="1:24" ht="18" customHeight="1">
      <c r="A4" s="487"/>
      <c r="B4" s="469"/>
      <c r="C4" s="463" t="s">
        <v>137</v>
      </c>
      <c r="D4" s="469"/>
      <c r="E4" s="469"/>
      <c r="F4" s="469"/>
      <c r="G4" s="469"/>
      <c r="H4" s="469"/>
      <c r="I4" s="469"/>
      <c r="J4" s="469"/>
      <c r="K4" s="488"/>
      <c r="L4" s="694" t="s">
        <v>350</v>
      </c>
    </row>
    <row r="5" spans="1:24" ht="6.75" customHeight="1">
      <c r="A5" s="487"/>
      <c r="B5" s="469"/>
      <c r="C5" s="469"/>
      <c r="D5" s="469"/>
      <c r="E5" s="469"/>
      <c r="F5" s="469"/>
      <c r="G5" s="469"/>
      <c r="H5" s="469"/>
      <c r="I5" s="469"/>
      <c r="J5" s="469"/>
      <c r="K5" s="488"/>
    </row>
    <row r="6" spans="1:24" ht="51.6" customHeight="1">
      <c r="A6" s="1500" t="s">
        <v>351</v>
      </c>
      <c r="B6" s="1501"/>
      <c r="C6" s="1502" t="s">
        <v>431</v>
      </c>
      <c r="D6" s="1503"/>
      <c r="E6" s="1502" t="s">
        <v>432</v>
      </c>
      <c r="F6" s="1503"/>
      <c r="G6" s="1502" t="s">
        <v>433</v>
      </c>
      <c r="H6" s="1503"/>
      <c r="I6" s="1502" t="s">
        <v>434</v>
      </c>
      <c r="J6" s="1504"/>
      <c r="K6" s="667"/>
      <c r="L6" s="1344" t="s">
        <v>353</v>
      </c>
      <c r="M6" s="1344"/>
      <c r="N6" s="1344"/>
      <c r="O6" s="1344"/>
      <c r="P6" s="1344"/>
      <c r="Q6" s="1344"/>
      <c r="R6" s="1344"/>
      <c r="S6" s="1344"/>
      <c r="T6" s="688"/>
      <c r="U6" s="688"/>
      <c r="V6" s="688"/>
      <c r="W6" s="688"/>
      <c r="X6" s="688"/>
    </row>
    <row r="7" spans="1:24" s="468" customFormat="1" ht="29.1" customHeight="1">
      <c r="A7" s="470" t="s">
        <v>141</v>
      </c>
      <c r="B7" s="458" t="s">
        <v>142</v>
      </c>
      <c r="C7" s="471" t="s">
        <v>109</v>
      </c>
      <c r="D7" s="472" t="s">
        <v>143</v>
      </c>
      <c r="E7" s="471" t="s">
        <v>109</v>
      </c>
      <c r="F7" s="472" t="s">
        <v>143</v>
      </c>
      <c r="G7" s="471" t="s">
        <v>109</v>
      </c>
      <c r="H7" s="472" t="s">
        <v>143</v>
      </c>
      <c r="I7" s="471" t="s">
        <v>109</v>
      </c>
      <c r="J7" s="472" t="s">
        <v>143</v>
      </c>
      <c r="K7" s="473" t="s">
        <v>355</v>
      </c>
      <c r="L7" s="813" t="s">
        <v>435</v>
      </c>
      <c r="M7" s="474"/>
    </row>
    <row r="8" spans="1:24" ht="19.5" customHeight="1">
      <c r="A8" s="475">
        <f>'Bdgt Justf B-1b Pg 2 '!B8</f>
        <v>0</v>
      </c>
      <c r="B8" s="476">
        <f>'Bdgt Justf B-1b Pg 2 '!E12</f>
        <v>0.33333333333333331</v>
      </c>
      <c r="C8" s="1006">
        <v>41667</v>
      </c>
      <c r="D8" s="477">
        <f>IF(C8=0,0,C8/$K$8)</f>
        <v>1</v>
      </c>
      <c r="E8" s="1006"/>
      <c r="F8" s="477">
        <f>IF(E8=0,0,E8/$K$8)</f>
        <v>0</v>
      </c>
      <c r="G8" s="1006">
        <v>0</v>
      </c>
      <c r="H8" s="477">
        <f>IF(G8=0,0,G8/$K$8)</f>
        <v>0</v>
      </c>
      <c r="I8" s="1006"/>
      <c r="J8" s="477">
        <f t="shared" ref="J8" si="0">IF(I8=0,0,I8/$K$8)</f>
        <v>0</v>
      </c>
      <c r="K8" s="1008">
        <f t="shared" ref="K8:K17" si="1">SUM(C8,E8,G8,I8)</f>
        <v>41667</v>
      </c>
      <c r="L8" s="807" t="e">
        <f>#REF!</f>
        <v>#REF!</v>
      </c>
      <c r="M8" s="809" t="s">
        <v>436</v>
      </c>
    </row>
    <row r="9" spans="1:24" ht="19.5" customHeight="1">
      <c r="A9" s="475">
        <f>'Bdgt Justf B-1b Pg 2 '!B14</f>
        <v>0</v>
      </c>
      <c r="B9" s="476">
        <f>'Bdgt Justf B-1b Pg 2 '!E18</f>
        <v>0</v>
      </c>
      <c r="C9" s="1006"/>
      <c r="D9" s="477">
        <f>IF(C9=0,0,C9/$K$9)</f>
        <v>0</v>
      </c>
      <c r="E9" s="1006"/>
      <c r="F9" s="477">
        <f>IF(E9=0,0,E9/$K$9)</f>
        <v>0</v>
      </c>
      <c r="G9" s="1006"/>
      <c r="H9" s="477">
        <f>IF(G9=0,0,G9/$K$9)</f>
        <v>0</v>
      </c>
      <c r="I9" s="1006"/>
      <c r="J9" s="477">
        <f t="shared" ref="J9:J10" si="2">IF(I9=0,0,I9/$K$10)</f>
        <v>0</v>
      </c>
      <c r="K9" s="1008">
        <f t="shared" si="1"/>
        <v>0</v>
      </c>
      <c r="L9" s="807" t="e">
        <f>#REF!</f>
        <v>#REF!</v>
      </c>
      <c r="M9" s="809" t="s">
        <v>358</v>
      </c>
    </row>
    <row r="10" spans="1:24" ht="19.5" customHeight="1">
      <c r="A10" s="475">
        <f>'Bdgt Justf B-1b Pg 2 '!B20</f>
        <v>0</v>
      </c>
      <c r="B10" s="476">
        <f>'Bdgt Justf B-1b Pg 2 '!E24</f>
        <v>0</v>
      </c>
      <c r="C10" s="1006"/>
      <c r="D10" s="477">
        <f>IF(C10=0,0,C10/$K$10)</f>
        <v>0</v>
      </c>
      <c r="E10" s="1006"/>
      <c r="F10" s="477">
        <f>IF(E10=0,0,E10/$K$10)</f>
        <v>0</v>
      </c>
      <c r="G10" s="1006"/>
      <c r="H10" s="477">
        <f>IF(G10=0,0,G10/$K$10)</f>
        <v>0</v>
      </c>
      <c r="I10" s="1006"/>
      <c r="J10" s="477">
        <f t="shared" si="2"/>
        <v>0</v>
      </c>
      <c r="K10" s="1008">
        <f t="shared" si="1"/>
        <v>0</v>
      </c>
      <c r="L10" s="807" t="e">
        <f>#REF!</f>
        <v>#REF!</v>
      </c>
      <c r="M10" s="809" t="s">
        <v>359</v>
      </c>
    </row>
    <row r="11" spans="1:24" ht="19.5" customHeight="1">
      <c r="A11" s="475">
        <f>'Bdgt Justf B-1b Pg 2 '!B26</f>
        <v>0</v>
      </c>
      <c r="B11" s="476">
        <f>'Bdgt Justf B-1b Pg 2 '!E30</f>
        <v>0</v>
      </c>
      <c r="C11" s="1006"/>
      <c r="D11" s="477">
        <f>IF(C11=0,0,C11/$K$11)</f>
        <v>0</v>
      </c>
      <c r="E11" s="1006"/>
      <c r="F11" s="477">
        <f>IF(E11=0,0,E11/$K$11)</f>
        <v>0</v>
      </c>
      <c r="G11" s="1006"/>
      <c r="H11" s="477">
        <f>IF(G11=0,0,G11/$K$11)</f>
        <v>0</v>
      </c>
      <c r="I11" s="1006"/>
      <c r="J11" s="477">
        <f t="shared" ref="J11" si="3">IF(I11=0,0,I11/$K$11)</f>
        <v>0</v>
      </c>
      <c r="K11" s="1008">
        <f t="shared" si="1"/>
        <v>0</v>
      </c>
      <c r="L11" s="807" t="e">
        <f>#REF!</f>
        <v>#REF!</v>
      </c>
      <c r="M11" s="809" t="s">
        <v>360</v>
      </c>
    </row>
    <row r="12" spans="1:24" ht="19.5" customHeight="1">
      <c r="A12" s="475">
        <f>'Bdgt Justf B-1b Pg 2 '!B32</f>
        <v>0</v>
      </c>
      <c r="B12" s="476">
        <f>'Bdgt Justf B-1b Pg 2 '!E36</f>
        <v>0</v>
      </c>
      <c r="C12" s="1006"/>
      <c r="D12" s="477">
        <f>IF(C12=0,0,C12/$K$12)</f>
        <v>0</v>
      </c>
      <c r="E12" s="1006"/>
      <c r="F12" s="477">
        <f>IF(E12=0,0,E12/$K$12)</f>
        <v>0</v>
      </c>
      <c r="G12" s="1006"/>
      <c r="H12" s="477">
        <f>IF(G12=0,0,G12/$K$12)</f>
        <v>0</v>
      </c>
      <c r="I12" s="1006"/>
      <c r="J12" s="477">
        <f t="shared" ref="J12" si="4">IF(I12=0,0,I12/$K$12)</f>
        <v>0</v>
      </c>
      <c r="K12" s="1008">
        <f t="shared" si="1"/>
        <v>0</v>
      </c>
      <c r="L12" s="807" t="e">
        <f>#REF!</f>
        <v>#REF!</v>
      </c>
      <c r="M12" s="808"/>
    </row>
    <row r="13" spans="1:24" ht="19.5" customHeight="1">
      <c r="A13" s="475">
        <f>'Bdgt Justf B-1b Pg 2 '!B38</f>
        <v>0</v>
      </c>
      <c r="B13" s="476">
        <f>'Bdgt Justf B-1b Pg 2 '!E42</f>
        <v>0</v>
      </c>
      <c r="C13" s="1006"/>
      <c r="D13" s="477">
        <f t="shared" ref="D13:D16" si="5">IF(C13=0,0,C13/$K$12)</f>
        <v>0</v>
      </c>
      <c r="E13" s="1006"/>
      <c r="F13" s="477">
        <f t="shared" ref="F13:F16" si="6">IF(E13=0,0,E13/$K$12)</f>
        <v>0</v>
      </c>
      <c r="G13" s="1006"/>
      <c r="H13" s="477">
        <f t="shared" ref="H13:H16" si="7">IF(G13=0,0,G13/$K$12)</f>
        <v>0</v>
      </c>
      <c r="I13" s="1006"/>
      <c r="J13" s="477">
        <f t="shared" ref="J13:J16" si="8">IF(I13=0,0,I13/$K$12)</f>
        <v>0</v>
      </c>
      <c r="K13" s="1008">
        <f t="shared" ref="K13:K16" si="9">SUM(C13,E13,G13,I13)</f>
        <v>0</v>
      </c>
      <c r="L13" s="807" t="e">
        <f>#REF!</f>
        <v>#REF!</v>
      </c>
      <c r="M13" s="816" t="s">
        <v>361</v>
      </c>
    </row>
    <row r="14" spans="1:24" ht="19.5" customHeight="1">
      <c r="A14" s="475">
        <f>'Bdgt Justf B-1b Pg 2 '!B44</f>
        <v>0</v>
      </c>
      <c r="B14" s="476">
        <f>'Bdgt Justf B-1b Pg 2 '!E48</f>
        <v>0</v>
      </c>
      <c r="C14" s="1006"/>
      <c r="D14" s="477">
        <f t="shared" si="5"/>
        <v>0</v>
      </c>
      <c r="E14" s="1006"/>
      <c r="F14" s="477">
        <f t="shared" si="6"/>
        <v>0</v>
      </c>
      <c r="G14" s="1006"/>
      <c r="H14" s="477">
        <f t="shared" si="7"/>
        <v>0</v>
      </c>
      <c r="I14" s="1006"/>
      <c r="J14" s="477">
        <f t="shared" si="8"/>
        <v>0</v>
      </c>
      <c r="K14" s="1008">
        <f t="shared" si="9"/>
        <v>0</v>
      </c>
      <c r="L14" s="807" t="e">
        <f>#REF!</f>
        <v>#REF!</v>
      </c>
      <c r="M14" s="808"/>
    </row>
    <row r="15" spans="1:24" ht="19.5" customHeight="1">
      <c r="A15" s="475">
        <f>'Bdgt Justf B-1b Pg 2 '!B50</f>
        <v>0</v>
      </c>
      <c r="B15" s="476">
        <f>'Bdgt Justf B-1b Pg 2 '!E54</f>
        <v>0</v>
      </c>
      <c r="C15" s="1006"/>
      <c r="D15" s="477">
        <f t="shared" si="5"/>
        <v>0</v>
      </c>
      <c r="E15" s="1006"/>
      <c r="F15" s="477">
        <f t="shared" si="6"/>
        <v>0</v>
      </c>
      <c r="G15" s="1006"/>
      <c r="H15" s="477">
        <f t="shared" si="7"/>
        <v>0</v>
      </c>
      <c r="I15" s="1006"/>
      <c r="J15" s="477">
        <f t="shared" si="8"/>
        <v>0</v>
      </c>
      <c r="K15" s="1008">
        <f t="shared" si="9"/>
        <v>0</v>
      </c>
      <c r="L15" s="807" t="e">
        <f>#REF!</f>
        <v>#REF!</v>
      </c>
      <c r="M15" s="808"/>
    </row>
    <row r="16" spans="1:24" ht="19.5" customHeight="1">
      <c r="A16" s="475">
        <f>'Bdgt Justf B-1b Pg 2 '!B56</f>
        <v>0</v>
      </c>
      <c r="B16" s="476">
        <f>'Bdgt Justf B-1b Pg 2 '!E60</f>
        <v>0</v>
      </c>
      <c r="C16" s="1006"/>
      <c r="D16" s="477">
        <f t="shared" si="5"/>
        <v>0</v>
      </c>
      <c r="E16" s="1006"/>
      <c r="F16" s="477">
        <f t="shared" si="6"/>
        <v>0</v>
      </c>
      <c r="G16" s="1006"/>
      <c r="H16" s="477">
        <f t="shared" si="7"/>
        <v>0</v>
      </c>
      <c r="I16" s="1006"/>
      <c r="J16" s="477">
        <f t="shared" si="8"/>
        <v>0</v>
      </c>
      <c r="K16" s="1008">
        <f t="shared" si="9"/>
        <v>0</v>
      </c>
      <c r="L16" s="807" t="e">
        <f>#REF!</f>
        <v>#REF!</v>
      </c>
      <c r="M16" s="808"/>
    </row>
    <row r="17" spans="1:20" ht="19.5" customHeight="1" thickBot="1">
      <c r="A17" s="478">
        <f>'Bdgt Justf B-1b Pg 2 '!B62</f>
        <v>0</v>
      </c>
      <c r="B17" s="479">
        <f>'Bdgt Justf B-1b Pg 2 '!E66</f>
        <v>0</v>
      </c>
      <c r="C17" s="480"/>
      <c r="D17" s="481">
        <f>IF(C17=0,0,C17/$K$17)</f>
        <v>0</v>
      </c>
      <c r="E17" s="480"/>
      <c r="F17" s="481">
        <f>IF(E17=0,0,E17/$K$17)</f>
        <v>0</v>
      </c>
      <c r="G17" s="480"/>
      <c r="H17" s="481">
        <f>IF(G17=0,0,G17/$K$17)</f>
        <v>0</v>
      </c>
      <c r="I17" s="480"/>
      <c r="J17" s="481">
        <f t="shared" ref="J17" si="10">IF(I17=0,0,I17/$K$17)</f>
        <v>0</v>
      </c>
      <c r="K17" s="480">
        <f t="shared" si="1"/>
        <v>0</v>
      </c>
      <c r="L17" s="807" t="e">
        <f>#REF!</f>
        <v>#REF!</v>
      </c>
      <c r="M17" s="808"/>
    </row>
    <row r="18" spans="1:20" s="468" customFormat="1" ht="19.5" customHeight="1" thickTop="1">
      <c r="A18" s="709" t="s">
        <v>362</v>
      </c>
      <c r="B18" s="482">
        <f>SUM(B8:B17)</f>
        <v>0.33333333333333331</v>
      </c>
      <c r="C18" s="483">
        <f>SUM(C8:C17)</f>
        <v>41667</v>
      </c>
      <c r="D18" s="484">
        <f>IF(C18=0,0,C18/$K$18)</f>
        <v>1</v>
      </c>
      <c r="E18" s="483">
        <f t="shared" ref="E18" si="11">SUM(E8:E17)</f>
        <v>0</v>
      </c>
      <c r="F18" s="484">
        <f>IF(E18=0,0,E18/$K$18)</f>
        <v>0</v>
      </c>
      <c r="G18" s="483">
        <f t="shared" ref="G18" si="12">SUM(G8:G17)</f>
        <v>0</v>
      </c>
      <c r="H18" s="484">
        <f>IF(G18=0,0,G18/$K$18)</f>
        <v>0</v>
      </c>
      <c r="I18" s="483">
        <f t="shared" ref="I18" si="13">SUM(I8:I17)</f>
        <v>0</v>
      </c>
      <c r="J18" s="484">
        <f t="shared" ref="J18" si="14">IF(I18=0,0,I18/$K$18)</f>
        <v>0</v>
      </c>
      <c r="K18" s="483">
        <f>SUM(K8:K17)</f>
        <v>41667</v>
      </c>
      <c r="L18" s="810" t="e">
        <f>#REF!</f>
        <v>#REF!</v>
      </c>
      <c r="M18" s="811"/>
    </row>
    <row r="19" spans="1:20" ht="19.5" customHeight="1" thickBot="1">
      <c r="A19" s="765" t="s">
        <v>147</v>
      </c>
      <c r="B19" s="768">
        <f>'Bdgt Justf B-1b Pg 2 '!F82</f>
        <v>0.29898960808313535</v>
      </c>
      <c r="C19" s="770">
        <f>ROUND(C18*$B$19,0)</f>
        <v>12458</v>
      </c>
      <c r="D19" s="1213">
        <f>IF(C19=0,0,C19/$K$19)</f>
        <v>1</v>
      </c>
      <c r="E19" s="1214">
        <f t="shared" ref="E19" si="15">ROUND(E18*$B$19,0)</f>
        <v>0</v>
      </c>
      <c r="F19" s="1213">
        <f>IF(E19=0,0,E19/$K$19)</f>
        <v>0</v>
      </c>
      <c r="G19" s="1214">
        <f t="shared" ref="G19" si="16">ROUND(G18*$B$19,0)</f>
        <v>0</v>
      </c>
      <c r="H19" s="1213">
        <f>IF(G19=0,0,G19/$K$19)</f>
        <v>0</v>
      </c>
      <c r="I19" s="1214">
        <f t="shared" ref="I19" si="17">ROUND(I18*$B$19,0)</f>
        <v>0</v>
      </c>
      <c r="J19" s="1213">
        <f t="shared" ref="J19" si="18">IF(I19=0,0,I19/$K$19)</f>
        <v>0</v>
      </c>
      <c r="K19" s="1214">
        <f>SUM(C19,E19,G19,I19)</f>
        <v>12458</v>
      </c>
      <c r="L19" s="807" t="e">
        <f>#REF!</f>
        <v>#REF!</v>
      </c>
      <c r="M19" s="812"/>
    </row>
    <row r="20" spans="1:20" s="468" customFormat="1" ht="19.5" customHeight="1" thickBot="1">
      <c r="A20" s="766" t="s">
        <v>111</v>
      </c>
      <c r="B20" s="769"/>
      <c r="C20" s="759">
        <f>SUM(C18:C19)</f>
        <v>54125</v>
      </c>
      <c r="D20" s="760">
        <f>IF(C20=0,0,C20/$K$20)</f>
        <v>1</v>
      </c>
      <c r="E20" s="767">
        <f t="shared" ref="E20" si="19">SUM(E18:E19)</f>
        <v>0</v>
      </c>
      <c r="F20" s="760">
        <f>IF(E20=0,0,E20/$K$20)</f>
        <v>0</v>
      </c>
      <c r="G20" s="767">
        <f t="shared" ref="G20" si="20">SUM(G18:G19)</f>
        <v>0</v>
      </c>
      <c r="H20" s="760">
        <f>IF(G20=0,0,G20/$K$20)</f>
        <v>0</v>
      </c>
      <c r="I20" s="767">
        <f t="shared" ref="I20" si="21">SUM(I18:I19)</f>
        <v>0</v>
      </c>
      <c r="J20" s="760">
        <f t="shared" ref="J20" si="22">IF(I20=0,0,I20/$K$20)</f>
        <v>0</v>
      </c>
      <c r="K20" s="761">
        <f>SUM(K18:K19)</f>
        <v>54125</v>
      </c>
      <c r="L20" s="810" t="e">
        <f>#REF!</f>
        <v>#REF!</v>
      </c>
      <c r="M20" s="811"/>
    </row>
    <row r="21" spans="1:20" ht="13.5" customHeight="1">
      <c r="A21" s="487"/>
      <c r="B21" s="469"/>
      <c r="C21" s="469"/>
      <c r="D21" s="750"/>
      <c r="E21" s="469"/>
      <c r="F21" s="750"/>
      <c r="G21" s="469"/>
      <c r="H21" s="750"/>
      <c r="I21" s="469"/>
      <c r="J21" s="750"/>
      <c r="K21" s="488"/>
      <c r="L21" s="1490" t="s">
        <v>363</v>
      </c>
      <c r="M21" s="1491"/>
      <c r="N21" s="1491"/>
      <c r="O21" s="1491"/>
      <c r="P21" s="1491"/>
      <c r="Q21" s="1491"/>
      <c r="R21" s="1491"/>
    </row>
    <row r="22" spans="1:20" s="468" customFormat="1" ht="17.100000000000001" customHeight="1">
      <c r="A22" s="1492" t="s">
        <v>148</v>
      </c>
      <c r="B22" s="1493"/>
      <c r="C22" s="489" t="s">
        <v>364</v>
      </c>
      <c r="D22" s="472" t="s">
        <v>9</v>
      </c>
      <c r="E22" s="489" t="s">
        <v>364</v>
      </c>
      <c r="F22" s="472" t="s">
        <v>9</v>
      </c>
      <c r="G22" s="489" t="s">
        <v>364</v>
      </c>
      <c r="H22" s="472" t="s">
        <v>9</v>
      </c>
      <c r="I22" s="489" t="s">
        <v>364</v>
      </c>
      <c r="J22" s="472" t="s">
        <v>9</v>
      </c>
      <c r="K22" s="490" t="s">
        <v>355</v>
      </c>
      <c r="L22" s="1494" t="s">
        <v>151</v>
      </c>
      <c r="M22" s="1495"/>
      <c r="N22" s="1495"/>
      <c r="O22" s="1495"/>
      <c r="P22" s="1495"/>
      <c r="Q22" s="1495"/>
      <c r="R22" s="1495"/>
      <c r="S22" s="1495"/>
      <c r="T22" s="1495"/>
    </row>
    <row r="23" spans="1:20" ht="15" customHeight="1">
      <c r="A23" s="1492" t="s">
        <v>152</v>
      </c>
      <c r="B23" s="1493"/>
      <c r="C23" s="492"/>
      <c r="D23" s="493">
        <f>IF(C23=0,0,C23/$K$23)</f>
        <v>0</v>
      </c>
      <c r="E23" s="492"/>
      <c r="F23" s="493">
        <f>IF(E23=0,0,E23/$K$23)</f>
        <v>0</v>
      </c>
      <c r="G23" s="492"/>
      <c r="H23" s="493">
        <f>IF(G23=0,0,G23/$K$23)</f>
        <v>0</v>
      </c>
      <c r="I23" s="492"/>
      <c r="J23" s="493">
        <f t="shared" ref="J23" si="23">IF(I23=0,0,I23/$K$23)</f>
        <v>0</v>
      </c>
      <c r="K23" s="1008">
        <f>SUM(C23,E23,G23,I23)</f>
        <v>0</v>
      </c>
      <c r="L23" s="461">
        <f>'Bdgt Justf B-1b Pg 2 '!F96</f>
        <v>0</v>
      </c>
    </row>
    <row r="24" spans="1:20" ht="15" customHeight="1">
      <c r="A24" s="1492" t="s">
        <v>153</v>
      </c>
      <c r="B24" s="1493"/>
      <c r="C24" s="492"/>
      <c r="D24" s="493">
        <f>IF(C24=0,0,C24/$K$24)</f>
        <v>0</v>
      </c>
      <c r="E24" s="492"/>
      <c r="F24" s="493">
        <f>IF(E24=0,0,E24/$K$24)</f>
        <v>0</v>
      </c>
      <c r="G24" s="492"/>
      <c r="H24" s="493">
        <f>IF(G24=0,0,G24/$K$24)</f>
        <v>0</v>
      </c>
      <c r="I24" s="492"/>
      <c r="J24" s="493">
        <f>IF(I24=0,0,I24/$K$24)</f>
        <v>0</v>
      </c>
      <c r="K24" s="1008">
        <f>SUM(C24,E24,G24,I24)</f>
        <v>0</v>
      </c>
      <c r="L24" s="461">
        <f>'Bdgt Justf B-1b Pg 2 '!F106</f>
        <v>0</v>
      </c>
    </row>
    <row r="25" spans="1:20" ht="15" customHeight="1">
      <c r="A25" s="1492" t="s">
        <v>154</v>
      </c>
      <c r="B25" s="1493"/>
      <c r="C25" s="492"/>
      <c r="D25" s="493">
        <f>IF(C25=0,0,C25/$K$25)</f>
        <v>0</v>
      </c>
      <c r="E25" s="492"/>
      <c r="F25" s="493">
        <f>IF(E25=0,0,E25/$K$25)</f>
        <v>0</v>
      </c>
      <c r="G25" s="492"/>
      <c r="H25" s="493">
        <f>IF(G25=0,0,G25/$K$25)</f>
        <v>0</v>
      </c>
      <c r="I25" s="492"/>
      <c r="J25" s="493">
        <f>IF(I25=0,0,I25/$K$25)</f>
        <v>0</v>
      </c>
      <c r="K25" s="1008">
        <f>SUM(C25,E25,G25,I25)</f>
        <v>0</v>
      </c>
      <c r="L25" s="461">
        <f>'Bdgt Justf B-1b Pg 2 '!F116</f>
        <v>0</v>
      </c>
    </row>
    <row r="26" spans="1:20" ht="15" customHeight="1">
      <c r="A26" s="1492" t="s">
        <v>155</v>
      </c>
      <c r="B26" s="1493"/>
      <c r="C26" s="492"/>
      <c r="D26" s="493">
        <f>IF(C26=0,0,C26/$K$26)</f>
        <v>0</v>
      </c>
      <c r="E26" s="492"/>
      <c r="F26" s="493">
        <f>IF(E26=0,0,E26/$K$26)</f>
        <v>0</v>
      </c>
      <c r="G26" s="492"/>
      <c r="H26" s="493">
        <f>IF(G26=0,0,G26/$K$26)</f>
        <v>0</v>
      </c>
      <c r="I26" s="492"/>
      <c r="J26" s="493">
        <f>IF(I26=0,0,I26/$K$26)</f>
        <v>0</v>
      </c>
      <c r="K26" s="1008">
        <f>SUM(C26,E26,G26,I26)</f>
        <v>0</v>
      </c>
      <c r="L26" s="461">
        <f>'Bdgt Justf B-1b Pg 2 '!F125</f>
        <v>0</v>
      </c>
    </row>
    <row r="27" spans="1:20" ht="15" customHeight="1">
      <c r="A27" s="1492" t="s">
        <v>156</v>
      </c>
      <c r="B27" s="1493"/>
      <c r="C27" s="492"/>
      <c r="D27" s="493"/>
      <c r="E27" s="492"/>
      <c r="F27" s="493"/>
      <c r="G27" s="492"/>
      <c r="H27" s="493"/>
      <c r="I27" s="492"/>
      <c r="J27" s="493"/>
      <c r="K27" s="1008"/>
    </row>
    <row r="28" spans="1:20" ht="15" customHeight="1">
      <c r="A28" s="1215">
        <f>'Bdgt Justf B-1b Pg 2 '!A130</f>
        <v>0</v>
      </c>
      <c r="B28" s="491"/>
      <c r="C28" s="492"/>
      <c r="D28" s="493">
        <f>IF(C28=0,0,C28/$K$28)</f>
        <v>0</v>
      </c>
      <c r="E28" s="492"/>
      <c r="F28" s="493">
        <f>IF(E28=0,0,E28/$K$28)</f>
        <v>0</v>
      </c>
      <c r="G28" s="492"/>
      <c r="H28" s="493">
        <f>IF(G28=0,0,G28/$K$28)</f>
        <v>0</v>
      </c>
      <c r="I28" s="492"/>
      <c r="J28" s="493">
        <f>IF(I28=0,0,I28/$K$28)</f>
        <v>0</v>
      </c>
      <c r="K28" s="1008">
        <f>SUM(C28,E28,G28,I28)</f>
        <v>0</v>
      </c>
      <c r="L28" s="461">
        <f>'Bdgt Justf B-1b Pg 2 '!F130</f>
        <v>0</v>
      </c>
    </row>
    <row r="29" spans="1:20" ht="15" customHeight="1">
      <c r="A29" s="1215">
        <f>'Bdgt Justf B-1b Pg 2 '!A131</f>
        <v>0</v>
      </c>
      <c r="B29" s="491"/>
      <c r="C29" s="492"/>
      <c r="D29" s="493">
        <f>IF(C29=0,0,C29/$K$29)</f>
        <v>0</v>
      </c>
      <c r="E29" s="492"/>
      <c r="F29" s="493">
        <f>IF(E29=0,0,E29/$K$29)</f>
        <v>0</v>
      </c>
      <c r="G29" s="492"/>
      <c r="H29" s="493">
        <f>IF(G29=0,0,G29/$K$29)</f>
        <v>0</v>
      </c>
      <c r="I29" s="492"/>
      <c r="J29" s="493">
        <f>IF(I29=0,0,I29/$K$29)</f>
        <v>0</v>
      </c>
      <c r="K29" s="1008">
        <f>SUM(C29,E29,G29,I29)</f>
        <v>0</v>
      </c>
      <c r="L29" s="461">
        <f>'Bdgt Justf B-1b Pg 2 '!F131</f>
        <v>0</v>
      </c>
    </row>
    <row r="30" spans="1:20" ht="15" hidden="1" customHeight="1">
      <c r="A30" s="1215">
        <f>'Bdgt Justf B-1b Pg 2 '!A132</f>
        <v>0</v>
      </c>
      <c r="B30" s="491"/>
      <c r="C30" s="492"/>
      <c r="D30" s="493">
        <f>IF(C30=0,0,C30/$K$30)</f>
        <v>0</v>
      </c>
      <c r="E30" s="492"/>
      <c r="F30" s="493">
        <f>IF(E30=0,0,E30/$K$30)</f>
        <v>0</v>
      </c>
      <c r="G30" s="492"/>
      <c r="H30" s="493">
        <f>IF(G30=0,0,G30/$K$30)</f>
        <v>0</v>
      </c>
      <c r="I30" s="492"/>
      <c r="J30" s="493">
        <f>IF(I30=0,0,I30/$K$30)</f>
        <v>0</v>
      </c>
      <c r="K30" s="1008">
        <f>SUM(C30,E30,G30,I30)</f>
        <v>0</v>
      </c>
      <c r="L30" s="461">
        <f>'Bdgt Justf B-1b Pg 2 '!F132</f>
        <v>0</v>
      </c>
    </row>
    <row r="31" spans="1:20" ht="15" hidden="1" customHeight="1">
      <c r="A31" s="1215">
        <f>'Bdgt Justf B-1b Pg 2 '!A133</f>
        <v>0</v>
      </c>
      <c r="B31" s="491"/>
      <c r="C31" s="492"/>
      <c r="D31" s="493">
        <f>IF(C31=0,0,C31/$K$31)</f>
        <v>0</v>
      </c>
      <c r="E31" s="492"/>
      <c r="F31" s="493">
        <f>IF(E31=0,0,E31/$K$31)</f>
        <v>0</v>
      </c>
      <c r="G31" s="492"/>
      <c r="H31" s="493">
        <f>IF(G31=0,0,G31/$K$31)</f>
        <v>0</v>
      </c>
      <c r="I31" s="492"/>
      <c r="J31" s="493">
        <f>IF(I31=0,0,I31/$K$31)</f>
        <v>0</v>
      </c>
      <c r="K31" s="1008">
        <f>SUM(C31,E31,G31,I31)</f>
        <v>0</v>
      </c>
      <c r="L31" s="461">
        <f>'Bdgt Justf B-1b Pg 2 '!F133</f>
        <v>0</v>
      </c>
    </row>
    <row r="32" spans="1:20" ht="15" customHeight="1">
      <c r="A32" s="1496" t="s">
        <v>157</v>
      </c>
      <c r="B32" s="1497"/>
      <c r="C32" s="492"/>
      <c r="D32" s="493"/>
      <c r="E32" s="492"/>
      <c r="F32" s="493"/>
      <c r="G32" s="492"/>
      <c r="H32" s="493"/>
      <c r="I32" s="492"/>
      <c r="J32" s="493"/>
      <c r="K32" s="1008"/>
    </row>
    <row r="33" spans="1:15" ht="15" customHeight="1">
      <c r="A33" s="1215">
        <f>'Bdgt Justf B-1b Pg 2 '!A139</f>
        <v>0</v>
      </c>
      <c r="B33" s="494" t="s">
        <v>158</v>
      </c>
      <c r="C33" s="492"/>
      <c r="D33" s="493">
        <f>IF(C33=0,0,C33/$K$33)</f>
        <v>0</v>
      </c>
      <c r="E33" s="492"/>
      <c r="F33" s="493">
        <f>IF(E33=0,0,E33/$K$33)</f>
        <v>0</v>
      </c>
      <c r="G33" s="492"/>
      <c r="H33" s="493">
        <f>IF(G33=0,0,G33/$K$33)</f>
        <v>0</v>
      </c>
      <c r="I33" s="492"/>
      <c r="J33" s="493">
        <f>IF(I33=0,0,I33/$K$33)</f>
        <v>0</v>
      </c>
      <c r="K33" s="1008">
        <f>SUM(C33,E33,G33,I33)</f>
        <v>0</v>
      </c>
      <c r="L33" s="461">
        <f>'Bdgt Justf B-1b Pg 2 '!F139</f>
        <v>0</v>
      </c>
    </row>
    <row r="34" spans="1:15" ht="15" customHeight="1" thickBot="1">
      <c r="A34" s="756">
        <f>'Bdgt Justf B-1b Pg 2 '!A140</f>
        <v>0</v>
      </c>
      <c r="B34" s="757"/>
      <c r="C34" s="758"/>
      <c r="D34" s="1213">
        <f>IF(C34=0,0,C34/$K$34)</f>
        <v>0</v>
      </c>
      <c r="E34" s="758"/>
      <c r="F34" s="1213">
        <f>IF(E34=0,0,E34/$K$34)</f>
        <v>0</v>
      </c>
      <c r="G34" s="758"/>
      <c r="H34" s="1213">
        <f>IF(G34=0,0,G34/$K$34)</f>
        <v>0</v>
      </c>
      <c r="I34" s="758"/>
      <c r="J34" s="1213">
        <f>IF(I34=0,0,I34/$K$34)</f>
        <v>0</v>
      </c>
      <c r="K34" s="1214">
        <f>SUM(C34,E34,G34,I34)</f>
        <v>0</v>
      </c>
      <c r="L34" s="461">
        <f>'Bdgt Justf B-1b Pg 2 '!F140</f>
        <v>0</v>
      </c>
    </row>
    <row r="35" spans="1:15" s="468" customFormat="1" ht="21" customHeight="1" thickBot="1">
      <c r="A35" s="1488" t="s">
        <v>159</v>
      </c>
      <c r="B35" s="1489"/>
      <c r="C35" s="759">
        <f>SUM(C23:C34)</f>
        <v>0</v>
      </c>
      <c r="D35" s="760">
        <f>IF(C35=0,0,C35/$K$35)</f>
        <v>0</v>
      </c>
      <c r="E35" s="759">
        <f>SUM(E23:E34)</f>
        <v>0</v>
      </c>
      <c r="F35" s="760">
        <f>IF(E35=0,0,E35/$K$35)</f>
        <v>0</v>
      </c>
      <c r="G35" s="759">
        <f>SUM(G23:G34)</f>
        <v>0</v>
      </c>
      <c r="H35" s="760">
        <f>IF(G35=0,0,G35/$K$35)</f>
        <v>0</v>
      </c>
      <c r="I35" s="759">
        <f>SUM(I23:I34)</f>
        <v>0</v>
      </c>
      <c r="J35" s="760">
        <f t="shared" ref="J35" si="24">IF(I35=0,0,I35/$K$35)</f>
        <v>0</v>
      </c>
      <c r="K35" s="761">
        <f>SUM(K23:K34)</f>
        <v>0</v>
      </c>
      <c r="L35" s="485">
        <f>'Bdgt Justf B-1b Pg 2 '!F146</f>
        <v>0</v>
      </c>
      <c r="M35" s="486"/>
    </row>
    <row r="36" spans="1:15" ht="15" customHeight="1" thickBot="1">
      <c r="A36" s="747"/>
      <c r="B36" s="498"/>
      <c r="C36" s="499"/>
      <c r="D36" s="500"/>
      <c r="E36" s="499"/>
      <c r="F36" s="501"/>
      <c r="G36" s="502"/>
      <c r="H36" s="501"/>
      <c r="I36" s="502"/>
      <c r="J36" s="501"/>
      <c r="K36" s="751"/>
    </row>
    <row r="37" spans="1:15" ht="18.75" customHeight="1">
      <c r="A37" s="1498" t="s">
        <v>164</v>
      </c>
      <c r="B37" s="1499"/>
      <c r="C37" s="503">
        <f>SUM(C20,C35)</f>
        <v>54125</v>
      </c>
      <c r="D37" s="493">
        <f>IF(C37=0,0,C37/$K$37)</f>
        <v>1</v>
      </c>
      <c r="E37" s="503">
        <f>SUM(E20,E35)</f>
        <v>0</v>
      </c>
      <c r="F37" s="493">
        <f>IF(E37=0,0,E37/$K$37)</f>
        <v>0</v>
      </c>
      <c r="G37" s="503">
        <f>SUM(G20,G35)</f>
        <v>0</v>
      </c>
      <c r="H37" s="493">
        <f>IF(G37=0,0,G37/$K$37)</f>
        <v>0</v>
      </c>
      <c r="I37" s="503">
        <f>SUM(I20,I35)</f>
        <v>0</v>
      </c>
      <c r="J37" s="493">
        <f t="shared" ref="J37" si="25">IF(I37=0,0,I37/$K$37)</f>
        <v>0</v>
      </c>
      <c r="K37" s="1008">
        <f>SUM(C37,E37,G37,I37)</f>
        <v>54125</v>
      </c>
      <c r="L37" s="461">
        <f>'Bdgt Justf B-1b Pg 2 '!F148</f>
        <v>54125</v>
      </c>
    </row>
    <row r="38" spans="1:15" ht="18.75" customHeight="1" thickBot="1">
      <c r="A38" s="504" t="s">
        <v>165</v>
      </c>
      <c r="B38" s="505">
        <f>K38/K37</f>
        <v>0.16999538106235565</v>
      </c>
      <c r="C38" s="495">
        <f>ROUND(C37*$M$38,0)</f>
        <v>9201</v>
      </c>
      <c r="D38" s="496">
        <f>IF(C38=0,0,C38/$K$38)</f>
        <v>1</v>
      </c>
      <c r="E38" s="495">
        <f>ROUND(E37*$M$38,0)</f>
        <v>0</v>
      </c>
      <c r="F38" s="496">
        <f>IF(E38=0,0,E38/$K$38)</f>
        <v>0</v>
      </c>
      <c r="G38" s="495">
        <f>ROUND(G37*$M$38,0)</f>
        <v>0</v>
      </c>
      <c r="H38" s="496">
        <f>IF(G38=0,0,G38/$K$38)</f>
        <v>0</v>
      </c>
      <c r="I38" s="495">
        <f>ROUND(I37*$M$38,0)</f>
        <v>0</v>
      </c>
      <c r="J38" s="496">
        <f t="shared" ref="J38" si="26">IF(I38=0,0,I38/$K$38)</f>
        <v>0</v>
      </c>
      <c r="K38" s="497">
        <f>SUM(C38,E38,G38,I38)</f>
        <v>9201</v>
      </c>
      <c r="L38" s="461">
        <f>'Bdgt Justf B-1b Pg 2 '!F157</f>
        <v>9201</v>
      </c>
      <c r="M38" s="506">
        <f>'Bdgt Justf B-1b Pg 2 '!F156</f>
        <v>0.16999538106235565</v>
      </c>
    </row>
    <row r="39" spans="1:15" s="468" customFormat="1" ht="18.75" customHeight="1" thickBot="1">
      <c r="A39" s="1488" t="s">
        <v>166</v>
      </c>
      <c r="B39" s="1489"/>
      <c r="C39" s="759">
        <f>SUM(C37:C38)</f>
        <v>63326</v>
      </c>
      <c r="D39" s="760">
        <f>IF(C39=0,0,C39/$K$39)</f>
        <v>1</v>
      </c>
      <c r="E39" s="759">
        <f t="shared" ref="E39" si="27">SUM(E37:E38)</f>
        <v>0</v>
      </c>
      <c r="F39" s="760">
        <f>IF(E39=0,0,E39/$K$39)</f>
        <v>0</v>
      </c>
      <c r="G39" s="759">
        <f t="shared" ref="G39" si="28">SUM(G37:G38)</f>
        <v>0</v>
      </c>
      <c r="H39" s="760">
        <f>IF(G39=0,0,G39/$K$39)</f>
        <v>0</v>
      </c>
      <c r="I39" s="759">
        <f t="shared" ref="I39" si="29">SUM(I37:I38)</f>
        <v>0</v>
      </c>
      <c r="J39" s="760">
        <f t="shared" ref="J39" si="30">IF(I39=0,0,I39/$K$39)</f>
        <v>0</v>
      </c>
      <c r="K39" s="761">
        <f>+K37+K38</f>
        <v>63326</v>
      </c>
      <c r="L39" s="485">
        <f>'Bdgt Justf B-1b Pg 2 '!F159</f>
        <v>63326</v>
      </c>
    </row>
    <row r="40" spans="1:15" ht="11.1" customHeight="1" thickBot="1">
      <c r="A40" s="762"/>
      <c r="B40" s="498"/>
      <c r="C40" s="763"/>
      <c r="D40" s="764"/>
      <c r="E40" s="763"/>
      <c r="F40" s="764"/>
      <c r="G40" s="502"/>
      <c r="H40" s="764"/>
      <c r="I40" s="502"/>
      <c r="J40" s="764"/>
      <c r="K40" s="752"/>
    </row>
    <row r="41" spans="1:15" ht="15.95" customHeight="1" thickBot="1">
      <c r="A41" s="1478" t="s">
        <v>366</v>
      </c>
      <c r="B41" s="1479"/>
      <c r="C41" s="1480" t="e">
        <v>#N/A</v>
      </c>
      <c r="D41" s="1481"/>
      <c r="E41" s="1480" t="s">
        <v>437</v>
      </c>
      <c r="F41" s="1481"/>
      <c r="G41" s="1480" t="s">
        <v>437</v>
      </c>
      <c r="H41" s="1481"/>
      <c r="I41" s="1480" t="s">
        <v>437</v>
      </c>
      <c r="J41" s="1481"/>
      <c r="K41" s="752"/>
    </row>
    <row r="42" spans="1:15" ht="18" customHeight="1">
      <c r="A42" s="1482" t="s">
        <v>369</v>
      </c>
      <c r="B42" s="1483"/>
      <c r="C42" s="1484"/>
      <c r="D42" s="1485"/>
      <c r="E42" s="1486"/>
      <c r="F42" s="1487"/>
      <c r="G42" s="1486"/>
      <c r="H42" s="1487"/>
      <c r="I42" s="1486"/>
      <c r="J42" s="1487"/>
      <c r="K42" s="753">
        <f>SUM(C42,E42,G42,I42)</f>
        <v>0</v>
      </c>
    </row>
    <row r="43" spans="1:15" ht="16.5" customHeight="1">
      <c r="A43" s="1474" t="s">
        <v>370</v>
      </c>
      <c r="B43" s="1475"/>
      <c r="C43" s="1395" t="e">
        <f>IF(C39=0,0,C39/C42)</f>
        <v>#DIV/0!</v>
      </c>
      <c r="D43" s="1396"/>
      <c r="E43" s="1395">
        <f>IF(E39=0,0,E39/E42)</f>
        <v>0</v>
      </c>
      <c r="F43" s="1396"/>
      <c r="G43" s="1395">
        <f>IF(G39=0,0,G39/G42)</f>
        <v>0</v>
      </c>
      <c r="H43" s="1396"/>
      <c r="I43" s="1395">
        <f>IF(I39=0,0,I39/I42)</f>
        <v>0</v>
      </c>
      <c r="J43" s="1396"/>
      <c r="K43" s="754" t="s">
        <v>371</v>
      </c>
    </row>
    <row r="44" spans="1:15" ht="18" customHeight="1">
      <c r="A44" s="1476" t="s">
        <v>372</v>
      </c>
      <c r="B44" s="1477"/>
      <c r="C44" s="1387"/>
      <c r="D44" s="1388"/>
      <c r="E44" s="1387"/>
      <c r="F44" s="1388"/>
      <c r="G44" s="1389"/>
      <c r="H44" s="1390"/>
      <c r="I44" s="1389"/>
      <c r="J44" s="1390"/>
      <c r="K44" s="755"/>
      <c r="L44" s="694" t="s">
        <v>373</v>
      </c>
    </row>
    <row r="45" spans="1:15" ht="12.95" hidden="1" customHeight="1" thickTop="1">
      <c r="A45" s="507"/>
      <c r="B45" s="469"/>
      <c r="C45" s="508"/>
      <c r="D45" s="469"/>
      <c r="E45" s="508"/>
      <c r="F45" s="469"/>
      <c r="G45" s="469"/>
      <c r="H45" s="469"/>
      <c r="I45" s="469"/>
      <c r="J45" s="469"/>
      <c r="K45" s="509"/>
      <c r="L45" s="694"/>
    </row>
    <row r="46" spans="1:15" ht="12.95" customHeight="1">
      <c r="A46" s="1243"/>
      <c r="B46" s="1216"/>
      <c r="C46" s="1217"/>
      <c r="D46" s="1217"/>
      <c r="E46" s="1217"/>
      <c r="F46" s="1216"/>
      <c r="G46" s="1216"/>
      <c r="H46" s="1216"/>
      <c r="I46" s="1216"/>
      <c r="J46" s="1216"/>
      <c r="K46" s="1218" t="s">
        <v>438</v>
      </c>
      <c r="L46" s="694" t="s">
        <v>439</v>
      </c>
    </row>
    <row r="47" spans="1:15" ht="15" customHeight="1" thickBot="1">
      <c r="C47" s="510"/>
      <c r="E47" s="510"/>
      <c r="K47" s="510"/>
    </row>
    <row r="48" spans="1:15" ht="30" customHeight="1">
      <c r="A48" s="511" t="s">
        <v>440</v>
      </c>
      <c r="B48" s="512"/>
      <c r="C48" s="1471" t="str">
        <f>C6</f>
        <v>Something Else Non-HHS</v>
      </c>
      <c r="D48" s="1471"/>
      <c r="E48" s="1471" t="str">
        <f>E6</f>
        <v>Non-Medical Case Management</v>
      </c>
      <c r="F48" s="1471"/>
      <c r="G48" s="1471" t="str">
        <f>G6</f>
        <v>Treatment Adherence</v>
      </c>
      <c r="H48" s="1471"/>
      <c r="I48" s="1471" t="str">
        <f>I6</f>
        <v>Peer Advocacy</v>
      </c>
      <c r="J48" s="1471"/>
      <c r="K48" s="513"/>
      <c r="L48" s="514"/>
      <c r="M48" s="515"/>
      <c r="N48" s="515"/>
      <c r="O48" s="516"/>
    </row>
    <row r="49" spans="1:15" s="520" customFormat="1" ht="288" customHeight="1">
      <c r="A49" s="517" t="s">
        <v>375</v>
      </c>
      <c r="B49" s="518"/>
      <c r="C49" s="1472" t="e">
        <v>#N/A</v>
      </c>
      <c r="D49" s="1473"/>
      <c r="E49" s="1472" t="s">
        <v>441</v>
      </c>
      <c r="F49" s="1473"/>
      <c r="G49" s="1472" t="s">
        <v>442</v>
      </c>
      <c r="H49" s="1473"/>
      <c r="I49" s="1472" t="s">
        <v>443</v>
      </c>
      <c r="J49" s="1473"/>
      <c r="K49" s="518"/>
      <c r="L49" s="518"/>
      <c r="M49" s="518"/>
      <c r="N49" s="518"/>
      <c r="O49" s="519"/>
    </row>
    <row r="50" spans="1:15" ht="15" customHeight="1">
      <c r="A50" s="521"/>
      <c r="B50" s="469"/>
      <c r="C50" s="522"/>
      <c r="D50" s="469"/>
      <c r="E50" s="522"/>
      <c r="F50" s="469"/>
      <c r="G50" s="522"/>
      <c r="H50" s="469"/>
      <c r="I50" s="522"/>
      <c r="J50" s="469"/>
      <c r="K50" s="469"/>
      <c r="L50" s="523"/>
      <c r="M50" s="469"/>
      <c r="N50" s="469"/>
      <c r="O50" s="524"/>
    </row>
    <row r="51" spans="1:15" ht="45" customHeight="1">
      <c r="A51" s="1377" t="s">
        <v>377</v>
      </c>
      <c r="B51" s="1378"/>
      <c r="C51" s="525">
        <v>125</v>
      </c>
      <c r="D51" s="526"/>
      <c r="E51" s="525">
        <v>150</v>
      </c>
      <c r="F51" s="527"/>
      <c r="G51" s="525">
        <v>75</v>
      </c>
      <c r="H51" s="469"/>
      <c r="I51" s="525">
        <v>75</v>
      </c>
      <c r="J51" s="469"/>
      <c r="K51" s="469"/>
      <c r="L51" s="523"/>
      <c r="M51" s="469"/>
      <c r="N51" s="469"/>
      <c r="O51" s="524"/>
    </row>
    <row r="52" spans="1:15" ht="15" customHeight="1">
      <c r="A52" s="521"/>
      <c r="B52" s="469"/>
      <c r="C52" s="528"/>
      <c r="D52" s="527"/>
      <c r="E52" s="528"/>
      <c r="F52" s="527"/>
      <c r="G52" s="527"/>
      <c r="H52" s="469"/>
      <c r="I52" s="527"/>
      <c r="J52" s="469"/>
      <c r="K52" s="469"/>
      <c r="L52" s="523"/>
      <c r="M52" s="469"/>
      <c r="N52" s="469"/>
      <c r="O52" s="524"/>
    </row>
    <row r="53" spans="1:15" ht="15" customHeight="1">
      <c r="A53" s="1383" t="s">
        <v>378</v>
      </c>
      <c r="B53" s="1384"/>
      <c r="C53" s="529" t="e">
        <f t="shared" ref="C53" si="31">C43</f>
        <v>#DIV/0!</v>
      </c>
      <c r="D53" s="526"/>
      <c r="E53" s="529">
        <f t="shared" ref="E53" si="32">E43</f>
        <v>0</v>
      </c>
      <c r="F53" s="526"/>
      <c r="G53" s="529">
        <f t="shared" ref="G53" si="33">G43</f>
        <v>0</v>
      </c>
      <c r="H53" s="526"/>
      <c r="I53" s="529">
        <f>I43</f>
        <v>0</v>
      </c>
      <c r="J53" s="469"/>
      <c r="K53" s="469"/>
      <c r="L53" s="523"/>
      <c r="M53" s="469"/>
      <c r="N53" s="469"/>
      <c r="O53" s="524"/>
    </row>
    <row r="54" spans="1:15" ht="15" customHeight="1">
      <c r="A54" s="521"/>
      <c r="B54" s="469"/>
      <c r="C54" s="527"/>
      <c r="D54" s="527"/>
      <c r="E54" s="527"/>
      <c r="F54" s="527"/>
      <c r="G54" s="527"/>
      <c r="H54" s="469"/>
      <c r="I54" s="527"/>
      <c r="J54" s="469"/>
      <c r="K54" s="469"/>
      <c r="L54" s="523"/>
      <c r="M54" s="469"/>
      <c r="N54" s="469"/>
      <c r="O54" s="524"/>
    </row>
    <row r="55" spans="1:15" ht="30" customHeight="1">
      <c r="A55" s="1369" t="s">
        <v>379</v>
      </c>
      <c r="B55" s="1470"/>
      <c r="C55" s="530" t="e">
        <f t="shared" ref="C55" si="34">C53-C51</f>
        <v>#DIV/0!</v>
      </c>
      <c r="D55" s="526"/>
      <c r="E55" s="530">
        <f t="shared" ref="E55" si="35">E53-E51</f>
        <v>-150</v>
      </c>
      <c r="F55" s="526"/>
      <c r="G55" s="530">
        <f t="shared" ref="G55" si="36">G53-G51</f>
        <v>-75</v>
      </c>
      <c r="H55" s="526"/>
      <c r="I55" s="530">
        <f>I53-I51</f>
        <v>-75</v>
      </c>
      <c r="J55" s="1371" t="s">
        <v>380</v>
      </c>
      <c r="K55" s="1373"/>
      <c r="L55" s="1373"/>
      <c r="M55" s="1373"/>
      <c r="N55" s="1373"/>
      <c r="O55" s="524"/>
    </row>
    <row r="56" spans="1:15" ht="15" customHeight="1" thickBot="1">
      <c r="A56" s="531"/>
      <c r="B56" s="532"/>
      <c r="C56" s="532"/>
      <c r="D56" s="532"/>
      <c r="E56" s="532"/>
      <c r="F56" s="532"/>
      <c r="G56" s="532"/>
      <c r="H56" s="532"/>
      <c r="I56" s="532"/>
      <c r="J56" s="532"/>
      <c r="K56" s="533"/>
      <c r="L56" s="534"/>
      <c r="M56" s="532"/>
      <c r="N56" s="532"/>
      <c r="O56" s="535"/>
    </row>
  </sheetData>
  <mergeCells count="50">
    <mergeCell ref="L6:S6"/>
    <mergeCell ref="A6:B6"/>
    <mergeCell ref="C6:D6"/>
    <mergeCell ref="E6:F6"/>
    <mergeCell ref="G6:H6"/>
    <mergeCell ref="I6:J6"/>
    <mergeCell ref="A39:B39"/>
    <mergeCell ref="L21:R21"/>
    <mergeCell ref="A22:B22"/>
    <mergeCell ref="L22:T22"/>
    <mergeCell ref="A23:B23"/>
    <mergeCell ref="A24:B24"/>
    <mergeCell ref="A25:B25"/>
    <mergeCell ref="A26:B26"/>
    <mergeCell ref="A27:B27"/>
    <mergeCell ref="A32:B32"/>
    <mergeCell ref="A35:B35"/>
    <mergeCell ref="A37:B37"/>
    <mergeCell ref="A42:B42"/>
    <mergeCell ref="C42:D42"/>
    <mergeCell ref="E42:F42"/>
    <mergeCell ref="G42:H42"/>
    <mergeCell ref="I42:J42"/>
    <mergeCell ref="A41:B41"/>
    <mergeCell ref="C41:D41"/>
    <mergeCell ref="E41:F41"/>
    <mergeCell ref="G41:H41"/>
    <mergeCell ref="I41:J41"/>
    <mergeCell ref="A44:B44"/>
    <mergeCell ref="C44:D44"/>
    <mergeCell ref="E44:F44"/>
    <mergeCell ref="G44:H44"/>
    <mergeCell ref="I44:J44"/>
    <mergeCell ref="A43:B43"/>
    <mergeCell ref="C43:D43"/>
    <mergeCell ref="E43:F43"/>
    <mergeCell ref="G43:H43"/>
    <mergeCell ref="I43:J43"/>
    <mergeCell ref="A51:B51"/>
    <mergeCell ref="A53:B53"/>
    <mergeCell ref="A55:B55"/>
    <mergeCell ref="J55:N55"/>
    <mergeCell ref="C48:D48"/>
    <mergeCell ref="E48:F48"/>
    <mergeCell ref="G48:H48"/>
    <mergeCell ref="I48:J48"/>
    <mergeCell ref="C49:D49"/>
    <mergeCell ref="E49:F49"/>
    <mergeCell ref="G49:H49"/>
    <mergeCell ref="I49:J49"/>
  </mergeCells>
  <conditionalFormatting sqref="I55 C55 E55 G55">
    <cfRule type="cellIs" dxfId="65" priority="3" operator="lessThan">
      <formula>0</formula>
    </cfRule>
    <cfRule type="cellIs" dxfId="64" priority="4" operator="greaterThan">
      <formula>0.01</formula>
    </cfRule>
  </conditionalFormatting>
  <conditionalFormatting sqref="B19">
    <cfRule type="cellIs" dxfId="63" priority="2" operator="greaterThan">
      <formula>0.301</formula>
    </cfRule>
  </conditionalFormatting>
  <conditionalFormatting sqref="B38 M38">
    <cfRule type="cellIs" dxfId="62" priority="1" operator="greaterThan">
      <formula>0.151</formula>
    </cfRule>
  </conditionalFormatting>
  <dataValidations count="1">
    <dataValidation allowBlank="1" showInputMessage="1" showErrorMessage="1" promptTitle="Unit of Service Type" prompt="Please ensure the UOS type in this cell corresponds to the Service Category shown in row 8 above." sqref="C41:J41"/>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'\\[cleaned]DROPDOWN HHS Service Modes'!#REF!</xm:f>
          </x14:formula1>
          <xm:sqref>C6:J6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showGridLines="0" view="pageBreakPreview" topLeftCell="A139" zoomScale="136" zoomScaleNormal="120" zoomScaleSheetLayoutView="136" workbookViewId="0">
      <selection activeCell="A150" sqref="A150"/>
    </sheetView>
  </sheetViews>
  <sheetFormatPr defaultColWidth="8.85546875" defaultRowHeight="16.5"/>
  <cols>
    <col min="1" max="1" width="25.85546875" style="578" customWidth="1"/>
    <col min="2" max="2" width="18" style="578" customWidth="1"/>
    <col min="3" max="3" width="15.28515625" style="598" customWidth="1"/>
    <col min="4" max="4" width="16.140625" style="578" customWidth="1"/>
    <col min="5" max="5" width="20" style="578" customWidth="1"/>
    <col min="6" max="6" width="16" style="579" customWidth="1"/>
    <col min="7" max="7" width="2.710937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ht="10.5" customHeight="1">
      <c r="B2" s="580"/>
      <c r="C2" s="581"/>
      <c r="D2" s="580"/>
    </row>
    <row r="3" spans="1:15">
      <c r="A3" s="582" t="s">
        <v>134</v>
      </c>
      <c r="B3" s="692"/>
      <c r="C3" s="583"/>
      <c r="D3" s="584"/>
      <c r="E3" s="771" t="s">
        <v>426</v>
      </c>
      <c r="F3" s="772" t="s">
        <v>454</v>
      </c>
    </row>
    <row r="4" spans="1:15">
      <c r="A4" s="582" t="s">
        <v>175</v>
      </c>
      <c r="B4" s="1219"/>
      <c r="C4" s="1220"/>
      <c r="D4" s="1221"/>
      <c r="E4" s="773" t="s">
        <v>291</v>
      </c>
      <c r="F4" s="774"/>
    </row>
    <row r="5" spans="1:15">
      <c r="E5" s="775" t="s">
        <v>429</v>
      </c>
      <c r="F5" s="772" t="s">
        <v>444</v>
      </c>
    </row>
    <row r="6" spans="1:15" s="580" customFormat="1">
      <c r="A6" s="585" t="s">
        <v>177</v>
      </c>
      <c r="B6" s="540"/>
      <c r="C6" s="586"/>
      <c r="D6" s="540"/>
      <c r="E6" s="540"/>
      <c r="F6" s="587"/>
      <c r="G6" s="776" t="s">
        <v>445</v>
      </c>
      <c r="H6" s="776"/>
      <c r="I6" s="776"/>
      <c r="J6" s="776"/>
      <c r="K6" s="776"/>
      <c r="L6" s="695"/>
      <c r="M6" s="695"/>
    </row>
    <row r="7" spans="1:15" s="580" customFormat="1" ht="17.25" thickBot="1">
      <c r="B7" s="540"/>
      <c r="C7" s="586"/>
      <c r="D7" s="540"/>
      <c r="E7" s="588"/>
      <c r="F7" s="587"/>
      <c r="H7" s="704" t="s">
        <v>381</v>
      </c>
      <c r="I7" s="695"/>
      <c r="J7" s="695"/>
      <c r="K7" s="695"/>
      <c r="L7" s="695"/>
      <c r="M7" s="695"/>
    </row>
    <row r="8" spans="1:15" s="580" customFormat="1">
      <c r="A8" s="674" t="s">
        <v>382</v>
      </c>
      <c r="B8" s="1527"/>
      <c r="C8" s="1528"/>
      <c r="D8" s="1528"/>
      <c r="E8" s="1528"/>
      <c r="F8" s="1529"/>
      <c r="H8" s="696" t="s">
        <v>180</v>
      </c>
      <c r="I8" s="1450" t="s">
        <v>181</v>
      </c>
      <c r="J8" s="1451"/>
      <c r="K8" s="1451"/>
      <c r="L8" s="1451"/>
      <c r="M8" s="1452"/>
    </row>
    <row r="9" spans="1:15" s="580" customFormat="1" ht="33">
      <c r="A9" s="705" t="s">
        <v>446</v>
      </c>
      <c r="B9" s="1520"/>
      <c r="C9" s="1521"/>
      <c r="D9" s="1521"/>
      <c r="E9" s="1521"/>
      <c r="F9" s="1522"/>
      <c r="H9" s="697" t="s">
        <v>386</v>
      </c>
      <c r="I9" s="1456" t="s">
        <v>184</v>
      </c>
      <c r="J9" s="1457"/>
      <c r="K9" s="1457"/>
      <c r="L9" s="1457"/>
      <c r="M9" s="1458"/>
    </row>
    <row r="10" spans="1:15" s="580" customFormat="1" ht="33">
      <c r="A10" s="705" t="s">
        <v>447</v>
      </c>
      <c r="B10" s="1523"/>
      <c r="C10" s="1521"/>
      <c r="D10" s="1521"/>
      <c r="E10" s="1521"/>
      <c r="F10" s="1522"/>
      <c r="H10" s="697" t="s">
        <v>389</v>
      </c>
      <c r="I10" s="1463" t="s">
        <v>390</v>
      </c>
      <c r="J10" s="1457"/>
      <c r="K10" s="1457"/>
      <c r="L10" s="1457"/>
      <c r="M10" s="1458"/>
    </row>
    <row r="11" spans="1:15" s="580" customFormat="1">
      <c r="A11" s="623"/>
      <c r="B11" s="707" t="s">
        <v>391</v>
      </c>
      <c r="C11" s="708" t="s">
        <v>392</v>
      </c>
      <c r="D11" s="706" t="s">
        <v>393</v>
      </c>
      <c r="E11" s="706" t="s">
        <v>394</v>
      </c>
      <c r="F11" s="573" t="s">
        <v>192</v>
      </c>
      <c r="H11" s="1464" t="s">
        <v>193</v>
      </c>
      <c r="I11" s="1465"/>
      <c r="J11" s="698" t="s">
        <v>189</v>
      </c>
      <c r="K11" s="698" t="s">
        <v>395</v>
      </c>
      <c r="L11" s="698" t="s">
        <v>394</v>
      </c>
      <c r="M11" s="699" t="s">
        <v>192</v>
      </c>
    </row>
    <row r="12" spans="1:15" s="580" customFormat="1" ht="17.25" thickBot="1">
      <c r="A12" s="673"/>
      <c r="B12" s="575">
        <v>125000</v>
      </c>
      <c r="C12" s="574">
        <v>0.5</v>
      </c>
      <c r="D12" s="575">
        <v>8</v>
      </c>
      <c r="E12" s="576">
        <f>(D12/12)*C12</f>
        <v>0.33333333333333331</v>
      </c>
      <c r="F12" s="577">
        <f>ROUND(B12*E12,0)</f>
        <v>41667</v>
      </c>
      <c r="H12" s="1466">
        <v>189600</v>
      </c>
      <c r="I12" s="1467"/>
      <c r="J12" s="700">
        <v>1</v>
      </c>
      <c r="K12" s="701">
        <v>8</v>
      </c>
      <c r="L12" s="702">
        <f>K12/12</f>
        <v>0.66666666666666663</v>
      </c>
      <c r="M12" s="703">
        <f>ROUND(H12*J12*L12,0)</f>
        <v>126400</v>
      </c>
    </row>
    <row r="13" spans="1:15" s="580" customFormat="1" ht="17.25" thickBot="1">
      <c r="B13" s="540"/>
      <c r="C13" s="586"/>
      <c r="D13" s="540"/>
      <c r="E13" s="588"/>
      <c r="F13" s="587"/>
    </row>
    <row r="14" spans="1:15" s="580" customFormat="1">
      <c r="A14" s="674" t="s">
        <v>194</v>
      </c>
      <c r="B14" s="1527"/>
      <c r="C14" s="1528"/>
      <c r="D14" s="1528"/>
      <c r="E14" s="1528"/>
      <c r="F14" s="1529"/>
    </row>
    <row r="15" spans="1:15" s="580" customFormat="1" ht="27">
      <c r="A15" s="705" t="s">
        <v>446</v>
      </c>
      <c r="B15" s="1520"/>
      <c r="C15" s="1521"/>
      <c r="D15" s="1521"/>
      <c r="E15" s="1521"/>
      <c r="F15" s="1522"/>
      <c r="H15" s="1468"/>
      <c r="I15" s="1468"/>
      <c r="J15" s="1468"/>
      <c r="K15" s="1468"/>
      <c r="L15" s="1468"/>
      <c r="M15" s="1468"/>
      <c r="N15" s="1468"/>
      <c r="O15" s="1468"/>
    </row>
    <row r="16" spans="1:15" s="580" customFormat="1" ht="27">
      <c r="A16" s="705" t="s">
        <v>447</v>
      </c>
      <c r="B16" s="1523" t="s">
        <v>448</v>
      </c>
      <c r="C16" s="1521"/>
      <c r="D16" s="1521"/>
      <c r="E16" s="1521"/>
      <c r="F16" s="1522"/>
      <c r="H16" s="1468"/>
      <c r="I16" s="1468"/>
      <c r="J16" s="1468"/>
      <c r="K16" s="1468"/>
      <c r="L16" s="1468"/>
      <c r="M16" s="1468"/>
      <c r="N16" s="1468"/>
      <c r="O16" s="1468"/>
    </row>
    <row r="17" spans="1:15" s="580" customFormat="1">
      <c r="A17" s="623"/>
      <c r="B17" s="707" t="s">
        <v>391</v>
      </c>
      <c r="C17" s="708" t="s">
        <v>392</v>
      </c>
      <c r="D17" s="706" t="s">
        <v>393</v>
      </c>
      <c r="E17" s="706" t="s">
        <v>394</v>
      </c>
      <c r="F17" s="573" t="s">
        <v>192</v>
      </c>
      <c r="H17" s="1469"/>
      <c r="I17" s="1469"/>
      <c r="J17" s="1469"/>
      <c r="K17" s="1469"/>
      <c r="L17" s="1469"/>
      <c r="M17" s="1469"/>
      <c r="N17" s="1469"/>
      <c r="O17" s="1469"/>
    </row>
    <row r="18" spans="1:15" s="580" customFormat="1" ht="17.25" thickBot="1">
      <c r="A18" s="673"/>
      <c r="B18" s="575"/>
      <c r="C18" s="574"/>
      <c r="D18" s="575">
        <v>12</v>
      </c>
      <c r="E18" s="576">
        <f>(D18/12)*C18</f>
        <v>0</v>
      </c>
      <c r="F18" s="577">
        <f>ROUND(B18*E18,0)</f>
        <v>0</v>
      </c>
    </row>
    <row r="19" spans="1:15" s="580" customFormat="1" ht="17.25" thickBot="1">
      <c r="B19" s="540"/>
      <c r="C19" s="586"/>
      <c r="D19" s="540"/>
      <c r="E19" s="588"/>
      <c r="F19" s="587"/>
    </row>
    <row r="20" spans="1:15" s="580" customFormat="1">
      <c r="A20" s="674" t="s">
        <v>195</v>
      </c>
      <c r="B20" s="1527"/>
      <c r="C20" s="1528"/>
      <c r="D20" s="1528"/>
      <c r="E20" s="1528"/>
      <c r="F20" s="1529"/>
    </row>
    <row r="21" spans="1:15" s="580" customFormat="1" ht="27">
      <c r="A21" s="705" t="s">
        <v>446</v>
      </c>
      <c r="B21" s="1520"/>
      <c r="C21" s="1521"/>
      <c r="D21" s="1521"/>
      <c r="E21" s="1521"/>
      <c r="F21" s="1522"/>
    </row>
    <row r="22" spans="1:15" s="580" customFormat="1" ht="27">
      <c r="A22" s="705" t="s">
        <v>447</v>
      </c>
      <c r="B22" s="1523"/>
      <c r="C22" s="1521"/>
      <c r="D22" s="1521"/>
      <c r="E22" s="1521"/>
      <c r="F22" s="1522"/>
    </row>
    <row r="23" spans="1:15" s="580" customFormat="1">
      <c r="A23" s="623"/>
      <c r="B23" s="707" t="s">
        <v>391</v>
      </c>
      <c r="C23" s="708" t="s">
        <v>392</v>
      </c>
      <c r="D23" s="706" t="s">
        <v>393</v>
      </c>
      <c r="E23" s="706" t="s">
        <v>394</v>
      </c>
      <c r="F23" s="573" t="s">
        <v>192</v>
      </c>
    </row>
    <row r="24" spans="1:15" s="580" customFormat="1" ht="17.25" thickBot="1">
      <c r="A24" s="673"/>
      <c r="B24" s="575"/>
      <c r="C24" s="574"/>
      <c r="D24" s="575">
        <v>12</v>
      </c>
      <c r="E24" s="576">
        <f>(D24/12)*C24</f>
        <v>0</v>
      </c>
      <c r="F24" s="577">
        <f>ROUND(B24*E24,0)</f>
        <v>0</v>
      </c>
    </row>
    <row r="25" spans="1:15" s="580" customFormat="1" ht="17.25" thickBot="1">
      <c r="B25" s="540"/>
      <c r="C25" s="586"/>
      <c r="D25" s="540"/>
      <c r="E25" s="588"/>
      <c r="F25" s="587"/>
    </row>
    <row r="26" spans="1:15" s="580" customFormat="1">
      <c r="A26" s="674" t="s">
        <v>196</v>
      </c>
      <c r="B26" s="1527"/>
      <c r="C26" s="1528"/>
      <c r="D26" s="1528"/>
      <c r="E26" s="1528"/>
      <c r="F26" s="1529"/>
    </row>
    <row r="27" spans="1:15" s="580" customFormat="1" ht="27">
      <c r="A27" s="705" t="s">
        <v>446</v>
      </c>
      <c r="B27" s="1520"/>
      <c r="C27" s="1521"/>
      <c r="D27" s="1521"/>
      <c r="E27" s="1521"/>
      <c r="F27" s="1522"/>
    </row>
    <row r="28" spans="1:15" s="580" customFormat="1" ht="27" customHeight="1">
      <c r="A28" s="705" t="s">
        <v>447</v>
      </c>
      <c r="B28" s="1523"/>
      <c r="C28" s="1521"/>
      <c r="D28" s="1521"/>
      <c r="E28" s="1521"/>
      <c r="F28" s="1522"/>
    </row>
    <row r="29" spans="1:15" s="580" customFormat="1">
      <c r="A29" s="623"/>
      <c r="B29" s="707" t="s">
        <v>391</v>
      </c>
      <c r="C29" s="708" t="s">
        <v>392</v>
      </c>
      <c r="D29" s="706" t="s">
        <v>393</v>
      </c>
      <c r="E29" s="706" t="s">
        <v>394</v>
      </c>
      <c r="F29" s="573" t="s">
        <v>192</v>
      </c>
    </row>
    <row r="30" spans="1:15" s="580" customFormat="1" ht="17.25" thickBot="1">
      <c r="A30" s="673"/>
      <c r="B30" s="575"/>
      <c r="C30" s="574"/>
      <c r="D30" s="575">
        <v>12</v>
      </c>
      <c r="E30" s="576">
        <f>(D30/12)*C30</f>
        <v>0</v>
      </c>
      <c r="F30" s="577">
        <f>ROUND(B30*E30,0)</f>
        <v>0</v>
      </c>
    </row>
    <row r="31" spans="1:15" s="580" customFormat="1" ht="17.25" thickBot="1">
      <c r="A31" s="589"/>
      <c r="B31" s="590"/>
      <c r="C31" s="591"/>
      <c r="D31" s="592"/>
      <c r="E31" s="592"/>
      <c r="F31" s="593"/>
    </row>
    <row r="32" spans="1:15" s="580" customFormat="1">
      <c r="A32" s="674" t="s">
        <v>197</v>
      </c>
      <c r="B32" s="1527"/>
      <c r="C32" s="1528"/>
      <c r="D32" s="1528"/>
      <c r="E32" s="1528"/>
      <c r="F32" s="1529"/>
    </row>
    <row r="33" spans="1:8" s="580" customFormat="1" ht="27">
      <c r="A33" s="705" t="s">
        <v>446</v>
      </c>
      <c r="B33" s="1520"/>
      <c r="C33" s="1521"/>
      <c r="D33" s="1521"/>
      <c r="E33" s="1521"/>
      <c r="F33" s="1522"/>
    </row>
    <row r="34" spans="1:8" s="580" customFormat="1" ht="26.45" customHeight="1">
      <c r="A34" s="705" t="s">
        <v>447</v>
      </c>
      <c r="B34" s="1523"/>
      <c r="C34" s="1521"/>
      <c r="D34" s="1521"/>
      <c r="E34" s="1521"/>
      <c r="F34" s="1522"/>
    </row>
    <row r="35" spans="1:8" s="580" customFormat="1">
      <c r="A35" s="623"/>
      <c r="B35" s="707" t="s">
        <v>391</v>
      </c>
      <c r="C35" s="708" t="s">
        <v>392</v>
      </c>
      <c r="D35" s="706" t="s">
        <v>393</v>
      </c>
      <c r="E35" s="706" t="s">
        <v>394</v>
      </c>
      <c r="F35" s="573" t="s">
        <v>192</v>
      </c>
    </row>
    <row r="36" spans="1:8" s="580" customFormat="1" ht="17.25" thickBot="1">
      <c r="A36" s="673"/>
      <c r="B36" s="575"/>
      <c r="C36" s="574"/>
      <c r="D36" s="575">
        <v>9</v>
      </c>
      <c r="E36" s="576">
        <f>(D36/12)*C36</f>
        <v>0</v>
      </c>
      <c r="F36" s="577">
        <f>ROUND(B36*E36,0)</f>
        <v>0</v>
      </c>
    </row>
    <row r="37" spans="1:8" s="580" customFormat="1" ht="17.25" thickBot="1">
      <c r="A37" s="589"/>
      <c r="B37" s="590"/>
      <c r="C37" s="591"/>
      <c r="D37" s="592"/>
      <c r="E37" s="592"/>
      <c r="F37" s="593"/>
    </row>
    <row r="38" spans="1:8" s="580" customFormat="1">
      <c r="A38" s="674" t="s">
        <v>198</v>
      </c>
      <c r="B38" s="1527"/>
      <c r="C38" s="1528"/>
      <c r="D38" s="1528"/>
      <c r="E38" s="1528"/>
      <c r="F38" s="1529"/>
    </row>
    <row r="39" spans="1:8" s="580" customFormat="1" ht="27">
      <c r="A39" s="705" t="s">
        <v>446</v>
      </c>
      <c r="B39" s="1520"/>
      <c r="C39" s="1521"/>
      <c r="D39" s="1521"/>
      <c r="E39" s="1521"/>
      <c r="F39" s="1522"/>
    </row>
    <row r="40" spans="1:8" s="580" customFormat="1" ht="27">
      <c r="A40" s="705" t="s">
        <v>447</v>
      </c>
      <c r="B40" s="1523"/>
      <c r="C40" s="1521"/>
      <c r="D40" s="1521"/>
      <c r="E40" s="1521"/>
      <c r="F40" s="1522"/>
    </row>
    <row r="41" spans="1:8" s="580" customFormat="1">
      <c r="A41" s="623"/>
      <c r="B41" s="707" t="s">
        <v>391</v>
      </c>
      <c r="C41" s="708" t="s">
        <v>392</v>
      </c>
      <c r="D41" s="706" t="s">
        <v>393</v>
      </c>
      <c r="E41" s="706" t="s">
        <v>394</v>
      </c>
      <c r="F41" s="573" t="s">
        <v>192</v>
      </c>
    </row>
    <row r="42" spans="1:8" s="580" customFormat="1" ht="17.25" thickBot="1">
      <c r="A42" s="673"/>
      <c r="B42" s="575"/>
      <c r="C42" s="574"/>
      <c r="D42" s="575"/>
      <c r="E42" s="576">
        <f>(D42/12)*C42</f>
        <v>0</v>
      </c>
      <c r="F42" s="577">
        <f>ROUND(B42*E42,0)</f>
        <v>0</v>
      </c>
      <c r="H42" s="580" t="s">
        <v>203</v>
      </c>
    </row>
    <row r="43" spans="1:8" s="580" customFormat="1" ht="17.25" thickBot="1">
      <c r="A43" s="589"/>
      <c r="B43" s="592"/>
      <c r="C43" s="796"/>
      <c r="D43" s="592"/>
      <c r="E43" s="797"/>
      <c r="F43" s="593"/>
    </row>
    <row r="44" spans="1:8" s="580" customFormat="1">
      <c r="A44" s="674" t="s">
        <v>449</v>
      </c>
      <c r="B44" s="1527"/>
      <c r="C44" s="1528"/>
      <c r="D44" s="1528"/>
      <c r="E44" s="1528"/>
      <c r="F44" s="1529"/>
    </row>
    <row r="45" spans="1:8" s="580" customFormat="1" ht="27">
      <c r="A45" s="705" t="s">
        <v>446</v>
      </c>
      <c r="B45" s="1520"/>
      <c r="C45" s="1521"/>
      <c r="D45" s="1521"/>
      <c r="E45" s="1521"/>
      <c r="F45" s="1522"/>
    </row>
    <row r="46" spans="1:8" s="580" customFormat="1" ht="27">
      <c r="A46" s="705" t="s">
        <v>447</v>
      </c>
      <c r="B46" s="1523"/>
      <c r="C46" s="1521"/>
      <c r="D46" s="1521"/>
      <c r="E46" s="1521"/>
      <c r="F46" s="1522"/>
    </row>
    <row r="47" spans="1:8" s="580" customFormat="1">
      <c r="A47" s="623"/>
      <c r="B47" s="707" t="s">
        <v>391</v>
      </c>
      <c r="C47" s="708" t="s">
        <v>392</v>
      </c>
      <c r="D47" s="706" t="s">
        <v>393</v>
      </c>
      <c r="E47" s="706" t="s">
        <v>394</v>
      </c>
      <c r="F47" s="573" t="s">
        <v>192</v>
      </c>
    </row>
    <row r="48" spans="1:8" s="580" customFormat="1" ht="17.25" thickBot="1">
      <c r="A48" s="673"/>
      <c r="B48" s="575"/>
      <c r="C48" s="574"/>
      <c r="D48" s="575"/>
      <c r="E48" s="576">
        <f>(D48/12)*C48</f>
        <v>0</v>
      </c>
      <c r="F48" s="577">
        <f>ROUND(B48*E48,0)</f>
        <v>0</v>
      </c>
    </row>
    <row r="49" spans="1:6" s="580" customFormat="1" ht="17.25" thickBot="1">
      <c r="A49" s="589"/>
      <c r="B49" s="592"/>
      <c r="C49" s="796"/>
      <c r="D49" s="592"/>
      <c r="E49" s="797"/>
      <c r="F49" s="593"/>
    </row>
    <row r="50" spans="1:6" s="580" customFormat="1">
      <c r="A50" s="674" t="s">
        <v>450</v>
      </c>
      <c r="B50" s="1527"/>
      <c r="C50" s="1528"/>
      <c r="D50" s="1528"/>
      <c r="E50" s="1528"/>
      <c r="F50" s="1529"/>
    </row>
    <row r="51" spans="1:6" s="580" customFormat="1" ht="27">
      <c r="A51" s="705" t="s">
        <v>446</v>
      </c>
      <c r="B51" s="1520"/>
      <c r="C51" s="1521"/>
      <c r="D51" s="1521"/>
      <c r="E51" s="1521"/>
      <c r="F51" s="1522"/>
    </row>
    <row r="52" spans="1:6" s="580" customFormat="1" ht="27">
      <c r="A52" s="705" t="s">
        <v>447</v>
      </c>
      <c r="B52" s="1523"/>
      <c r="C52" s="1521"/>
      <c r="D52" s="1521"/>
      <c r="E52" s="1521"/>
      <c r="F52" s="1522"/>
    </row>
    <row r="53" spans="1:6" s="580" customFormat="1">
      <c r="A53" s="623"/>
      <c r="B53" s="707" t="s">
        <v>391</v>
      </c>
      <c r="C53" s="708" t="s">
        <v>392</v>
      </c>
      <c r="D53" s="706" t="s">
        <v>393</v>
      </c>
      <c r="E53" s="706" t="s">
        <v>394</v>
      </c>
      <c r="F53" s="573" t="s">
        <v>192</v>
      </c>
    </row>
    <row r="54" spans="1:6" s="580" customFormat="1" ht="17.25" thickBot="1">
      <c r="A54" s="673"/>
      <c r="B54" s="575"/>
      <c r="C54" s="574"/>
      <c r="D54" s="575"/>
      <c r="E54" s="576">
        <f>(D54/12)*C54</f>
        <v>0</v>
      </c>
      <c r="F54" s="577">
        <f>ROUND(B54*E54,0)</f>
        <v>0</v>
      </c>
    </row>
    <row r="55" spans="1:6" s="580" customFormat="1" ht="17.25" thickBot="1">
      <c r="A55" s="589"/>
      <c r="B55" s="592"/>
      <c r="C55" s="796"/>
      <c r="D55" s="592"/>
      <c r="E55" s="797"/>
      <c r="F55" s="593"/>
    </row>
    <row r="56" spans="1:6" s="580" customFormat="1">
      <c r="A56" s="674" t="s">
        <v>451</v>
      </c>
      <c r="B56" s="1527"/>
      <c r="C56" s="1528"/>
      <c r="D56" s="1528"/>
      <c r="E56" s="1528"/>
      <c r="F56" s="1529"/>
    </row>
    <row r="57" spans="1:6" s="580" customFormat="1" ht="27">
      <c r="A57" s="705" t="s">
        <v>446</v>
      </c>
      <c r="B57" s="1520"/>
      <c r="C57" s="1521"/>
      <c r="D57" s="1521"/>
      <c r="E57" s="1521"/>
      <c r="F57" s="1522"/>
    </row>
    <row r="58" spans="1:6" s="580" customFormat="1" ht="27">
      <c r="A58" s="705" t="s">
        <v>447</v>
      </c>
      <c r="B58" s="1523"/>
      <c r="C58" s="1521"/>
      <c r="D58" s="1521"/>
      <c r="E58" s="1521"/>
      <c r="F58" s="1522"/>
    </row>
    <row r="59" spans="1:6" s="580" customFormat="1">
      <c r="A59" s="623"/>
      <c r="B59" s="707" t="s">
        <v>391</v>
      </c>
      <c r="C59" s="708" t="s">
        <v>392</v>
      </c>
      <c r="D59" s="706" t="s">
        <v>393</v>
      </c>
      <c r="E59" s="706" t="s">
        <v>394</v>
      </c>
      <c r="F59" s="573" t="s">
        <v>192</v>
      </c>
    </row>
    <row r="60" spans="1:6" s="580" customFormat="1" ht="17.25" thickBot="1">
      <c r="A60" s="673"/>
      <c r="B60" s="575"/>
      <c r="C60" s="574"/>
      <c r="D60" s="575"/>
      <c r="E60" s="576">
        <f>(D60/12)*C60</f>
        <v>0</v>
      </c>
      <c r="F60" s="577">
        <f>ROUND(B60*E60,0)</f>
        <v>0</v>
      </c>
    </row>
    <row r="61" spans="1:6" s="580" customFormat="1" ht="17.25" thickBot="1">
      <c r="A61" s="589"/>
      <c r="B61" s="592"/>
      <c r="C61" s="796"/>
      <c r="D61" s="592"/>
      <c r="E61" s="797"/>
      <c r="F61" s="593"/>
    </row>
    <row r="62" spans="1:6" s="580" customFormat="1">
      <c r="A62" s="674" t="s">
        <v>452</v>
      </c>
      <c r="B62" s="1527"/>
      <c r="C62" s="1528"/>
      <c r="D62" s="1528"/>
      <c r="E62" s="1528"/>
      <c r="F62" s="1529"/>
    </row>
    <row r="63" spans="1:6" s="580" customFormat="1" ht="27">
      <c r="A63" s="705" t="s">
        <v>446</v>
      </c>
      <c r="B63" s="1520"/>
      <c r="C63" s="1521"/>
      <c r="D63" s="1521"/>
      <c r="E63" s="1521"/>
      <c r="F63" s="1522"/>
    </row>
    <row r="64" spans="1:6" s="580" customFormat="1" ht="27">
      <c r="A64" s="705" t="s">
        <v>447</v>
      </c>
      <c r="B64" s="1523"/>
      <c r="C64" s="1521"/>
      <c r="D64" s="1521"/>
      <c r="E64" s="1521"/>
      <c r="F64" s="1522"/>
    </row>
    <row r="65" spans="1:8" s="580" customFormat="1">
      <c r="A65" s="623"/>
      <c r="B65" s="707" t="s">
        <v>391</v>
      </c>
      <c r="C65" s="708" t="s">
        <v>392</v>
      </c>
      <c r="D65" s="706" t="s">
        <v>393</v>
      </c>
      <c r="E65" s="706" t="s">
        <v>394</v>
      </c>
      <c r="F65" s="573" t="s">
        <v>192</v>
      </c>
    </row>
    <row r="66" spans="1:8" s="580" customFormat="1" ht="17.25" thickBot="1">
      <c r="A66" s="673"/>
      <c r="B66" s="575"/>
      <c r="C66" s="574"/>
      <c r="D66" s="575"/>
      <c r="E66" s="576">
        <f>(D66/12)*C66</f>
        <v>0</v>
      </c>
      <c r="F66" s="577">
        <f>ROUND(B66*E66,0)</f>
        <v>0</v>
      </c>
    </row>
    <row r="67" spans="1:8">
      <c r="A67" s="594"/>
      <c r="B67" s="595" t="s">
        <v>404</v>
      </c>
      <c r="C67" s="596">
        <f>SUM(C12,C18,C24,C30,C36,C42)</f>
        <v>0.5</v>
      </c>
      <c r="D67" s="594" t="s">
        <v>405</v>
      </c>
      <c r="E67" s="597">
        <f>SUM(E12,E18,E24,E30,E36,E42)</f>
        <v>0.33333333333333331</v>
      </c>
    </row>
    <row r="68" spans="1:8">
      <c r="F68" s="599"/>
    </row>
    <row r="69" spans="1:8" s="580" customFormat="1">
      <c r="A69" s="600" t="s">
        <v>206</v>
      </c>
      <c r="B69" s="601"/>
      <c r="C69" s="581"/>
      <c r="E69" s="595" t="s">
        <v>205</v>
      </c>
      <c r="F69" s="602">
        <f>F12+F18+F24+F30+F36+F42</f>
        <v>41667</v>
      </c>
    </row>
    <row r="70" spans="1:8" s="580" customFormat="1">
      <c r="A70" s="603" t="s">
        <v>207</v>
      </c>
      <c r="C70" s="581"/>
      <c r="D70" s="600"/>
      <c r="F70" s="604"/>
    </row>
    <row r="71" spans="1:8" s="580" customFormat="1">
      <c r="A71" s="672"/>
      <c r="B71" s="672"/>
      <c r="C71" s="1524" t="s">
        <v>208</v>
      </c>
      <c r="D71" s="1524"/>
      <c r="E71" s="1525" t="s">
        <v>209</v>
      </c>
      <c r="F71" s="1526"/>
    </row>
    <row r="72" spans="1:8" s="580" customFormat="1">
      <c r="A72" s="1222"/>
      <c r="B72" s="1173"/>
      <c r="C72" s="1517" t="s">
        <v>211</v>
      </c>
      <c r="D72" s="1517"/>
      <c r="E72" s="1518">
        <f t="shared" ref="E72:E79" si="0">$F$69*G72</f>
        <v>3187.5254999999997</v>
      </c>
      <c r="F72" s="1519"/>
      <c r="G72" s="605">
        <v>7.6499999999999999E-2</v>
      </c>
      <c r="H72" s="695" t="s">
        <v>212</v>
      </c>
    </row>
    <row r="73" spans="1:8" s="580" customFormat="1">
      <c r="A73" s="1222"/>
      <c r="B73" s="1173"/>
      <c r="C73" s="1517" t="s">
        <v>213</v>
      </c>
      <c r="D73" s="1517"/>
      <c r="E73" s="1518">
        <f t="shared" si="0"/>
        <v>2000.0160000000001</v>
      </c>
      <c r="F73" s="1519"/>
      <c r="G73" s="605">
        <v>4.8000000000000001E-2</v>
      </c>
    </row>
    <row r="74" spans="1:8" s="580" customFormat="1">
      <c r="A74" s="1222"/>
      <c r="B74" s="1173"/>
      <c r="C74" s="1517" t="s">
        <v>214</v>
      </c>
      <c r="D74" s="1517"/>
      <c r="E74" s="1518">
        <f t="shared" si="0"/>
        <v>5937.5474999999997</v>
      </c>
      <c r="F74" s="1519"/>
      <c r="G74" s="605">
        <v>0.14249999999999999</v>
      </c>
    </row>
    <row r="75" spans="1:8" s="580" customFormat="1">
      <c r="A75" s="1222"/>
      <c r="B75" s="1173"/>
      <c r="C75" s="1517" t="s">
        <v>215</v>
      </c>
      <c r="D75" s="1517"/>
      <c r="E75" s="1518">
        <f t="shared" si="0"/>
        <v>416.67</v>
      </c>
      <c r="F75" s="1519"/>
      <c r="G75" s="605">
        <v>0.01</v>
      </c>
    </row>
    <row r="76" spans="1:8" s="580" customFormat="1">
      <c r="A76" s="1222"/>
      <c r="B76" s="1173"/>
      <c r="C76" s="1517" t="s">
        <v>216</v>
      </c>
      <c r="D76" s="1517"/>
      <c r="E76" s="1518">
        <f t="shared" si="0"/>
        <v>916.67399999999998</v>
      </c>
      <c r="F76" s="1519"/>
      <c r="G76" s="605">
        <v>2.1999999999999999E-2</v>
      </c>
    </row>
    <row r="77" spans="1:8" s="580" customFormat="1">
      <c r="A77" s="1222"/>
      <c r="B77" s="1173"/>
      <c r="C77" s="1517" t="s">
        <v>217</v>
      </c>
      <c r="D77" s="1517"/>
      <c r="E77" s="1518">
        <f t="shared" si="0"/>
        <v>0</v>
      </c>
      <c r="F77" s="1519"/>
      <c r="G77" s="605">
        <v>0</v>
      </c>
    </row>
    <row r="78" spans="1:8" s="580" customFormat="1">
      <c r="A78" s="1222"/>
      <c r="B78" s="1173"/>
      <c r="C78" s="1517" t="s">
        <v>218</v>
      </c>
      <c r="D78" s="1517"/>
      <c r="E78" s="1518">
        <f t="shared" si="0"/>
        <v>0</v>
      </c>
      <c r="F78" s="1519"/>
      <c r="G78" s="605">
        <v>0</v>
      </c>
    </row>
    <row r="79" spans="1:8" s="580" customFormat="1">
      <c r="A79" s="1222"/>
      <c r="B79" s="1173"/>
      <c r="C79" s="1517" t="s">
        <v>157</v>
      </c>
      <c r="D79" s="1517"/>
      <c r="E79" s="1518">
        <f t="shared" si="0"/>
        <v>0</v>
      </c>
      <c r="F79" s="1519"/>
      <c r="G79" s="605">
        <v>0</v>
      </c>
    </row>
    <row r="80" spans="1:8" s="580" customFormat="1">
      <c r="C80" s="581"/>
      <c r="E80" s="606" t="s">
        <v>219</v>
      </c>
      <c r="F80" s="602">
        <f>ROUND(SUM(E72:F79),0)</f>
        <v>12458</v>
      </c>
      <c r="G80" s="605">
        <f>SUM(G72:G79)</f>
        <v>0.29900000000000004</v>
      </c>
    </row>
    <row r="81" spans="1:14" s="580" customFormat="1" ht="7.5" customHeight="1">
      <c r="C81" s="581"/>
      <c r="F81" s="604"/>
    </row>
    <row r="82" spans="1:14" s="580" customFormat="1">
      <c r="C82" s="607"/>
      <c r="E82" s="595" t="s">
        <v>220</v>
      </c>
      <c r="F82" s="666">
        <f>IF(F80=0,0,F80/F69)</f>
        <v>0.29898960808313535</v>
      </c>
      <c r="H82" s="695" t="s">
        <v>408</v>
      </c>
    </row>
    <row r="83" spans="1:14" s="580" customFormat="1" ht="9.9499999999999993" customHeight="1" thickBot="1">
      <c r="A83" s="467"/>
      <c r="C83" s="581"/>
      <c r="D83" s="608"/>
      <c r="E83" s="600"/>
      <c r="F83" s="604"/>
    </row>
    <row r="84" spans="1:14" s="580" customFormat="1" ht="17.25" thickBot="1">
      <c r="C84" s="609"/>
      <c r="D84" s="610"/>
      <c r="E84" s="611" t="s">
        <v>221</v>
      </c>
      <c r="F84" s="612">
        <f>ROUND(F69+F80,0)</f>
        <v>54125</v>
      </c>
    </row>
    <row r="85" spans="1:14">
      <c r="E85" s="594"/>
      <c r="F85" s="613"/>
    </row>
    <row r="86" spans="1:14" s="580" customFormat="1">
      <c r="A86" s="600" t="s">
        <v>222</v>
      </c>
      <c r="C86" s="581"/>
      <c r="F86" s="604"/>
    </row>
    <row r="87" spans="1:14" ht="11.1" customHeight="1">
      <c r="A87" s="614"/>
      <c r="B87" s="614"/>
    </row>
    <row r="88" spans="1:14">
      <c r="A88" s="615" t="s">
        <v>223</v>
      </c>
      <c r="B88" s="815" t="s">
        <v>410</v>
      </c>
      <c r="C88" s="617"/>
      <c r="D88" s="618"/>
      <c r="E88" s="616"/>
      <c r="F88" s="619"/>
    </row>
    <row r="89" spans="1:14" ht="13.5" customHeight="1">
      <c r="A89" s="620"/>
      <c r="B89" s="1515" t="s">
        <v>411</v>
      </c>
      <c r="C89" s="1515"/>
      <c r="D89" s="1515"/>
      <c r="E89" s="616"/>
      <c r="F89" s="619"/>
    </row>
    <row r="90" spans="1:14">
      <c r="A90" s="620" t="s">
        <v>224</v>
      </c>
      <c r="B90" s="1516"/>
      <c r="C90" s="1516"/>
      <c r="D90" s="1516"/>
      <c r="E90" s="621" t="s">
        <v>412</v>
      </c>
      <c r="F90" s="622" t="s">
        <v>209</v>
      </c>
      <c r="H90" s="1241" t="s">
        <v>224</v>
      </c>
      <c r="I90" s="1434" t="s">
        <v>225</v>
      </c>
      <c r="J90" s="1435"/>
      <c r="K90" s="1435"/>
      <c r="L90" s="1241" t="s">
        <v>226</v>
      </c>
      <c r="M90" s="678" t="s">
        <v>209</v>
      </c>
      <c r="N90" s="677"/>
    </row>
    <row r="91" spans="1:14" ht="16.5" customHeight="1">
      <c r="A91" s="680"/>
      <c r="B91" s="1511"/>
      <c r="C91" s="1512"/>
      <c r="D91" s="1513"/>
      <c r="E91" s="623"/>
      <c r="F91" s="624"/>
      <c r="H91" s="676" t="s">
        <v>227</v>
      </c>
      <c r="I91" s="1431" t="s">
        <v>413</v>
      </c>
      <c r="J91" s="1431"/>
      <c r="K91" s="1431"/>
      <c r="L91" s="676" t="s">
        <v>414</v>
      </c>
      <c r="M91" s="679">
        <v>35100</v>
      </c>
      <c r="N91" s="677"/>
    </row>
    <row r="92" spans="1:14" ht="14.25" customHeight="1">
      <c r="A92" s="680"/>
      <c r="B92" s="1511"/>
      <c r="C92" s="1512"/>
      <c r="D92" s="1513"/>
      <c r="E92" s="623"/>
      <c r="F92" s="624"/>
      <c r="H92" s="676" t="s">
        <v>227</v>
      </c>
      <c r="I92" s="1431" t="s">
        <v>415</v>
      </c>
      <c r="J92" s="1431"/>
      <c r="K92" s="1431"/>
      <c r="L92" s="676" t="s">
        <v>416</v>
      </c>
      <c r="M92" s="679">
        <v>9133</v>
      </c>
      <c r="N92" s="677"/>
    </row>
    <row r="93" spans="1:14" ht="14.25" customHeight="1">
      <c r="A93" s="680"/>
      <c r="B93" s="1511"/>
      <c r="C93" s="1512"/>
      <c r="D93" s="1513"/>
      <c r="E93" s="623"/>
      <c r="F93" s="624"/>
      <c r="H93" s="677" t="s">
        <v>417</v>
      </c>
    </row>
    <row r="94" spans="1:14">
      <c r="A94" s="680"/>
      <c r="B94" s="1511"/>
      <c r="C94" s="1512"/>
      <c r="D94" s="1513"/>
      <c r="E94" s="623"/>
      <c r="F94" s="624"/>
    </row>
    <row r="95" spans="1:14">
      <c r="A95" s="680"/>
      <c r="B95" s="1511"/>
      <c r="C95" s="1512"/>
      <c r="D95" s="1513"/>
      <c r="E95" s="623"/>
      <c r="F95" s="624"/>
      <c r="H95" s="677" t="s">
        <v>418</v>
      </c>
    </row>
    <row r="96" spans="1:14">
      <c r="B96" s="625"/>
      <c r="C96" s="614"/>
      <c r="D96" s="625"/>
      <c r="E96" s="626" t="s">
        <v>230</v>
      </c>
      <c r="F96" s="627">
        <f>ROUND(SUM(F91:F95),0)</f>
        <v>0</v>
      </c>
    </row>
    <row r="97" spans="1:13">
      <c r="B97" s="625"/>
      <c r="C97" s="614"/>
      <c r="D97" s="625"/>
    </row>
    <row r="98" spans="1:13">
      <c r="A98" s="615" t="s">
        <v>231</v>
      </c>
      <c r="B98" s="625"/>
      <c r="C98" s="614"/>
      <c r="D98" s="625"/>
    </row>
    <row r="99" spans="1:13" ht="4.5" customHeight="1">
      <c r="A99" s="620"/>
      <c r="B99" s="625"/>
      <c r="C99" s="614"/>
      <c r="D99" s="625"/>
    </row>
    <row r="100" spans="1:13">
      <c r="A100" s="620" t="s">
        <v>224</v>
      </c>
      <c r="B100" s="1514" t="s">
        <v>453</v>
      </c>
      <c r="C100" s="1514"/>
      <c r="D100" s="1514"/>
      <c r="E100" s="621" t="s">
        <v>412</v>
      </c>
      <c r="F100" s="622" t="s">
        <v>209</v>
      </c>
      <c r="H100" s="1241" t="s">
        <v>224</v>
      </c>
      <c r="I100" s="1434" t="s">
        <v>225</v>
      </c>
      <c r="J100" s="1435"/>
      <c r="K100" s="1435"/>
      <c r="L100" s="1241" t="s">
        <v>226</v>
      </c>
      <c r="M100" s="678" t="s">
        <v>209</v>
      </c>
    </row>
    <row r="101" spans="1:13" ht="22.5" customHeight="1">
      <c r="A101" s="680"/>
      <c r="B101" s="1505"/>
      <c r="C101" s="1506"/>
      <c r="D101" s="1507"/>
      <c r="E101" s="623"/>
      <c r="F101" s="624"/>
      <c r="H101" s="676" t="s">
        <v>232</v>
      </c>
      <c r="I101" s="1431" t="s">
        <v>233</v>
      </c>
      <c r="J101" s="1431"/>
      <c r="K101" s="1431"/>
      <c r="L101" s="676" t="s">
        <v>419</v>
      </c>
      <c r="M101" s="679">
        <v>1500</v>
      </c>
    </row>
    <row r="102" spans="1:13">
      <c r="A102" s="680"/>
      <c r="B102" s="1505"/>
      <c r="C102" s="1506"/>
      <c r="D102" s="1507"/>
      <c r="E102" s="623"/>
      <c r="F102" s="624"/>
    </row>
    <row r="103" spans="1:13" ht="16.5" customHeight="1">
      <c r="A103" s="680"/>
      <c r="B103" s="1505"/>
      <c r="C103" s="1506"/>
      <c r="D103" s="1507"/>
      <c r="E103" s="623"/>
      <c r="F103" s="624"/>
    </row>
    <row r="104" spans="1:13">
      <c r="A104" s="680"/>
      <c r="B104" s="1505"/>
      <c r="C104" s="1506"/>
      <c r="D104" s="1507"/>
      <c r="E104" s="623"/>
      <c r="F104" s="624"/>
    </row>
    <row r="105" spans="1:13">
      <c r="A105" s="680"/>
      <c r="B105" s="1505"/>
      <c r="C105" s="1506"/>
      <c r="D105" s="1507"/>
      <c r="E105" s="623"/>
      <c r="F105" s="624"/>
    </row>
    <row r="106" spans="1:13">
      <c r="B106" s="625"/>
      <c r="C106" s="614"/>
      <c r="D106" s="1245"/>
      <c r="E106" s="626" t="s">
        <v>235</v>
      </c>
      <c r="F106" s="627">
        <f>ROUND(SUM(F101:F105),0)</f>
        <v>0</v>
      </c>
    </row>
    <row r="107" spans="1:13">
      <c r="A107" s="620"/>
      <c r="B107" s="625"/>
      <c r="C107" s="614"/>
      <c r="D107" s="625"/>
    </row>
    <row r="108" spans="1:13">
      <c r="A108" s="615" t="s">
        <v>236</v>
      </c>
      <c r="B108" s="625"/>
      <c r="C108" s="614"/>
      <c r="D108" s="625"/>
    </row>
    <row r="109" spans="1:13" ht="5.25" customHeight="1">
      <c r="A109" s="620"/>
      <c r="B109" s="625"/>
      <c r="C109" s="614"/>
      <c r="D109" s="625"/>
    </row>
    <row r="110" spans="1:13">
      <c r="A110" s="620" t="s">
        <v>224</v>
      </c>
      <c r="B110" s="1244" t="s">
        <v>225</v>
      </c>
      <c r="C110" s="1244"/>
      <c r="D110" s="1244"/>
      <c r="E110" s="621" t="s">
        <v>412</v>
      </c>
      <c r="F110" s="622" t="s">
        <v>209</v>
      </c>
      <c r="H110" s="1241" t="s">
        <v>224</v>
      </c>
      <c r="I110" s="1434" t="s">
        <v>225</v>
      </c>
      <c r="J110" s="1435"/>
      <c r="K110" s="1435"/>
      <c r="L110" s="1241" t="s">
        <v>226</v>
      </c>
      <c r="M110" s="678" t="s">
        <v>209</v>
      </c>
    </row>
    <row r="111" spans="1:13" ht="28.5" customHeight="1">
      <c r="A111" s="680"/>
      <c r="B111" s="1505"/>
      <c r="C111" s="1506"/>
      <c r="D111" s="1507"/>
      <c r="E111" s="623"/>
      <c r="F111" s="624"/>
      <c r="H111" s="676" t="s">
        <v>237</v>
      </c>
      <c r="I111" s="1431" t="s">
        <v>238</v>
      </c>
      <c r="J111" s="1431"/>
      <c r="K111" s="1431"/>
      <c r="L111" s="676" t="s">
        <v>239</v>
      </c>
      <c r="M111" s="679">
        <f>100*12</f>
        <v>1200</v>
      </c>
    </row>
    <row r="112" spans="1:13">
      <c r="A112" s="680"/>
      <c r="B112" s="1505"/>
      <c r="C112" s="1506"/>
      <c r="D112" s="1507"/>
      <c r="E112" s="623"/>
      <c r="F112" s="624"/>
    </row>
    <row r="113" spans="1:13">
      <c r="A113" s="680"/>
      <c r="B113" s="1505"/>
      <c r="C113" s="1506"/>
      <c r="D113" s="1507"/>
      <c r="E113" s="623"/>
      <c r="F113" s="624"/>
    </row>
    <row r="114" spans="1:13">
      <c r="A114" s="680"/>
      <c r="B114" s="1505"/>
      <c r="C114" s="1506"/>
      <c r="D114" s="1507"/>
      <c r="E114" s="623"/>
      <c r="F114" s="624"/>
    </row>
    <row r="115" spans="1:13">
      <c r="A115" s="680"/>
      <c r="B115" s="1505"/>
      <c r="C115" s="1506"/>
      <c r="D115" s="1507"/>
      <c r="E115" s="623"/>
      <c r="F115" s="624"/>
    </row>
    <row r="116" spans="1:13">
      <c r="A116" s="620"/>
      <c r="D116" s="628"/>
      <c r="E116" s="626" t="s">
        <v>240</v>
      </c>
      <c r="F116" s="627">
        <f>ROUND(SUM(F111:F115),0)</f>
        <v>0</v>
      </c>
    </row>
    <row r="118" spans="1:13">
      <c r="A118" s="615" t="s">
        <v>241</v>
      </c>
    </row>
    <row r="119" spans="1:13" ht="6.75" customHeight="1">
      <c r="E119" s="629"/>
      <c r="F119" s="630"/>
    </row>
    <row r="120" spans="1:13">
      <c r="A120" s="635" t="s">
        <v>242</v>
      </c>
      <c r="B120" s="1508" t="s">
        <v>243</v>
      </c>
      <c r="C120" s="1508"/>
      <c r="D120" s="631" t="s">
        <v>224</v>
      </c>
      <c r="E120" s="621" t="s">
        <v>412</v>
      </c>
      <c r="F120" s="632" t="s">
        <v>209</v>
      </c>
      <c r="H120" s="683" t="s">
        <v>242</v>
      </c>
      <c r="I120" s="677"/>
      <c r="J120" s="683" t="s">
        <v>243</v>
      </c>
      <c r="K120" s="683" t="s">
        <v>224</v>
      </c>
      <c r="L120" s="683" t="s">
        <v>226</v>
      </c>
      <c r="M120" s="684" t="s">
        <v>209</v>
      </c>
    </row>
    <row r="121" spans="1:13" ht="33">
      <c r="A121" s="681"/>
      <c r="B121" s="1509"/>
      <c r="C121" s="1510"/>
      <c r="D121" s="633"/>
      <c r="E121" s="633"/>
      <c r="F121" s="634"/>
      <c r="H121" s="1430" t="s">
        <v>244</v>
      </c>
      <c r="I121" s="1431"/>
      <c r="J121" s="1240" t="s">
        <v>245</v>
      </c>
      <c r="K121" s="1240" t="s">
        <v>246</v>
      </c>
      <c r="L121" s="1240" t="s">
        <v>420</v>
      </c>
      <c r="M121" s="685">
        <v>1200</v>
      </c>
    </row>
    <row r="122" spans="1:13">
      <c r="A122" s="681"/>
      <c r="B122" s="1505"/>
      <c r="C122" s="1507"/>
      <c r="D122" s="633"/>
      <c r="E122" s="633"/>
      <c r="F122" s="634"/>
    </row>
    <row r="123" spans="1:13">
      <c r="A123" s="681"/>
      <c r="B123" s="1505"/>
      <c r="C123" s="1507"/>
      <c r="D123" s="633"/>
      <c r="E123" s="633"/>
      <c r="F123" s="634"/>
    </row>
    <row r="124" spans="1:13">
      <c r="A124" s="681"/>
      <c r="B124" s="1505"/>
      <c r="C124" s="1507"/>
      <c r="D124" s="633"/>
      <c r="E124" s="633"/>
      <c r="F124" s="634"/>
    </row>
    <row r="125" spans="1:13">
      <c r="E125" s="626" t="s">
        <v>248</v>
      </c>
      <c r="F125" s="627">
        <f>ROUND(SUM(F121:F124),0)</f>
        <v>0</v>
      </c>
    </row>
    <row r="127" spans="1:13">
      <c r="A127" s="615" t="s">
        <v>249</v>
      </c>
    </row>
    <row r="128" spans="1:13" ht="6.6" customHeight="1">
      <c r="A128" s="635"/>
    </row>
    <row r="129" spans="1:13">
      <c r="A129" s="620" t="s">
        <v>421</v>
      </c>
      <c r="B129" s="672" t="s">
        <v>251</v>
      </c>
      <c r="C129" s="672"/>
      <c r="D129" s="672"/>
      <c r="E129" s="621" t="s">
        <v>412</v>
      </c>
      <c r="F129" s="622" t="s">
        <v>209</v>
      </c>
      <c r="H129" s="1241" t="s">
        <v>250</v>
      </c>
      <c r="I129" s="1434" t="s">
        <v>251</v>
      </c>
      <c r="J129" s="1435"/>
      <c r="K129" s="1435"/>
      <c r="L129" s="1241" t="s">
        <v>226</v>
      </c>
      <c r="M129" s="678" t="s">
        <v>209</v>
      </c>
    </row>
    <row r="130" spans="1:13">
      <c r="A130" s="681"/>
      <c r="B130" s="1505" t="s">
        <v>422</v>
      </c>
      <c r="C130" s="1506"/>
      <c r="D130" s="1507"/>
      <c r="E130" s="623"/>
      <c r="F130" s="624"/>
      <c r="H130" s="676" t="s">
        <v>252</v>
      </c>
      <c r="I130" s="1431" t="s">
        <v>253</v>
      </c>
      <c r="J130" s="1431"/>
      <c r="K130" s="1431"/>
      <c r="L130" s="676" t="s">
        <v>254</v>
      </c>
      <c r="M130" s="679">
        <f>500*4</f>
        <v>2000</v>
      </c>
    </row>
    <row r="131" spans="1:13">
      <c r="A131" s="681"/>
      <c r="B131" s="1505"/>
      <c r="C131" s="1506"/>
      <c r="D131" s="1507"/>
      <c r="E131" s="623"/>
      <c r="F131" s="624"/>
    </row>
    <row r="132" spans="1:13">
      <c r="A132" s="681"/>
      <c r="B132" s="1505"/>
      <c r="C132" s="1506"/>
      <c r="D132" s="1507"/>
      <c r="E132" s="623"/>
      <c r="F132" s="624"/>
    </row>
    <row r="133" spans="1:13">
      <c r="A133" s="681"/>
      <c r="B133" s="1505"/>
      <c r="C133" s="1506"/>
      <c r="D133" s="1507"/>
      <c r="E133" s="623"/>
      <c r="F133" s="624"/>
    </row>
    <row r="134" spans="1:13">
      <c r="D134" s="628"/>
      <c r="E134" s="626" t="s">
        <v>255</v>
      </c>
      <c r="F134" s="627">
        <f>ROUND(SUM(F130:F133),0)</f>
        <v>0</v>
      </c>
    </row>
    <row r="136" spans="1:13">
      <c r="A136" s="615" t="s">
        <v>256</v>
      </c>
    </row>
    <row r="137" spans="1:13" ht="6" customHeight="1">
      <c r="A137" s="635"/>
    </row>
    <row r="138" spans="1:13">
      <c r="A138" s="682" t="s">
        <v>224</v>
      </c>
      <c r="B138" s="672" t="s">
        <v>225</v>
      </c>
      <c r="C138" s="672"/>
      <c r="D138" s="672"/>
      <c r="E138" s="621" t="s">
        <v>412</v>
      </c>
      <c r="F138" s="622" t="s">
        <v>209</v>
      </c>
      <c r="H138" s="1241" t="s">
        <v>224</v>
      </c>
      <c r="I138" s="1434" t="s">
        <v>225</v>
      </c>
      <c r="J138" s="1435"/>
      <c r="K138" s="1435"/>
      <c r="L138" s="1241" t="s">
        <v>226</v>
      </c>
      <c r="M138" s="678" t="s">
        <v>209</v>
      </c>
    </row>
    <row r="139" spans="1:13">
      <c r="A139" s="681"/>
      <c r="B139" s="1223"/>
      <c r="C139" s="1188"/>
      <c r="D139" s="1224"/>
      <c r="E139" s="623"/>
      <c r="F139" s="624"/>
      <c r="H139" s="676" t="s">
        <v>257</v>
      </c>
      <c r="I139" s="1431" t="s">
        <v>258</v>
      </c>
      <c r="J139" s="1431"/>
      <c r="K139" s="1431"/>
      <c r="L139" s="676" t="s">
        <v>259</v>
      </c>
      <c r="M139" s="679">
        <f>50*20</f>
        <v>1000</v>
      </c>
    </row>
    <row r="140" spans="1:13">
      <c r="A140" s="681"/>
      <c r="B140" s="1223"/>
      <c r="C140" s="1188"/>
      <c r="D140" s="1224"/>
      <c r="E140" s="623"/>
      <c r="F140" s="624"/>
      <c r="H140" s="616"/>
      <c r="I140" s="540"/>
      <c r="J140" s="540"/>
      <c r="K140" s="540"/>
      <c r="L140" s="616"/>
      <c r="M140" s="636"/>
    </row>
    <row r="141" spans="1:13">
      <c r="A141" s="681"/>
      <c r="B141" s="1223"/>
      <c r="C141" s="1188"/>
      <c r="D141" s="1224"/>
      <c r="E141" s="623"/>
      <c r="F141" s="624"/>
      <c r="H141" s="616"/>
      <c r="I141" s="540"/>
      <c r="J141" s="540"/>
      <c r="K141" s="540"/>
      <c r="L141" s="616"/>
      <c r="M141" s="636"/>
    </row>
    <row r="142" spans="1:13">
      <c r="A142" s="681"/>
      <c r="B142" s="1223"/>
      <c r="C142" s="1188"/>
      <c r="D142" s="1224"/>
      <c r="E142" s="623"/>
      <c r="F142" s="624"/>
      <c r="H142" s="616"/>
      <c r="I142" s="540"/>
      <c r="J142" s="540"/>
      <c r="K142" s="540"/>
      <c r="L142" s="616"/>
      <c r="M142" s="636"/>
    </row>
    <row r="143" spans="1:13">
      <c r="A143" s="681"/>
      <c r="B143" s="1223"/>
      <c r="C143" s="1188"/>
      <c r="D143" s="1224"/>
      <c r="E143" s="623"/>
      <c r="F143" s="624"/>
    </row>
    <row r="144" spans="1:13">
      <c r="E144" s="626" t="s">
        <v>260</v>
      </c>
      <c r="F144" s="627">
        <f>SUM(F139:F143)</f>
        <v>0</v>
      </c>
    </row>
    <row r="145" spans="1:8" ht="17.25" thickBot="1"/>
    <row r="146" spans="1:8" ht="17.25" thickBot="1">
      <c r="C146" s="581"/>
      <c r="D146" s="637"/>
      <c r="E146" s="638" t="s">
        <v>261</v>
      </c>
      <c r="F146" s="612">
        <f>ROUND(F96+F106+F116+F125+F134+F144,0)</f>
        <v>0</v>
      </c>
    </row>
    <row r="147" spans="1:8" ht="17.25" thickBot="1"/>
    <row r="148" spans="1:8" ht="17.25" thickBot="1">
      <c r="D148" s="637"/>
      <c r="E148" s="611" t="s">
        <v>265</v>
      </c>
      <c r="F148" s="612">
        <f>ROUND(F84+F146,0)</f>
        <v>54125</v>
      </c>
    </row>
    <row r="149" spans="1:8" s="580" customFormat="1">
      <c r="A149" s="600" t="s">
        <v>266</v>
      </c>
      <c r="B149" s="639"/>
      <c r="C149" s="581"/>
      <c r="F149" s="630"/>
    </row>
    <row r="150" spans="1:8">
      <c r="A150" s="580" t="s">
        <v>424</v>
      </c>
      <c r="B150" s="639"/>
    </row>
    <row r="151" spans="1:8">
      <c r="A151" s="640"/>
      <c r="F151" s="622" t="s">
        <v>268</v>
      </c>
    </row>
    <row r="152" spans="1:8">
      <c r="A152" s="1187"/>
      <c r="B152" s="1225"/>
      <c r="C152" s="1226"/>
      <c r="D152" s="1227"/>
      <c r="E152" s="1228"/>
      <c r="F152" s="641">
        <f>ROUND(F148*0.17,0)</f>
        <v>9201</v>
      </c>
    </row>
    <row r="153" spans="1:8">
      <c r="A153" s="642"/>
      <c r="B153" s="643"/>
      <c r="C153" s="644"/>
      <c r="D153" s="628"/>
      <c r="E153" s="645"/>
      <c r="F153" s="646"/>
    </row>
    <row r="154" spans="1:8">
      <c r="A154" s="642"/>
      <c r="B154" s="643"/>
      <c r="C154" s="644"/>
      <c r="D154" s="628"/>
      <c r="E154" s="645"/>
      <c r="F154" s="646"/>
    </row>
    <row r="155" spans="1:8" ht="11.25" customHeight="1">
      <c r="A155" s="580"/>
      <c r="B155" s="647"/>
      <c r="C155" s="581"/>
      <c r="D155" s="580"/>
      <c r="E155" s="580"/>
      <c r="F155" s="630"/>
    </row>
    <row r="156" spans="1:8" ht="17.25" thickBot="1">
      <c r="A156" s="648"/>
      <c r="E156" s="594" t="s">
        <v>269</v>
      </c>
      <c r="F156" s="675">
        <f>F157/F148</f>
        <v>0.16999538106235565</v>
      </c>
      <c r="H156" s="677" t="s">
        <v>425</v>
      </c>
    </row>
    <row r="157" spans="1:8" ht="17.25" thickBot="1">
      <c r="A157" s="649"/>
      <c r="D157" s="637"/>
      <c r="E157" s="650" t="s">
        <v>270</v>
      </c>
      <c r="F157" s="612">
        <f>ROUND(SUM(F152:F154),0)</f>
        <v>9201</v>
      </c>
    </row>
    <row r="158" spans="1:8" ht="10.5" customHeight="1" thickBot="1">
      <c r="A158" s="649"/>
      <c r="F158" s="599"/>
    </row>
    <row r="159" spans="1:8" ht="17.25" thickBot="1">
      <c r="D159" s="580"/>
      <c r="E159" s="651" t="s">
        <v>271</v>
      </c>
      <c r="F159" s="652">
        <f>ROUND(F148+F157,0)</f>
        <v>63326</v>
      </c>
    </row>
    <row r="161" spans="3:6">
      <c r="C161" s="581"/>
      <c r="F161" s="599"/>
    </row>
    <row r="162" spans="3:6">
      <c r="F162" s="599"/>
    </row>
    <row r="163" spans="3:6">
      <c r="F163" s="599"/>
    </row>
    <row r="164" spans="3:6">
      <c r="F164" s="599"/>
    </row>
    <row r="165" spans="3:6">
      <c r="F165" s="599"/>
    </row>
    <row r="166" spans="3:6">
      <c r="F166" s="599"/>
    </row>
    <row r="167" spans="3:6">
      <c r="F167" s="599"/>
    </row>
    <row r="168" spans="3:6">
      <c r="F168" s="599"/>
    </row>
  </sheetData>
  <mergeCells count="94">
    <mergeCell ref="B10:F10"/>
    <mergeCell ref="I10:M10"/>
    <mergeCell ref="B44:F44"/>
    <mergeCell ref="B45:F45"/>
    <mergeCell ref="B46:F46"/>
    <mergeCell ref="B27:F27"/>
    <mergeCell ref="H11:I11"/>
    <mergeCell ref="H12:I12"/>
    <mergeCell ref="B14:F14"/>
    <mergeCell ref="B15:F15"/>
    <mergeCell ref="H15:O16"/>
    <mergeCell ref="B16:F16"/>
    <mergeCell ref="H17:O17"/>
    <mergeCell ref="B20:F20"/>
    <mergeCell ref="B21:F21"/>
    <mergeCell ref="B22:F22"/>
    <mergeCell ref="A1:F1"/>
    <mergeCell ref="B8:F8"/>
    <mergeCell ref="I8:M8"/>
    <mergeCell ref="B9:F9"/>
    <mergeCell ref="I9:M9"/>
    <mergeCell ref="B26:F26"/>
    <mergeCell ref="C73:D73"/>
    <mergeCell ref="E73:F73"/>
    <mergeCell ref="B28:F28"/>
    <mergeCell ref="B32:F32"/>
    <mergeCell ref="B33:F33"/>
    <mergeCell ref="B34:F34"/>
    <mergeCell ref="B38:F38"/>
    <mergeCell ref="B39:F39"/>
    <mergeCell ref="B50:F50"/>
    <mergeCell ref="B51:F51"/>
    <mergeCell ref="B52:F52"/>
    <mergeCell ref="B56:F56"/>
    <mergeCell ref="B57:F57"/>
    <mergeCell ref="B58:F58"/>
    <mergeCell ref="B62:F62"/>
    <mergeCell ref="B63:F63"/>
    <mergeCell ref="B40:F40"/>
    <mergeCell ref="C71:D71"/>
    <mergeCell ref="E71:F71"/>
    <mergeCell ref="C72:D72"/>
    <mergeCell ref="E72:F72"/>
    <mergeCell ref="B64:F64"/>
    <mergeCell ref="C74:D74"/>
    <mergeCell ref="E74:F74"/>
    <mergeCell ref="C75:D75"/>
    <mergeCell ref="E75:F75"/>
    <mergeCell ref="C76:D76"/>
    <mergeCell ref="E76:F76"/>
    <mergeCell ref="C77:D77"/>
    <mergeCell ref="E77:F77"/>
    <mergeCell ref="C78:D78"/>
    <mergeCell ref="E78:F78"/>
    <mergeCell ref="C79:D79"/>
    <mergeCell ref="E79:F79"/>
    <mergeCell ref="B89:D90"/>
    <mergeCell ref="I90:K90"/>
    <mergeCell ref="B91:D91"/>
    <mergeCell ref="I91:K91"/>
    <mergeCell ref="B92:D92"/>
    <mergeCell ref="I92:K92"/>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31:D131"/>
    <mergeCell ref="B132:D132"/>
    <mergeCell ref="B133:D133"/>
    <mergeCell ref="I138:K138"/>
    <mergeCell ref="I139:K139"/>
  </mergeCells>
  <conditionalFormatting sqref="F82">
    <cfRule type="cellIs" dxfId="61" priority="2" operator="greaterThan">
      <formula>0.3</formula>
    </cfRule>
  </conditionalFormatting>
  <conditionalFormatting sqref="F156">
    <cfRule type="cellIs" dxfId="60"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view="pageBreakPreview" topLeftCell="A40" zoomScaleNormal="120" zoomScaleSheetLayoutView="100" workbookViewId="0">
      <selection activeCell="A49" sqref="A49"/>
    </sheetView>
  </sheetViews>
  <sheetFormatPr defaultColWidth="9.140625" defaultRowHeight="15" customHeight="1"/>
  <cols>
    <col min="1" max="1" width="18.7109375" style="462" customWidth="1"/>
    <col min="2" max="2" width="11" style="462" customWidth="1"/>
    <col min="3" max="3" width="9.85546875" style="462" customWidth="1"/>
    <col min="4" max="4" width="7.28515625" style="462" customWidth="1"/>
    <col min="5" max="5" width="10.7109375" style="462" customWidth="1"/>
    <col min="6" max="6" width="7" style="462" customWidth="1"/>
    <col min="7" max="7" width="9.7109375" style="462" customWidth="1"/>
    <col min="8" max="8" width="7" style="462" customWidth="1"/>
    <col min="9" max="9" width="9.42578125" style="462" customWidth="1"/>
    <col min="10" max="10" width="6.85546875" style="462" customWidth="1"/>
    <col min="11" max="11" width="14.5703125" style="462" customWidth="1"/>
    <col min="12" max="12" width="13.5703125" style="461" customWidth="1"/>
    <col min="13" max="13" width="12.5703125" style="462" customWidth="1"/>
    <col min="14" max="16384" width="9.140625" style="462"/>
  </cols>
  <sheetData>
    <row r="1" spans="1:24" ht="18" customHeight="1">
      <c r="A1" s="744" t="s">
        <v>0</v>
      </c>
      <c r="B1" s="1209">
        <f>'Bdgt Justf B-1b Pg 2 '!B3</f>
        <v>0</v>
      </c>
      <c r="C1" s="1209"/>
      <c r="D1" s="1209"/>
      <c r="E1" s="1209"/>
      <c r="F1" s="1209"/>
      <c r="G1" s="1209"/>
      <c r="H1" s="1210"/>
      <c r="I1" s="1162"/>
      <c r="J1" s="1211" t="s">
        <v>426</v>
      </c>
      <c r="K1" s="1212" t="str">
        <f>'Bdgt Justf B-1b Pg 2 '!F3</f>
        <v>B-1b</v>
      </c>
    </row>
    <row r="2" spans="1:24" ht="18" customHeight="1">
      <c r="A2" s="745" t="s">
        <v>428</v>
      </c>
      <c r="B2" s="466">
        <f>'Bdgt Justf B-1b Pg 2 '!B4</f>
        <v>0</v>
      </c>
      <c r="C2" s="466"/>
      <c r="D2" s="466"/>
      <c r="E2" s="466"/>
      <c r="F2" s="466"/>
      <c r="G2" s="466"/>
      <c r="H2" s="463"/>
      <c r="I2" s="464"/>
      <c r="J2" s="465" t="s">
        <v>291</v>
      </c>
      <c r="K2" s="746"/>
      <c r="L2" s="693" t="s">
        <v>346</v>
      </c>
    </row>
    <row r="3" spans="1:24" ht="18" customHeight="1">
      <c r="A3" s="747"/>
      <c r="B3" s="469"/>
      <c r="C3" s="469"/>
      <c r="D3" s="469"/>
      <c r="E3" s="469"/>
      <c r="F3" s="469"/>
      <c r="G3" s="469"/>
      <c r="H3" s="463"/>
      <c r="I3" s="464"/>
      <c r="J3" s="748" t="s">
        <v>429</v>
      </c>
      <c r="K3" s="749" t="s">
        <v>430</v>
      </c>
      <c r="L3" s="814" t="s">
        <v>349</v>
      </c>
    </row>
    <row r="4" spans="1:24" ht="18" customHeight="1">
      <c r="A4" s="487"/>
      <c r="B4" s="469"/>
      <c r="C4" s="463" t="s">
        <v>137</v>
      </c>
      <c r="D4" s="469"/>
      <c r="E4" s="469"/>
      <c r="F4" s="469"/>
      <c r="G4" s="469"/>
      <c r="H4" s="469"/>
      <c r="I4" s="469"/>
      <c r="J4" s="469"/>
      <c r="K4" s="488"/>
      <c r="L4" s="694" t="s">
        <v>350</v>
      </c>
    </row>
    <row r="5" spans="1:24" ht="6.75" customHeight="1">
      <c r="A5" s="487"/>
      <c r="B5" s="469"/>
      <c r="C5" s="469"/>
      <c r="D5" s="469"/>
      <c r="E5" s="469"/>
      <c r="F5" s="469"/>
      <c r="G5" s="469"/>
      <c r="H5" s="469"/>
      <c r="I5" s="469"/>
      <c r="J5" s="469"/>
      <c r="K5" s="488"/>
    </row>
    <row r="6" spans="1:24" ht="51.6" customHeight="1">
      <c r="A6" s="1500" t="s">
        <v>351</v>
      </c>
      <c r="B6" s="1501"/>
      <c r="C6" s="1502" t="s">
        <v>431</v>
      </c>
      <c r="D6" s="1503"/>
      <c r="E6" s="1502" t="s">
        <v>432</v>
      </c>
      <c r="F6" s="1503"/>
      <c r="G6" s="1502" t="s">
        <v>433</v>
      </c>
      <c r="H6" s="1503"/>
      <c r="I6" s="1502" t="s">
        <v>434</v>
      </c>
      <c r="J6" s="1504"/>
      <c r="K6" s="667"/>
      <c r="L6" s="1344" t="s">
        <v>353</v>
      </c>
      <c r="M6" s="1344"/>
      <c r="N6" s="1344"/>
      <c r="O6" s="1344"/>
      <c r="P6" s="1344"/>
      <c r="Q6" s="1344"/>
      <c r="R6" s="1344"/>
      <c r="S6" s="1344"/>
      <c r="T6" s="688"/>
      <c r="U6" s="688"/>
      <c r="V6" s="688"/>
      <c r="W6" s="688"/>
      <c r="X6" s="688"/>
    </row>
    <row r="7" spans="1:24" s="468" customFormat="1" ht="29.1" customHeight="1">
      <c r="A7" s="470" t="s">
        <v>141</v>
      </c>
      <c r="B7" s="458" t="s">
        <v>142</v>
      </c>
      <c r="C7" s="471" t="s">
        <v>109</v>
      </c>
      <c r="D7" s="472" t="s">
        <v>143</v>
      </c>
      <c r="E7" s="471" t="s">
        <v>109</v>
      </c>
      <c r="F7" s="472" t="s">
        <v>143</v>
      </c>
      <c r="G7" s="471" t="s">
        <v>109</v>
      </c>
      <c r="H7" s="472" t="s">
        <v>143</v>
      </c>
      <c r="I7" s="471" t="s">
        <v>109</v>
      </c>
      <c r="J7" s="472" t="s">
        <v>143</v>
      </c>
      <c r="K7" s="473" t="s">
        <v>355</v>
      </c>
      <c r="L7" s="813" t="s">
        <v>435</v>
      </c>
      <c r="M7" s="474"/>
    </row>
    <row r="8" spans="1:24" ht="19.5" customHeight="1">
      <c r="A8" s="475">
        <f>'Bdgt Justf B-2b Pg 2 '!B8</f>
        <v>0</v>
      </c>
      <c r="B8" s="476">
        <f>'Bdgt Justf B-2b Pg 2 '!E12</f>
        <v>0</v>
      </c>
      <c r="C8" s="1006">
        <v>41667</v>
      </c>
      <c r="D8" s="477">
        <f>IF(C8=0,0,C8/$K$8)</f>
        <v>1</v>
      </c>
      <c r="E8" s="1006"/>
      <c r="F8" s="477">
        <f>IF(E8=0,0,E8/$K$8)</f>
        <v>0</v>
      </c>
      <c r="G8" s="1006">
        <v>0</v>
      </c>
      <c r="H8" s="477">
        <f>IF(G8=0,0,G8/$K$8)</f>
        <v>0</v>
      </c>
      <c r="I8" s="1006"/>
      <c r="J8" s="477">
        <f t="shared" ref="J8" si="0">IF(I8=0,0,I8/$K$8)</f>
        <v>0</v>
      </c>
      <c r="K8" s="1008">
        <f t="shared" ref="K8:K17" si="1">SUM(C8,E8,G8,I8)</f>
        <v>41667</v>
      </c>
      <c r="L8" s="807" t="e">
        <f>#REF!</f>
        <v>#REF!</v>
      </c>
      <c r="M8" s="809" t="s">
        <v>436</v>
      </c>
    </row>
    <row r="9" spans="1:24" ht="19.5" customHeight="1">
      <c r="A9" s="475">
        <f>'Bdgt Justf B-2b Pg 2 '!B14</f>
        <v>0</v>
      </c>
      <c r="B9" s="476">
        <f>'Bdgt Justf B-2b Pg 2 '!E18</f>
        <v>0</v>
      </c>
      <c r="C9" s="1006"/>
      <c r="D9" s="477">
        <f>IF(C9=0,0,C9/$K$9)</f>
        <v>0</v>
      </c>
      <c r="E9" s="1006"/>
      <c r="F9" s="477">
        <f>IF(E9=0,0,E9/$K$9)</f>
        <v>0</v>
      </c>
      <c r="G9" s="1006"/>
      <c r="H9" s="477">
        <f>IF(G9=0,0,G9/$K$9)</f>
        <v>0</v>
      </c>
      <c r="I9" s="1006"/>
      <c r="J9" s="477">
        <f t="shared" ref="J9:J10" si="2">IF(I9=0,0,I9/$K$10)</f>
        <v>0</v>
      </c>
      <c r="K9" s="1008">
        <f t="shared" si="1"/>
        <v>0</v>
      </c>
      <c r="L9" s="807" t="e">
        <f>#REF!</f>
        <v>#REF!</v>
      </c>
      <c r="M9" s="809" t="s">
        <v>358</v>
      </c>
    </row>
    <row r="10" spans="1:24" ht="19.5" customHeight="1">
      <c r="A10" s="475">
        <f>'Bdgt Justf B-2b Pg 2 '!B20</f>
        <v>0</v>
      </c>
      <c r="B10" s="476">
        <f>'Bdgt Justf B-2b Pg 2 '!E24</f>
        <v>0</v>
      </c>
      <c r="C10" s="1006"/>
      <c r="D10" s="477">
        <f>IF(C10=0,0,C10/$K$10)</f>
        <v>0</v>
      </c>
      <c r="E10" s="1006"/>
      <c r="F10" s="477">
        <f>IF(E10=0,0,E10/$K$10)</f>
        <v>0</v>
      </c>
      <c r="G10" s="1006"/>
      <c r="H10" s="477">
        <f>IF(G10=0,0,G10/$K$10)</f>
        <v>0</v>
      </c>
      <c r="I10" s="1006"/>
      <c r="J10" s="477">
        <f t="shared" si="2"/>
        <v>0</v>
      </c>
      <c r="K10" s="1008">
        <f t="shared" si="1"/>
        <v>0</v>
      </c>
      <c r="L10" s="807" t="e">
        <f>#REF!</f>
        <v>#REF!</v>
      </c>
      <c r="M10" s="809" t="s">
        <v>359</v>
      </c>
    </row>
    <row r="11" spans="1:24" ht="19.5" customHeight="1">
      <c r="A11" s="475">
        <f>'Bdgt Justf B-2b Pg 2 '!B26</f>
        <v>0</v>
      </c>
      <c r="B11" s="476">
        <f>'Bdgt Justf B-2b Pg 2 '!E30</f>
        <v>0</v>
      </c>
      <c r="C11" s="1006"/>
      <c r="D11" s="477">
        <f>IF(C11=0,0,C11/$K$11)</f>
        <v>0</v>
      </c>
      <c r="E11" s="1006"/>
      <c r="F11" s="477">
        <f>IF(E11=0,0,E11/$K$11)</f>
        <v>0</v>
      </c>
      <c r="G11" s="1006"/>
      <c r="H11" s="477">
        <f>IF(G11=0,0,G11/$K$11)</f>
        <v>0</v>
      </c>
      <c r="I11" s="1006"/>
      <c r="J11" s="477">
        <f t="shared" ref="J11" si="3">IF(I11=0,0,I11/$K$11)</f>
        <v>0</v>
      </c>
      <c r="K11" s="1008">
        <f t="shared" si="1"/>
        <v>0</v>
      </c>
      <c r="L11" s="807" t="e">
        <f>#REF!</f>
        <v>#REF!</v>
      </c>
      <c r="M11" s="809" t="s">
        <v>360</v>
      </c>
    </row>
    <row r="12" spans="1:24" ht="19.5" customHeight="1">
      <c r="A12" s="475">
        <f>'Bdgt Justf B-2b Pg 2 '!B32</f>
        <v>0</v>
      </c>
      <c r="B12" s="476">
        <f>'Bdgt Justf B-2b Pg 2 '!E36</f>
        <v>0</v>
      </c>
      <c r="C12" s="1006"/>
      <c r="D12" s="477">
        <f>IF(C12=0,0,C12/$K$12)</f>
        <v>0</v>
      </c>
      <c r="E12" s="1006"/>
      <c r="F12" s="477">
        <f>IF(E12=0,0,E12/$K$12)</f>
        <v>0</v>
      </c>
      <c r="G12" s="1006"/>
      <c r="H12" s="477">
        <f>IF(G12=0,0,G12/$K$12)</f>
        <v>0</v>
      </c>
      <c r="I12" s="1006"/>
      <c r="J12" s="477">
        <f t="shared" ref="J12:J16" si="4">IF(I12=0,0,I12/$K$12)</f>
        <v>0</v>
      </c>
      <c r="K12" s="1008">
        <f t="shared" si="1"/>
        <v>0</v>
      </c>
      <c r="L12" s="807" t="e">
        <f>#REF!</f>
        <v>#REF!</v>
      </c>
      <c r="M12" s="808"/>
    </row>
    <row r="13" spans="1:24" ht="19.5" customHeight="1">
      <c r="A13" s="475">
        <f>'Bdgt Justf B-2b Pg 2 '!B38</f>
        <v>0</v>
      </c>
      <c r="B13" s="476">
        <f>'Bdgt Justf B-2b Pg 2 '!E42</f>
        <v>0</v>
      </c>
      <c r="C13" s="1006"/>
      <c r="D13" s="477">
        <f t="shared" ref="D13:D16" si="5">IF(C13=0,0,C13/$K$12)</f>
        <v>0</v>
      </c>
      <c r="E13" s="1006"/>
      <c r="F13" s="477">
        <f t="shared" ref="F13:F16" si="6">IF(E13=0,0,E13/$K$12)</f>
        <v>0</v>
      </c>
      <c r="G13" s="1006"/>
      <c r="H13" s="477">
        <f t="shared" ref="H13:H16" si="7">IF(G13=0,0,G13/$K$12)</f>
        <v>0</v>
      </c>
      <c r="I13" s="1006"/>
      <c r="J13" s="477">
        <f t="shared" si="4"/>
        <v>0</v>
      </c>
      <c r="K13" s="1008">
        <f t="shared" si="1"/>
        <v>0</v>
      </c>
      <c r="L13" s="807" t="e">
        <f>#REF!</f>
        <v>#REF!</v>
      </c>
      <c r="M13" s="816" t="s">
        <v>361</v>
      </c>
    </row>
    <row r="14" spans="1:24" ht="19.5" customHeight="1">
      <c r="A14" s="475">
        <f>'Bdgt Justf B-2b Pg 2 '!B44</f>
        <v>0</v>
      </c>
      <c r="B14" s="476">
        <f>'Bdgt Justf B-2b Pg 2 '!E48</f>
        <v>0</v>
      </c>
      <c r="C14" s="1006"/>
      <c r="D14" s="477">
        <f t="shared" si="5"/>
        <v>0</v>
      </c>
      <c r="E14" s="1006"/>
      <c r="F14" s="477">
        <f t="shared" si="6"/>
        <v>0</v>
      </c>
      <c r="G14" s="1006"/>
      <c r="H14" s="477">
        <f t="shared" si="7"/>
        <v>0</v>
      </c>
      <c r="I14" s="1006"/>
      <c r="J14" s="477">
        <f t="shared" si="4"/>
        <v>0</v>
      </c>
      <c r="K14" s="1008">
        <f t="shared" si="1"/>
        <v>0</v>
      </c>
      <c r="L14" s="807" t="e">
        <f>#REF!</f>
        <v>#REF!</v>
      </c>
      <c r="M14" s="808"/>
    </row>
    <row r="15" spans="1:24" ht="19.5" customHeight="1">
      <c r="A15" s="475">
        <f>'Bdgt Justf B-2b Pg 2 '!B50</f>
        <v>0</v>
      </c>
      <c r="B15" s="476">
        <f>'Bdgt Justf B-2b Pg 2 '!E54</f>
        <v>0</v>
      </c>
      <c r="C15" s="1006"/>
      <c r="D15" s="477">
        <f t="shared" si="5"/>
        <v>0</v>
      </c>
      <c r="E15" s="1006"/>
      <c r="F15" s="477">
        <f t="shared" si="6"/>
        <v>0</v>
      </c>
      <c r="G15" s="1006"/>
      <c r="H15" s="477">
        <f t="shared" si="7"/>
        <v>0</v>
      </c>
      <c r="I15" s="1006"/>
      <c r="J15" s="477">
        <f t="shared" si="4"/>
        <v>0</v>
      </c>
      <c r="K15" s="1008">
        <f t="shared" si="1"/>
        <v>0</v>
      </c>
      <c r="L15" s="807" t="e">
        <f>#REF!</f>
        <v>#REF!</v>
      </c>
      <c r="M15" s="808"/>
    </row>
    <row r="16" spans="1:24" ht="19.5" customHeight="1">
      <c r="A16" s="475">
        <f>'Bdgt Justf B-2b Pg 2 '!B56</f>
        <v>0</v>
      </c>
      <c r="B16" s="476">
        <f>'Bdgt Justf B-2b Pg 2 '!E60</f>
        <v>0</v>
      </c>
      <c r="C16" s="1006"/>
      <c r="D16" s="477">
        <f t="shared" si="5"/>
        <v>0</v>
      </c>
      <c r="E16" s="1006"/>
      <c r="F16" s="477">
        <f t="shared" si="6"/>
        <v>0</v>
      </c>
      <c r="G16" s="1006"/>
      <c r="H16" s="477">
        <f t="shared" si="7"/>
        <v>0</v>
      </c>
      <c r="I16" s="1006"/>
      <c r="J16" s="477">
        <f t="shared" si="4"/>
        <v>0</v>
      </c>
      <c r="K16" s="1008">
        <f t="shared" si="1"/>
        <v>0</v>
      </c>
      <c r="L16" s="807" t="e">
        <f>#REF!</f>
        <v>#REF!</v>
      </c>
      <c r="M16" s="808"/>
    </row>
    <row r="17" spans="1:20" ht="19.5" customHeight="1" thickBot="1">
      <c r="A17" s="478">
        <f>'Bdgt Justf B-2b Pg 2 '!B62</f>
        <v>0</v>
      </c>
      <c r="B17" s="479">
        <f>'Bdgt Justf B-2b Pg 2 '!E66</f>
        <v>0</v>
      </c>
      <c r="C17" s="480"/>
      <c r="D17" s="481">
        <f>IF(C17=0,0,C17/$K$17)</f>
        <v>0</v>
      </c>
      <c r="E17" s="480"/>
      <c r="F17" s="481">
        <f>IF(E17=0,0,E17/$K$17)</f>
        <v>0</v>
      </c>
      <c r="G17" s="480"/>
      <c r="H17" s="481">
        <f>IF(G17=0,0,G17/$K$17)</f>
        <v>0</v>
      </c>
      <c r="I17" s="480"/>
      <c r="J17" s="481">
        <f t="shared" ref="J17" si="8">IF(I17=0,0,I17/$K$17)</f>
        <v>0</v>
      </c>
      <c r="K17" s="480">
        <f t="shared" si="1"/>
        <v>0</v>
      </c>
      <c r="L17" s="807" t="e">
        <f>#REF!</f>
        <v>#REF!</v>
      </c>
      <c r="M17" s="808"/>
    </row>
    <row r="18" spans="1:20" s="468" customFormat="1" ht="19.5" customHeight="1" thickTop="1">
      <c r="A18" s="709" t="s">
        <v>362</v>
      </c>
      <c r="B18" s="482">
        <f>SUM(B8:B17)</f>
        <v>0</v>
      </c>
      <c r="C18" s="483">
        <f>SUM(C8:C17)</f>
        <v>41667</v>
      </c>
      <c r="D18" s="484">
        <f>IF(C18=0,0,C18/$K$18)</f>
        <v>1</v>
      </c>
      <c r="E18" s="483">
        <f t="shared" ref="E18" si="9">SUM(E8:E17)</f>
        <v>0</v>
      </c>
      <c r="F18" s="484">
        <f>IF(E18=0,0,E18/$K$18)</f>
        <v>0</v>
      </c>
      <c r="G18" s="483">
        <f t="shared" ref="G18" si="10">SUM(G8:G17)</f>
        <v>0</v>
      </c>
      <c r="H18" s="484">
        <f>IF(G18=0,0,G18/$K$18)</f>
        <v>0</v>
      </c>
      <c r="I18" s="483">
        <f t="shared" ref="I18" si="11">SUM(I8:I17)</f>
        <v>0</v>
      </c>
      <c r="J18" s="484">
        <f t="shared" ref="J18" si="12">IF(I18=0,0,I18/$K$18)</f>
        <v>0</v>
      </c>
      <c r="K18" s="483">
        <f>SUM(K8:K17)</f>
        <v>41667</v>
      </c>
      <c r="L18" s="810" t="e">
        <f>#REF!</f>
        <v>#REF!</v>
      </c>
      <c r="M18" s="811"/>
    </row>
    <row r="19" spans="1:20" ht="19.5" customHeight="1" thickBot="1">
      <c r="A19" s="765" t="s">
        <v>147</v>
      </c>
      <c r="B19" s="768">
        <f>'Bdgt Justf B-1b Pg 2 '!F82</f>
        <v>0.29898960808313535</v>
      </c>
      <c r="C19" s="770">
        <f>ROUND(C18*$B$19,0)</f>
        <v>12458</v>
      </c>
      <c r="D19" s="1213">
        <f>IF(C19=0,0,C19/$K$19)</f>
        <v>1</v>
      </c>
      <c r="E19" s="1214">
        <f t="shared" ref="E19" si="13">ROUND(E18*$B$19,0)</f>
        <v>0</v>
      </c>
      <c r="F19" s="1213">
        <f>IF(E19=0,0,E19/$K$19)</f>
        <v>0</v>
      </c>
      <c r="G19" s="1214">
        <f t="shared" ref="G19" si="14">ROUND(G18*$B$19,0)</f>
        <v>0</v>
      </c>
      <c r="H19" s="1213">
        <f>IF(G19=0,0,G19/$K$19)</f>
        <v>0</v>
      </c>
      <c r="I19" s="1214">
        <f t="shared" ref="I19" si="15">ROUND(I18*$B$19,0)</f>
        <v>0</v>
      </c>
      <c r="J19" s="1213">
        <f t="shared" ref="J19" si="16">IF(I19=0,0,I19/$K$19)</f>
        <v>0</v>
      </c>
      <c r="K19" s="1214">
        <f>SUM(C19,E19,G19,I19)</f>
        <v>12458</v>
      </c>
      <c r="L19" s="807" t="e">
        <f>#REF!</f>
        <v>#REF!</v>
      </c>
      <c r="M19" s="812"/>
    </row>
    <row r="20" spans="1:20" s="468" customFormat="1" ht="19.5" customHeight="1" thickBot="1">
      <c r="A20" s="766" t="s">
        <v>111</v>
      </c>
      <c r="B20" s="769"/>
      <c r="C20" s="759">
        <f>SUM(C18:C19)</f>
        <v>54125</v>
      </c>
      <c r="D20" s="760">
        <f>IF(C20=0,0,C20/$K$20)</f>
        <v>1</v>
      </c>
      <c r="E20" s="767">
        <f t="shared" ref="E20" si="17">SUM(E18:E19)</f>
        <v>0</v>
      </c>
      <c r="F20" s="760">
        <f>IF(E20=0,0,E20/$K$20)</f>
        <v>0</v>
      </c>
      <c r="G20" s="767">
        <f t="shared" ref="G20" si="18">SUM(G18:G19)</f>
        <v>0</v>
      </c>
      <c r="H20" s="760">
        <f>IF(G20=0,0,G20/$K$20)</f>
        <v>0</v>
      </c>
      <c r="I20" s="767">
        <f t="shared" ref="I20" si="19">SUM(I18:I19)</f>
        <v>0</v>
      </c>
      <c r="J20" s="760">
        <f t="shared" ref="J20" si="20">IF(I20=0,0,I20/$K$20)</f>
        <v>0</v>
      </c>
      <c r="K20" s="761">
        <f>SUM(K18:K19)</f>
        <v>54125</v>
      </c>
      <c r="L20" s="810" t="e">
        <f>#REF!</f>
        <v>#REF!</v>
      </c>
      <c r="M20" s="811"/>
    </row>
    <row r="21" spans="1:20" ht="13.5" customHeight="1">
      <c r="A21" s="487"/>
      <c r="B21" s="469"/>
      <c r="C21" s="469"/>
      <c r="D21" s="750"/>
      <c r="E21" s="469"/>
      <c r="F21" s="750"/>
      <c r="G21" s="469"/>
      <c r="H21" s="750"/>
      <c r="I21" s="469"/>
      <c r="J21" s="750"/>
      <c r="K21" s="488"/>
      <c r="L21" s="1490" t="s">
        <v>363</v>
      </c>
      <c r="M21" s="1491"/>
      <c r="N21" s="1491"/>
      <c r="O21" s="1491"/>
      <c r="P21" s="1491"/>
      <c r="Q21" s="1491"/>
      <c r="R21" s="1491"/>
    </row>
    <row r="22" spans="1:20" s="468" customFormat="1" ht="17.100000000000001" customHeight="1">
      <c r="A22" s="1492" t="s">
        <v>148</v>
      </c>
      <c r="B22" s="1493"/>
      <c r="C22" s="489" t="s">
        <v>364</v>
      </c>
      <c r="D22" s="472" t="s">
        <v>9</v>
      </c>
      <c r="E22" s="489" t="s">
        <v>364</v>
      </c>
      <c r="F22" s="472" t="s">
        <v>9</v>
      </c>
      <c r="G22" s="489" t="s">
        <v>364</v>
      </c>
      <c r="H22" s="472" t="s">
        <v>9</v>
      </c>
      <c r="I22" s="489" t="s">
        <v>364</v>
      </c>
      <c r="J22" s="472" t="s">
        <v>9</v>
      </c>
      <c r="K22" s="490" t="s">
        <v>355</v>
      </c>
      <c r="L22" s="1494" t="s">
        <v>151</v>
      </c>
      <c r="M22" s="1495"/>
      <c r="N22" s="1495"/>
      <c r="O22" s="1495"/>
      <c r="P22" s="1495"/>
      <c r="Q22" s="1495"/>
      <c r="R22" s="1495"/>
      <c r="S22" s="1495"/>
      <c r="T22" s="1495"/>
    </row>
    <row r="23" spans="1:20" ht="15" customHeight="1">
      <c r="A23" s="1492" t="s">
        <v>152</v>
      </c>
      <c r="B23" s="1493"/>
      <c r="C23" s="492"/>
      <c r="D23" s="493">
        <f>IF(C23=0,0,C23/$K$23)</f>
        <v>0</v>
      </c>
      <c r="E23" s="492"/>
      <c r="F23" s="493">
        <f>IF(E23=0,0,E23/$K$23)</f>
        <v>0</v>
      </c>
      <c r="G23" s="492"/>
      <c r="H23" s="493">
        <f>IF(G23=0,0,G23/$K$23)</f>
        <v>0</v>
      </c>
      <c r="I23" s="492"/>
      <c r="J23" s="493">
        <f t="shared" ref="J23" si="21">IF(I23=0,0,I23/$K$23)</f>
        <v>0</v>
      </c>
      <c r="K23" s="1008">
        <f>SUM(C23,E23,G23,I23)</f>
        <v>0</v>
      </c>
      <c r="L23" s="461">
        <f>'Bdgt Justf B-2b Pg 2 '!F96</f>
        <v>0</v>
      </c>
    </row>
    <row r="24" spans="1:20" ht="15" customHeight="1">
      <c r="A24" s="1492" t="s">
        <v>153</v>
      </c>
      <c r="B24" s="1493"/>
      <c r="C24" s="492"/>
      <c r="D24" s="493">
        <f>IF(C24=0,0,C24/$K$24)</f>
        <v>0</v>
      </c>
      <c r="E24" s="492"/>
      <c r="F24" s="493">
        <f>IF(E24=0,0,E24/$K$24)</f>
        <v>0</v>
      </c>
      <c r="G24" s="492"/>
      <c r="H24" s="493">
        <f>IF(G24=0,0,G24/$K$24)</f>
        <v>0</v>
      </c>
      <c r="I24" s="492"/>
      <c r="J24" s="493">
        <f>IF(I24=0,0,I24/$K$24)</f>
        <v>0</v>
      </c>
      <c r="K24" s="1008">
        <f>SUM(C24,E24,G24,I24)</f>
        <v>0</v>
      </c>
      <c r="L24" s="461">
        <f>'Bdgt Justf B-2b Pg 2 '!F106</f>
        <v>0</v>
      </c>
    </row>
    <row r="25" spans="1:20" ht="15" customHeight="1">
      <c r="A25" s="1492" t="s">
        <v>154</v>
      </c>
      <c r="B25" s="1493"/>
      <c r="C25" s="492"/>
      <c r="D25" s="493">
        <f>IF(C25=0,0,C25/$K$25)</f>
        <v>0</v>
      </c>
      <c r="E25" s="492"/>
      <c r="F25" s="493">
        <f>IF(E25=0,0,E25/$K$25)</f>
        <v>0</v>
      </c>
      <c r="G25" s="492"/>
      <c r="H25" s="493">
        <f>IF(G25=0,0,G25/$K$25)</f>
        <v>0</v>
      </c>
      <c r="I25" s="492"/>
      <c r="J25" s="493">
        <f>IF(I25=0,0,I25/$K$25)</f>
        <v>0</v>
      </c>
      <c r="K25" s="1008">
        <f>SUM(C25,E25,G25,I25)</f>
        <v>0</v>
      </c>
      <c r="L25" s="461">
        <f>'Bdgt Justf B-2b Pg 2 '!F116</f>
        <v>0</v>
      </c>
    </row>
    <row r="26" spans="1:20" ht="15" customHeight="1">
      <c r="A26" s="1492" t="s">
        <v>155</v>
      </c>
      <c r="B26" s="1493"/>
      <c r="C26" s="492"/>
      <c r="D26" s="493">
        <f>IF(C26=0,0,C26/$K$26)</f>
        <v>0</v>
      </c>
      <c r="E26" s="492"/>
      <c r="F26" s="493">
        <f>IF(E26=0,0,E26/$K$26)</f>
        <v>0</v>
      </c>
      <c r="G26" s="492"/>
      <c r="H26" s="493">
        <f>IF(G26=0,0,G26/$K$26)</f>
        <v>0</v>
      </c>
      <c r="I26" s="492"/>
      <c r="J26" s="493">
        <f>IF(I26=0,0,I26/$K$26)</f>
        <v>0</v>
      </c>
      <c r="K26" s="1008">
        <f>SUM(C26,E26,G26,I26)</f>
        <v>0</v>
      </c>
      <c r="L26" s="461">
        <f>'Bdgt Justf B-2b Pg 2 '!F125</f>
        <v>0</v>
      </c>
    </row>
    <row r="27" spans="1:20" ht="15" customHeight="1">
      <c r="A27" s="1492" t="s">
        <v>156</v>
      </c>
      <c r="B27" s="1493"/>
      <c r="C27" s="492"/>
      <c r="D27" s="493"/>
      <c r="E27" s="492"/>
      <c r="F27" s="493"/>
      <c r="G27" s="492"/>
      <c r="H27" s="493"/>
      <c r="I27" s="492"/>
      <c r="J27" s="493"/>
      <c r="K27" s="1008"/>
    </row>
    <row r="28" spans="1:20" ht="15" customHeight="1">
      <c r="A28" s="1215">
        <f>'Bdgt Justf B-1b Pg 2 '!A130</f>
        <v>0</v>
      </c>
      <c r="B28" s="491"/>
      <c r="C28" s="492"/>
      <c r="D28" s="493">
        <f>IF(C28=0,0,C28/$K$28)</f>
        <v>0</v>
      </c>
      <c r="E28" s="492"/>
      <c r="F28" s="493">
        <f>IF(E28=0,0,E28/$K$28)</f>
        <v>0</v>
      </c>
      <c r="G28" s="492"/>
      <c r="H28" s="493">
        <f>IF(G28=0,0,G28/$K$28)</f>
        <v>0</v>
      </c>
      <c r="I28" s="492"/>
      <c r="J28" s="493">
        <f>IF(I28=0,0,I28/$K$28)</f>
        <v>0</v>
      </c>
      <c r="K28" s="1008">
        <f>SUM(C28,E28,G28,I28)</f>
        <v>0</v>
      </c>
      <c r="L28" s="461">
        <f>'Bdgt Justf B-2b Pg 2 '!F130</f>
        <v>0</v>
      </c>
    </row>
    <row r="29" spans="1:20" ht="15" customHeight="1">
      <c r="A29" s="1215">
        <f>'Bdgt Justf B-1b Pg 2 '!A131</f>
        <v>0</v>
      </c>
      <c r="B29" s="491"/>
      <c r="C29" s="492"/>
      <c r="D29" s="493">
        <f>IF(C29=0,0,C29/$K$29)</f>
        <v>0</v>
      </c>
      <c r="E29" s="492"/>
      <c r="F29" s="493">
        <f>IF(E29=0,0,E29/$K$29)</f>
        <v>0</v>
      </c>
      <c r="G29" s="492"/>
      <c r="H29" s="493">
        <f>IF(G29=0,0,G29/$K$29)</f>
        <v>0</v>
      </c>
      <c r="I29" s="492"/>
      <c r="J29" s="493">
        <f>IF(I29=0,0,I29/$K$29)</f>
        <v>0</v>
      </c>
      <c r="K29" s="1008">
        <f>SUM(C29,E29,G29,I29)</f>
        <v>0</v>
      </c>
      <c r="L29" s="461">
        <f>'Bdgt Justf B-2b Pg 2 '!F131</f>
        <v>0</v>
      </c>
    </row>
    <row r="30" spans="1:20" ht="15" hidden="1" customHeight="1">
      <c r="A30" s="1215">
        <f>'Bdgt Justf B-1b Pg 2 '!A132</f>
        <v>0</v>
      </c>
      <c r="B30" s="491"/>
      <c r="C30" s="492"/>
      <c r="D30" s="493">
        <f>IF(C30=0,0,C30/$K$30)</f>
        <v>0</v>
      </c>
      <c r="E30" s="492"/>
      <c r="F30" s="493">
        <f>IF(E30=0,0,E30/$K$30)</f>
        <v>0</v>
      </c>
      <c r="G30" s="492"/>
      <c r="H30" s="493">
        <f>IF(G30=0,0,G30/$K$30)</f>
        <v>0</v>
      </c>
      <c r="I30" s="492"/>
      <c r="J30" s="493">
        <f>IF(I30=0,0,I30/$K$30)</f>
        <v>0</v>
      </c>
      <c r="K30" s="1008">
        <f>SUM(C30,E30,G30,I30)</f>
        <v>0</v>
      </c>
      <c r="L30" s="461">
        <f>'Bdgt Justf B-1b Pg 2 '!F132</f>
        <v>0</v>
      </c>
    </row>
    <row r="31" spans="1:20" ht="15" hidden="1" customHeight="1">
      <c r="A31" s="1215">
        <f>'Bdgt Justf B-1b Pg 2 '!A133</f>
        <v>0</v>
      </c>
      <c r="B31" s="491"/>
      <c r="C31" s="492"/>
      <c r="D31" s="493">
        <f>IF(C31=0,0,C31/$K$31)</f>
        <v>0</v>
      </c>
      <c r="E31" s="492"/>
      <c r="F31" s="493">
        <f>IF(E31=0,0,E31/$K$31)</f>
        <v>0</v>
      </c>
      <c r="G31" s="492"/>
      <c r="H31" s="493">
        <f>IF(G31=0,0,G31/$K$31)</f>
        <v>0</v>
      </c>
      <c r="I31" s="492"/>
      <c r="J31" s="493">
        <f>IF(I31=0,0,I31/$K$31)</f>
        <v>0</v>
      </c>
      <c r="K31" s="1008">
        <f>SUM(C31,E31,G31,I31)</f>
        <v>0</v>
      </c>
      <c r="L31" s="461">
        <f>'Bdgt Justf B-1b Pg 2 '!F133</f>
        <v>0</v>
      </c>
    </row>
    <row r="32" spans="1:20" ht="15" customHeight="1">
      <c r="A32" s="1496" t="s">
        <v>157</v>
      </c>
      <c r="B32" s="1497"/>
      <c r="C32" s="492"/>
      <c r="D32" s="493"/>
      <c r="E32" s="492"/>
      <c r="F32" s="493"/>
      <c r="G32" s="492"/>
      <c r="H32" s="493"/>
      <c r="I32" s="492"/>
      <c r="J32" s="493"/>
      <c r="K32" s="1008"/>
    </row>
    <row r="33" spans="1:15" ht="15" customHeight="1">
      <c r="A33" s="1215">
        <f>'Bdgt Justf B-1b Pg 2 '!A139</f>
        <v>0</v>
      </c>
      <c r="B33" s="494" t="s">
        <v>158</v>
      </c>
      <c r="C33" s="492"/>
      <c r="D33" s="493">
        <f>IF(C33=0,0,C33/$K$33)</f>
        <v>0</v>
      </c>
      <c r="E33" s="492"/>
      <c r="F33" s="493">
        <f>IF(E33=0,0,E33/$K$33)</f>
        <v>0</v>
      </c>
      <c r="G33" s="492"/>
      <c r="H33" s="493">
        <f>IF(G33=0,0,G33/$K$33)</f>
        <v>0</v>
      </c>
      <c r="I33" s="492"/>
      <c r="J33" s="493">
        <f>IF(I33=0,0,I33/$K$33)</f>
        <v>0</v>
      </c>
      <c r="K33" s="1008">
        <f>SUM(C33,E33,G33,I33)</f>
        <v>0</v>
      </c>
      <c r="L33" s="461">
        <f>'Bdgt Justf B-2b Pg 2 '!F139</f>
        <v>0</v>
      </c>
    </row>
    <row r="34" spans="1:15" ht="15" customHeight="1" thickBot="1">
      <c r="A34" s="756">
        <f>'Bdgt Justf B-1b Pg 2 '!A140</f>
        <v>0</v>
      </c>
      <c r="B34" s="757"/>
      <c r="C34" s="758"/>
      <c r="D34" s="1213">
        <f>IF(C34=0,0,C34/$K$34)</f>
        <v>0</v>
      </c>
      <c r="E34" s="758"/>
      <c r="F34" s="1213">
        <f>IF(E34=0,0,E34/$K$34)</f>
        <v>0</v>
      </c>
      <c r="G34" s="758"/>
      <c r="H34" s="1213">
        <f>IF(G34=0,0,G34/$K$34)</f>
        <v>0</v>
      </c>
      <c r="I34" s="758"/>
      <c r="J34" s="1213">
        <f>IF(I34=0,0,I34/$K$34)</f>
        <v>0</v>
      </c>
      <c r="K34" s="1214">
        <f>SUM(C34,E34,G34,I34)</f>
        <v>0</v>
      </c>
      <c r="L34" s="461">
        <f>'Bdgt Justf B-2b Pg 2 '!F140</f>
        <v>0</v>
      </c>
    </row>
    <row r="35" spans="1:15" s="468" customFormat="1" ht="21" customHeight="1" thickBot="1">
      <c r="A35" s="1488" t="s">
        <v>159</v>
      </c>
      <c r="B35" s="1489"/>
      <c r="C35" s="759">
        <f>SUM(C23:C34)</f>
        <v>0</v>
      </c>
      <c r="D35" s="760">
        <f>IF(C35=0,0,C35/$K$35)</f>
        <v>0</v>
      </c>
      <c r="E35" s="759">
        <f>SUM(E23:E34)</f>
        <v>0</v>
      </c>
      <c r="F35" s="760">
        <f>IF(E35=0,0,E35/$K$35)</f>
        <v>0</v>
      </c>
      <c r="G35" s="759">
        <f>SUM(G23:G34)</f>
        <v>0</v>
      </c>
      <c r="H35" s="760">
        <f>IF(G35=0,0,G35/$K$35)</f>
        <v>0</v>
      </c>
      <c r="I35" s="759">
        <f>SUM(I23:I34)</f>
        <v>0</v>
      </c>
      <c r="J35" s="760">
        <f t="shared" ref="J35" si="22">IF(I35=0,0,I35/$K$35)</f>
        <v>0</v>
      </c>
      <c r="K35" s="761">
        <f>SUM(K23:K34)</f>
        <v>0</v>
      </c>
      <c r="L35" s="485">
        <f>'Bdgt Justf B-2b Pg 2 '!F146</f>
        <v>0</v>
      </c>
      <c r="M35" s="486"/>
    </row>
    <row r="36" spans="1:15" ht="15" customHeight="1" thickBot="1">
      <c r="A36" s="747"/>
      <c r="B36" s="498"/>
      <c r="C36" s="499"/>
      <c r="D36" s="500"/>
      <c r="E36" s="499"/>
      <c r="F36" s="501"/>
      <c r="G36" s="502"/>
      <c r="H36" s="501"/>
      <c r="I36" s="502"/>
      <c r="J36" s="501"/>
      <c r="K36" s="751"/>
    </row>
    <row r="37" spans="1:15" ht="18.75" customHeight="1">
      <c r="A37" s="1498" t="s">
        <v>164</v>
      </c>
      <c r="B37" s="1499"/>
      <c r="C37" s="503">
        <f>SUM(C20,C35)</f>
        <v>54125</v>
      </c>
      <c r="D37" s="493">
        <f>IF(C37=0,0,C37/$K$37)</f>
        <v>1</v>
      </c>
      <c r="E37" s="503">
        <f>SUM(E20,E35)</f>
        <v>0</v>
      </c>
      <c r="F37" s="493">
        <f>IF(E37=0,0,E37/$K$37)</f>
        <v>0</v>
      </c>
      <c r="G37" s="503">
        <f>SUM(G20,G35)</f>
        <v>0</v>
      </c>
      <c r="H37" s="493">
        <f>IF(G37=0,0,G37/$K$37)</f>
        <v>0</v>
      </c>
      <c r="I37" s="503">
        <f>SUM(I20,I35)</f>
        <v>0</v>
      </c>
      <c r="J37" s="493">
        <f t="shared" ref="J37" si="23">IF(I37=0,0,I37/$K$37)</f>
        <v>0</v>
      </c>
      <c r="K37" s="1008">
        <f>SUM(C37,E37,G37,I37)</f>
        <v>54125</v>
      </c>
      <c r="L37" s="461">
        <f>'Bdgt Justf B-2b Pg 2 '!F148</f>
        <v>0</v>
      </c>
    </row>
    <row r="38" spans="1:15" ht="18.75" customHeight="1" thickBot="1">
      <c r="A38" s="504" t="s">
        <v>165</v>
      </c>
      <c r="B38" s="505">
        <f>K38/K37</f>
        <v>0.16999538106235565</v>
      </c>
      <c r="C38" s="495">
        <f>ROUND(C37*$M$38,0)</f>
        <v>9201</v>
      </c>
      <c r="D38" s="496">
        <f>IF(C38=0,0,C38/$K$38)</f>
        <v>1</v>
      </c>
      <c r="E38" s="495">
        <f>ROUND(E37*$M$38,0)</f>
        <v>0</v>
      </c>
      <c r="F38" s="496">
        <f>IF(E38=0,0,E38/$K$38)</f>
        <v>0</v>
      </c>
      <c r="G38" s="495">
        <f>ROUND(G37*$M$38,0)</f>
        <v>0</v>
      </c>
      <c r="H38" s="496">
        <f>IF(G38=0,0,G38/$K$38)</f>
        <v>0</v>
      </c>
      <c r="I38" s="495">
        <f>ROUND(I37*$M$38,0)</f>
        <v>0</v>
      </c>
      <c r="J38" s="496">
        <f t="shared" ref="J38" si="24">IF(I38=0,0,I38/$K$38)</f>
        <v>0</v>
      </c>
      <c r="K38" s="497">
        <f>SUM(C38,E38,G38,I38)</f>
        <v>9201</v>
      </c>
      <c r="L38" s="461">
        <f>'Bdgt Justf B-2b Pg 2 '!F157</f>
        <v>0</v>
      </c>
      <c r="M38" s="506">
        <f>'Bdgt Justf B-1b Pg 2 '!F156</f>
        <v>0.16999538106235565</v>
      </c>
    </row>
    <row r="39" spans="1:15" s="468" customFormat="1" ht="18.75" customHeight="1" thickBot="1">
      <c r="A39" s="1488" t="s">
        <v>166</v>
      </c>
      <c r="B39" s="1489"/>
      <c r="C39" s="759">
        <f>SUM(C37:C38)</f>
        <v>63326</v>
      </c>
      <c r="D39" s="760">
        <f>IF(C39=0,0,C39/$K$39)</f>
        <v>1</v>
      </c>
      <c r="E39" s="759">
        <f t="shared" ref="E39" si="25">SUM(E37:E38)</f>
        <v>0</v>
      </c>
      <c r="F39" s="760">
        <f>IF(E39=0,0,E39/$K$39)</f>
        <v>0</v>
      </c>
      <c r="G39" s="759">
        <f t="shared" ref="G39" si="26">SUM(G37:G38)</f>
        <v>0</v>
      </c>
      <c r="H39" s="760">
        <f>IF(G39=0,0,G39/$K$39)</f>
        <v>0</v>
      </c>
      <c r="I39" s="759">
        <f t="shared" ref="I39" si="27">SUM(I37:I38)</f>
        <v>0</v>
      </c>
      <c r="J39" s="760">
        <f t="shared" ref="J39" si="28">IF(I39=0,0,I39/$K$39)</f>
        <v>0</v>
      </c>
      <c r="K39" s="761">
        <f>+K37+K38</f>
        <v>63326</v>
      </c>
      <c r="L39" s="485">
        <f>'Bdgt Justf B-2b Pg 2 '!F159</f>
        <v>0</v>
      </c>
    </row>
    <row r="40" spans="1:15" ht="11.1" customHeight="1" thickBot="1">
      <c r="A40" s="762"/>
      <c r="B40" s="498"/>
      <c r="C40" s="763"/>
      <c r="D40" s="764"/>
      <c r="E40" s="763"/>
      <c r="F40" s="764"/>
      <c r="G40" s="502"/>
      <c r="H40" s="764"/>
      <c r="I40" s="502"/>
      <c r="J40" s="764"/>
      <c r="K40" s="752"/>
    </row>
    <row r="41" spans="1:15" ht="15.95" customHeight="1" thickBot="1">
      <c r="A41" s="1478" t="s">
        <v>366</v>
      </c>
      <c r="B41" s="1479"/>
      <c r="C41" s="1480" t="e">
        <v>#N/A</v>
      </c>
      <c r="D41" s="1481"/>
      <c r="E41" s="1480" t="s">
        <v>437</v>
      </c>
      <c r="F41" s="1481"/>
      <c r="G41" s="1480" t="s">
        <v>437</v>
      </c>
      <c r="H41" s="1481"/>
      <c r="I41" s="1480" t="s">
        <v>437</v>
      </c>
      <c r="J41" s="1481"/>
      <c r="K41" s="752"/>
    </row>
    <row r="42" spans="1:15" ht="18" customHeight="1">
      <c r="A42" s="1482" t="s">
        <v>369</v>
      </c>
      <c r="B42" s="1483"/>
      <c r="C42" s="1484"/>
      <c r="D42" s="1485"/>
      <c r="E42" s="1486"/>
      <c r="F42" s="1487"/>
      <c r="G42" s="1486"/>
      <c r="H42" s="1487"/>
      <c r="I42" s="1486"/>
      <c r="J42" s="1487"/>
      <c r="K42" s="753">
        <f>SUM(C42,E42,G42,I42)</f>
        <v>0</v>
      </c>
    </row>
    <row r="43" spans="1:15" ht="16.5" customHeight="1">
      <c r="A43" s="1474" t="s">
        <v>370</v>
      </c>
      <c r="B43" s="1475"/>
      <c r="C43" s="1395" t="e">
        <f>IF(C39=0,0,C39/C42)</f>
        <v>#DIV/0!</v>
      </c>
      <c r="D43" s="1396"/>
      <c r="E43" s="1395">
        <f>IF(E39=0,0,E39/E42)</f>
        <v>0</v>
      </c>
      <c r="F43" s="1396"/>
      <c r="G43" s="1395">
        <f>IF(G39=0,0,G39/G42)</f>
        <v>0</v>
      </c>
      <c r="H43" s="1396"/>
      <c r="I43" s="1395">
        <f>IF(I39=0,0,I39/I42)</f>
        <v>0</v>
      </c>
      <c r="J43" s="1396"/>
      <c r="K43" s="754" t="s">
        <v>371</v>
      </c>
    </row>
    <row r="44" spans="1:15" ht="18" customHeight="1">
      <c r="A44" s="1476" t="s">
        <v>372</v>
      </c>
      <c r="B44" s="1477"/>
      <c r="C44" s="1387"/>
      <c r="D44" s="1388"/>
      <c r="E44" s="1387"/>
      <c r="F44" s="1388"/>
      <c r="G44" s="1389"/>
      <c r="H44" s="1390"/>
      <c r="I44" s="1389"/>
      <c r="J44" s="1390"/>
      <c r="K44" s="755"/>
      <c r="L44" s="694" t="s">
        <v>373</v>
      </c>
    </row>
    <row r="45" spans="1:15" ht="12.95" hidden="1" customHeight="1" thickTop="1">
      <c r="A45" s="507"/>
      <c r="B45" s="469"/>
      <c r="C45" s="508"/>
      <c r="D45" s="469"/>
      <c r="E45" s="508"/>
      <c r="F45" s="469"/>
      <c r="G45" s="469"/>
      <c r="H45" s="469"/>
      <c r="I45" s="469"/>
      <c r="J45" s="469"/>
      <c r="K45" s="509"/>
      <c r="L45" s="694"/>
    </row>
    <row r="46" spans="1:15" ht="12.95" customHeight="1">
      <c r="A46" s="1243"/>
      <c r="B46" s="1216"/>
      <c r="C46" s="1217"/>
      <c r="D46" s="1217"/>
      <c r="E46" s="1217"/>
      <c r="F46" s="1216"/>
      <c r="G46" s="1216"/>
      <c r="H46" s="1216"/>
      <c r="I46" s="1216"/>
      <c r="J46" s="1216"/>
      <c r="K46" s="1218" t="s">
        <v>438</v>
      </c>
      <c r="L46" s="694" t="s">
        <v>439</v>
      </c>
    </row>
    <row r="47" spans="1:15" ht="15" customHeight="1" thickBot="1">
      <c r="C47" s="510"/>
      <c r="E47" s="510"/>
      <c r="K47" s="510"/>
    </row>
    <row r="48" spans="1:15" ht="30" customHeight="1">
      <c r="A48" s="511" t="s">
        <v>440</v>
      </c>
      <c r="B48" s="512"/>
      <c r="C48" s="1471" t="str">
        <f>C6</f>
        <v>Something Else Non-HHS</v>
      </c>
      <c r="D48" s="1471"/>
      <c r="E48" s="1471" t="str">
        <f>E6</f>
        <v>Non-Medical Case Management</v>
      </c>
      <c r="F48" s="1471"/>
      <c r="G48" s="1471" t="str">
        <f>G6</f>
        <v>Treatment Adherence</v>
      </c>
      <c r="H48" s="1471"/>
      <c r="I48" s="1471" t="str">
        <f>I6</f>
        <v>Peer Advocacy</v>
      </c>
      <c r="J48" s="1471"/>
      <c r="K48" s="513"/>
      <c r="L48" s="514"/>
      <c r="M48" s="515"/>
      <c r="N48" s="515"/>
      <c r="O48" s="516"/>
    </row>
    <row r="49" spans="1:15" s="520" customFormat="1" ht="288" customHeight="1">
      <c r="A49" s="517" t="s">
        <v>375</v>
      </c>
      <c r="B49" s="518"/>
      <c r="C49" s="1472" t="e">
        <v>#N/A</v>
      </c>
      <c r="D49" s="1473"/>
      <c r="E49" s="1472" t="s">
        <v>441</v>
      </c>
      <c r="F49" s="1473"/>
      <c r="G49" s="1472" t="s">
        <v>442</v>
      </c>
      <c r="H49" s="1473"/>
      <c r="I49" s="1472" t="s">
        <v>443</v>
      </c>
      <c r="J49" s="1473"/>
      <c r="K49" s="518"/>
      <c r="L49" s="518"/>
      <c r="M49" s="518"/>
      <c r="N49" s="518"/>
      <c r="O49" s="519"/>
    </row>
    <row r="50" spans="1:15" ht="15" customHeight="1">
      <c r="A50" s="521"/>
      <c r="B50" s="469"/>
      <c r="C50" s="522"/>
      <c r="D50" s="469"/>
      <c r="E50" s="522"/>
      <c r="F50" s="469"/>
      <c r="G50" s="522"/>
      <c r="H50" s="469"/>
      <c r="I50" s="522"/>
      <c r="J50" s="469"/>
      <c r="K50" s="469"/>
      <c r="L50" s="523"/>
      <c r="M50" s="469"/>
      <c r="N50" s="469"/>
      <c r="O50" s="524"/>
    </row>
    <row r="51" spans="1:15" ht="45" customHeight="1">
      <c r="A51" s="1377" t="s">
        <v>377</v>
      </c>
      <c r="B51" s="1378"/>
      <c r="C51" s="525">
        <v>125</v>
      </c>
      <c r="D51" s="526"/>
      <c r="E51" s="525">
        <v>150</v>
      </c>
      <c r="F51" s="527"/>
      <c r="G51" s="525">
        <v>75</v>
      </c>
      <c r="H51" s="469"/>
      <c r="I51" s="525">
        <v>75</v>
      </c>
      <c r="J51" s="469"/>
      <c r="K51" s="469"/>
      <c r="L51" s="523"/>
      <c r="M51" s="469"/>
      <c r="N51" s="469"/>
      <c r="O51" s="524"/>
    </row>
    <row r="52" spans="1:15" ht="15" customHeight="1">
      <c r="A52" s="521"/>
      <c r="B52" s="469"/>
      <c r="C52" s="528"/>
      <c r="D52" s="527"/>
      <c r="E52" s="528"/>
      <c r="F52" s="527"/>
      <c r="G52" s="527"/>
      <c r="H52" s="469"/>
      <c r="I52" s="527"/>
      <c r="J52" s="469"/>
      <c r="K52" s="469"/>
      <c r="L52" s="523"/>
      <c r="M52" s="469"/>
      <c r="N52" s="469"/>
      <c r="O52" s="524"/>
    </row>
    <row r="53" spans="1:15" ht="15" customHeight="1">
      <c r="A53" s="1383" t="s">
        <v>378</v>
      </c>
      <c r="B53" s="1384"/>
      <c r="C53" s="529" t="e">
        <f t="shared" ref="C53" si="29">C43</f>
        <v>#DIV/0!</v>
      </c>
      <c r="D53" s="526"/>
      <c r="E53" s="529">
        <f t="shared" ref="E53" si="30">E43</f>
        <v>0</v>
      </c>
      <c r="F53" s="526"/>
      <c r="G53" s="529">
        <f t="shared" ref="G53" si="31">G43</f>
        <v>0</v>
      </c>
      <c r="H53" s="526"/>
      <c r="I53" s="529">
        <f>I43</f>
        <v>0</v>
      </c>
      <c r="J53" s="469"/>
      <c r="K53" s="469"/>
      <c r="L53" s="523"/>
      <c r="M53" s="469"/>
      <c r="N53" s="469"/>
      <c r="O53" s="524"/>
    </row>
    <row r="54" spans="1:15" ht="15" customHeight="1">
      <c r="A54" s="521"/>
      <c r="B54" s="469"/>
      <c r="C54" s="527"/>
      <c r="D54" s="527"/>
      <c r="E54" s="527"/>
      <c r="F54" s="527"/>
      <c r="G54" s="527"/>
      <c r="H54" s="469"/>
      <c r="I54" s="527"/>
      <c r="J54" s="469"/>
      <c r="K54" s="469"/>
      <c r="L54" s="523"/>
      <c r="M54" s="469"/>
      <c r="N54" s="469"/>
      <c r="O54" s="524"/>
    </row>
    <row r="55" spans="1:15" ht="30" customHeight="1">
      <c r="A55" s="1369" t="s">
        <v>379</v>
      </c>
      <c r="B55" s="1470"/>
      <c r="C55" s="530" t="e">
        <f t="shared" ref="C55" si="32">C53-C51</f>
        <v>#DIV/0!</v>
      </c>
      <c r="D55" s="526"/>
      <c r="E55" s="530">
        <f t="shared" ref="E55" si="33">E53-E51</f>
        <v>-150</v>
      </c>
      <c r="F55" s="526"/>
      <c r="G55" s="530">
        <f t="shared" ref="G55" si="34">G53-G51</f>
        <v>-75</v>
      </c>
      <c r="H55" s="526"/>
      <c r="I55" s="530">
        <f>I53-I51</f>
        <v>-75</v>
      </c>
      <c r="J55" s="1371" t="s">
        <v>380</v>
      </c>
      <c r="K55" s="1373"/>
      <c r="L55" s="1373"/>
      <c r="M55" s="1373"/>
      <c r="N55" s="1373"/>
      <c r="O55" s="524"/>
    </row>
    <row r="56" spans="1:15" ht="15" customHeight="1" thickBot="1">
      <c r="A56" s="531"/>
      <c r="B56" s="532"/>
      <c r="C56" s="532"/>
      <c r="D56" s="532"/>
      <c r="E56" s="532"/>
      <c r="F56" s="532"/>
      <c r="G56" s="532"/>
      <c r="H56" s="532"/>
      <c r="I56" s="532"/>
      <c r="J56" s="532"/>
      <c r="K56" s="533"/>
      <c r="L56" s="534"/>
      <c r="M56" s="532"/>
      <c r="N56" s="532"/>
      <c r="O56" s="535"/>
    </row>
  </sheetData>
  <mergeCells count="50">
    <mergeCell ref="A51:B51"/>
    <mergeCell ref="A53:B53"/>
    <mergeCell ref="A55:B55"/>
    <mergeCell ref="J55:N55"/>
    <mergeCell ref="C48:D48"/>
    <mergeCell ref="E48:F48"/>
    <mergeCell ref="G48:H48"/>
    <mergeCell ref="I48:J48"/>
    <mergeCell ref="C49:D49"/>
    <mergeCell ref="E49:F49"/>
    <mergeCell ref="G49:H49"/>
    <mergeCell ref="I49:J49"/>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L21:R21"/>
    <mergeCell ref="A22:B22"/>
    <mergeCell ref="L22:T22"/>
    <mergeCell ref="A23:B23"/>
    <mergeCell ref="A24:B24"/>
    <mergeCell ref="A25:B25"/>
    <mergeCell ref="A26:B26"/>
    <mergeCell ref="A27:B27"/>
    <mergeCell ref="A32:B32"/>
    <mergeCell ref="A35:B35"/>
    <mergeCell ref="A37:B37"/>
    <mergeCell ref="L6:S6"/>
    <mergeCell ref="A6:B6"/>
    <mergeCell ref="C6:D6"/>
    <mergeCell ref="E6:F6"/>
    <mergeCell ref="G6:H6"/>
    <mergeCell ref="I6:J6"/>
  </mergeCells>
  <conditionalFormatting sqref="I55 C55 E55 G55">
    <cfRule type="cellIs" dxfId="59" priority="3" operator="lessThan">
      <formula>0</formula>
    </cfRule>
    <cfRule type="cellIs" dxfId="58" priority="4" operator="greaterThan">
      <formula>0.01</formula>
    </cfRule>
  </conditionalFormatting>
  <conditionalFormatting sqref="B19">
    <cfRule type="cellIs" dxfId="57" priority="2" operator="greaterThan">
      <formula>0.301</formula>
    </cfRule>
  </conditionalFormatting>
  <conditionalFormatting sqref="B38 M38">
    <cfRule type="cellIs" dxfId="56" priority="1" operator="greaterThan">
      <formula>0.151</formula>
    </cfRule>
  </conditionalFormatting>
  <dataValidations count="1">
    <dataValidation allowBlank="1" showInputMessage="1" showErrorMessage="1" promptTitle="Unit of Service Type" prompt="Please ensure the UOS type in this cell corresponds to the Service Category shown in row 8 above." sqref="C41:J41"/>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'\\[cleaned]DROPDOWN HHS Service Modes'!#REF!</xm:f>
          </x14:formula1>
          <xm:sqref>C6:J6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showGridLines="0" view="pageBreakPreview" zoomScale="136" zoomScaleNormal="120" zoomScaleSheetLayoutView="136" workbookViewId="0">
      <selection activeCell="A2" sqref="A1:F2"/>
    </sheetView>
  </sheetViews>
  <sheetFormatPr defaultColWidth="8.85546875" defaultRowHeight="16.5"/>
  <cols>
    <col min="1" max="1" width="25.85546875" style="578" customWidth="1"/>
    <col min="2" max="2" width="18" style="578" customWidth="1"/>
    <col min="3" max="3" width="15.28515625" style="598" customWidth="1"/>
    <col min="4" max="4" width="16.140625" style="578" customWidth="1"/>
    <col min="5" max="5" width="20" style="578" customWidth="1"/>
    <col min="6" max="6" width="16" style="579" customWidth="1"/>
    <col min="7" max="7" width="2.710937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ht="10.5" customHeight="1">
      <c r="B2" s="580"/>
      <c r="C2" s="581"/>
      <c r="D2" s="580"/>
    </row>
    <row r="3" spans="1:15">
      <c r="A3" s="582" t="s">
        <v>134</v>
      </c>
      <c r="B3" s="692"/>
      <c r="C3" s="583"/>
      <c r="D3" s="584"/>
      <c r="E3" s="771" t="s">
        <v>426</v>
      </c>
      <c r="F3" s="772" t="s">
        <v>455</v>
      </c>
    </row>
    <row r="4" spans="1:15">
      <c r="A4" s="582" t="s">
        <v>175</v>
      </c>
      <c r="B4" s="1219"/>
      <c r="C4" s="1220"/>
      <c r="D4" s="1221"/>
      <c r="E4" s="773" t="s">
        <v>291</v>
      </c>
      <c r="F4" s="774"/>
    </row>
    <row r="5" spans="1:15">
      <c r="E5" s="775" t="s">
        <v>429</v>
      </c>
      <c r="F5" s="772" t="s">
        <v>444</v>
      </c>
    </row>
    <row r="6" spans="1:15" s="580" customFormat="1">
      <c r="A6" s="585" t="s">
        <v>177</v>
      </c>
      <c r="B6" s="540"/>
      <c r="C6" s="586"/>
      <c r="D6" s="540"/>
      <c r="E6" s="540"/>
      <c r="F6" s="587"/>
      <c r="G6" s="776" t="s">
        <v>445</v>
      </c>
      <c r="H6" s="776"/>
      <c r="I6" s="776"/>
      <c r="J6" s="776"/>
      <c r="K6" s="776"/>
      <c r="L6" s="695"/>
      <c r="M6" s="695"/>
    </row>
    <row r="7" spans="1:15" s="580" customFormat="1" ht="17.25" thickBot="1">
      <c r="B7" s="540"/>
      <c r="C7" s="586"/>
      <c r="D7" s="540"/>
      <c r="E7" s="588"/>
      <c r="F7" s="587"/>
      <c r="H7" s="704" t="s">
        <v>381</v>
      </c>
      <c r="I7" s="695"/>
      <c r="J7" s="695"/>
      <c r="K7" s="695"/>
      <c r="L7" s="695"/>
      <c r="M7" s="695"/>
    </row>
    <row r="8" spans="1:15" s="580" customFormat="1">
      <c r="A8" s="674" t="s">
        <v>382</v>
      </c>
      <c r="B8" s="1527"/>
      <c r="C8" s="1528"/>
      <c r="D8" s="1528"/>
      <c r="E8" s="1528"/>
      <c r="F8" s="1529"/>
      <c r="H8" s="696" t="s">
        <v>180</v>
      </c>
      <c r="I8" s="1450" t="s">
        <v>181</v>
      </c>
      <c r="J8" s="1451"/>
      <c r="K8" s="1451"/>
      <c r="L8" s="1451"/>
      <c r="M8" s="1452"/>
    </row>
    <row r="9" spans="1:15" s="580" customFormat="1" ht="33">
      <c r="A9" s="705" t="s">
        <v>446</v>
      </c>
      <c r="B9" s="1520"/>
      <c r="C9" s="1521"/>
      <c r="D9" s="1521"/>
      <c r="E9" s="1521"/>
      <c r="F9" s="1522"/>
      <c r="H9" s="697" t="s">
        <v>386</v>
      </c>
      <c r="I9" s="1456" t="s">
        <v>184</v>
      </c>
      <c r="J9" s="1457"/>
      <c r="K9" s="1457"/>
      <c r="L9" s="1457"/>
      <c r="M9" s="1458"/>
    </row>
    <row r="10" spans="1:15" s="580" customFormat="1" ht="33">
      <c r="A10" s="705" t="s">
        <v>447</v>
      </c>
      <c r="B10" s="1523"/>
      <c r="C10" s="1521"/>
      <c r="D10" s="1521"/>
      <c r="E10" s="1521"/>
      <c r="F10" s="1522"/>
      <c r="H10" s="697" t="s">
        <v>389</v>
      </c>
      <c r="I10" s="1463" t="s">
        <v>390</v>
      </c>
      <c r="J10" s="1457"/>
      <c r="K10" s="1457"/>
      <c r="L10" s="1457"/>
      <c r="M10" s="1458"/>
    </row>
    <row r="11" spans="1:15" s="580" customFormat="1">
      <c r="A11" s="623"/>
      <c r="B11" s="707" t="s">
        <v>391</v>
      </c>
      <c r="C11" s="708" t="s">
        <v>392</v>
      </c>
      <c r="D11" s="706" t="s">
        <v>393</v>
      </c>
      <c r="E11" s="706" t="s">
        <v>394</v>
      </c>
      <c r="F11" s="573" t="s">
        <v>192</v>
      </c>
      <c r="H11" s="1464" t="s">
        <v>193</v>
      </c>
      <c r="I11" s="1465"/>
      <c r="J11" s="698" t="s">
        <v>189</v>
      </c>
      <c r="K11" s="698" t="s">
        <v>395</v>
      </c>
      <c r="L11" s="698" t="s">
        <v>394</v>
      </c>
      <c r="M11" s="699" t="s">
        <v>192</v>
      </c>
    </row>
    <row r="12" spans="1:15" s="580" customFormat="1" ht="17.25" thickBot="1">
      <c r="A12" s="673"/>
      <c r="B12" s="575"/>
      <c r="C12" s="574"/>
      <c r="D12" s="575">
        <v>12</v>
      </c>
      <c r="E12" s="576">
        <f>(D12/12)*C12</f>
        <v>0</v>
      </c>
      <c r="F12" s="577">
        <f>ROUND(B12*E12,0)</f>
        <v>0</v>
      </c>
      <c r="H12" s="1466">
        <v>189600</v>
      </c>
      <c r="I12" s="1467"/>
      <c r="J12" s="700">
        <v>1</v>
      </c>
      <c r="K12" s="701">
        <v>8</v>
      </c>
      <c r="L12" s="702">
        <f>K12/12</f>
        <v>0.66666666666666663</v>
      </c>
      <c r="M12" s="703">
        <f>ROUND(H12*J12*L12,0)</f>
        <v>126400</v>
      </c>
    </row>
    <row r="13" spans="1:15" s="580" customFormat="1" ht="17.25" thickBot="1">
      <c r="B13" s="540"/>
      <c r="C13" s="586"/>
      <c r="D13" s="540"/>
      <c r="E13" s="588"/>
      <c r="F13" s="587"/>
    </row>
    <row r="14" spans="1:15" s="580" customFormat="1">
      <c r="A14" s="674" t="s">
        <v>194</v>
      </c>
      <c r="B14" s="1527"/>
      <c r="C14" s="1528"/>
      <c r="D14" s="1528"/>
      <c r="E14" s="1528"/>
      <c r="F14" s="1529"/>
    </row>
    <row r="15" spans="1:15" s="580" customFormat="1" ht="27">
      <c r="A15" s="705" t="s">
        <v>446</v>
      </c>
      <c r="B15" s="1520"/>
      <c r="C15" s="1521"/>
      <c r="D15" s="1521"/>
      <c r="E15" s="1521"/>
      <c r="F15" s="1522"/>
      <c r="H15" s="1468"/>
      <c r="I15" s="1468"/>
      <c r="J15" s="1468"/>
      <c r="K15" s="1468"/>
      <c r="L15" s="1468"/>
      <c r="M15" s="1468"/>
      <c r="N15" s="1468"/>
      <c r="O15" s="1468"/>
    </row>
    <row r="16" spans="1:15" s="580" customFormat="1" ht="27">
      <c r="A16" s="705" t="s">
        <v>447</v>
      </c>
      <c r="B16" s="1523" t="s">
        <v>448</v>
      </c>
      <c r="C16" s="1521"/>
      <c r="D16" s="1521"/>
      <c r="E16" s="1521"/>
      <c r="F16" s="1522"/>
      <c r="H16" s="1468"/>
      <c r="I16" s="1468"/>
      <c r="J16" s="1468"/>
      <c r="K16" s="1468"/>
      <c r="L16" s="1468"/>
      <c r="M16" s="1468"/>
      <c r="N16" s="1468"/>
      <c r="O16" s="1468"/>
    </row>
    <row r="17" spans="1:15" s="580" customFormat="1">
      <c r="A17" s="623"/>
      <c r="B17" s="707" t="s">
        <v>391</v>
      </c>
      <c r="C17" s="708" t="s">
        <v>392</v>
      </c>
      <c r="D17" s="706" t="s">
        <v>393</v>
      </c>
      <c r="E17" s="706" t="s">
        <v>394</v>
      </c>
      <c r="F17" s="573" t="s">
        <v>192</v>
      </c>
      <c r="H17" s="1469"/>
      <c r="I17" s="1469"/>
      <c r="J17" s="1469"/>
      <c r="K17" s="1469"/>
      <c r="L17" s="1469"/>
      <c r="M17" s="1469"/>
      <c r="N17" s="1469"/>
      <c r="O17" s="1469"/>
    </row>
    <row r="18" spans="1:15" s="580" customFormat="1" ht="17.25" thickBot="1">
      <c r="A18" s="673"/>
      <c r="B18" s="575"/>
      <c r="C18" s="574"/>
      <c r="D18" s="575">
        <v>12</v>
      </c>
      <c r="E18" s="576">
        <f>(D18/12)*C18</f>
        <v>0</v>
      </c>
      <c r="F18" s="577">
        <f>ROUND(B18*E18,0)</f>
        <v>0</v>
      </c>
    </row>
    <row r="19" spans="1:15" s="580" customFormat="1" ht="17.25" thickBot="1">
      <c r="B19" s="540"/>
      <c r="C19" s="586"/>
      <c r="D19" s="540"/>
      <c r="E19" s="588"/>
      <c r="F19" s="587"/>
    </row>
    <row r="20" spans="1:15" s="580" customFormat="1">
      <c r="A20" s="674" t="s">
        <v>195</v>
      </c>
      <c r="B20" s="1527"/>
      <c r="C20" s="1528"/>
      <c r="D20" s="1528"/>
      <c r="E20" s="1528"/>
      <c r="F20" s="1529"/>
    </row>
    <row r="21" spans="1:15" s="580" customFormat="1" ht="27">
      <c r="A21" s="705" t="s">
        <v>446</v>
      </c>
      <c r="B21" s="1520"/>
      <c r="C21" s="1521"/>
      <c r="D21" s="1521"/>
      <c r="E21" s="1521"/>
      <c r="F21" s="1522"/>
    </row>
    <row r="22" spans="1:15" s="580" customFormat="1" ht="27">
      <c r="A22" s="705" t="s">
        <v>447</v>
      </c>
      <c r="B22" s="1523"/>
      <c r="C22" s="1521"/>
      <c r="D22" s="1521"/>
      <c r="E22" s="1521"/>
      <c r="F22" s="1522"/>
    </row>
    <row r="23" spans="1:15" s="580" customFormat="1">
      <c r="A23" s="623"/>
      <c r="B23" s="707" t="s">
        <v>391</v>
      </c>
      <c r="C23" s="708" t="s">
        <v>392</v>
      </c>
      <c r="D23" s="706" t="s">
        <v>393</v>
      </c>
      <c r="E23" s="706" t="s">
        <v>394</v>
      </c>
      <c r="F23" s="573" t="s">
        <v>192</v>
      </c>
    </row>
    <row r="24" spans="1:15" s="580" customFormat="1" ht="17.25" thickBot="1">
      <c r="A24" s="673"/>
      <c r="B24" s="575"/>
      <c r="C24" s="574"/>
      <c r="D24" s="575">
        <v>12</v>
      </c>
      <c r="E24" s="576">
        <f>(D24/12)*C24</f>
        <v>0</v>
      </c>
      <c r="F24" s="577">
        <f>ROUND(B24*E24,0)</f>
        <v>0</v>
      </c>
    </row>
    <row r="25" spans="1:15" s="580" customFormat="1" ht="17.25" thickBot="1">
      <c r="B25" s="540"/>
      <c r="C25" s="586"/>
      <c r="D25" s="540"/>
      <c r="E25" s="588"/>
      <c r="F25" s="587"/>
    </row>
    <row r="26" spans="1:15" s="580" customFormat="1">
      <c r="A26" s="674" t="s">
        <v>196</v>
      </c>
      <c r="B26" s="1527"/>
      <c r="C26" s="1528"/>
      <c r="D26" s="1528"/>
      <c r="E26" s="1528"/>
      <c r="F26" s="1529"/>
    </row>
    <row r="27" spans="1:15" s="580" customFormat="1" ht="27">
      <c r="A27" s="705" t="s">
        <v>446</v>
      </c>
      <c r="B27" s="1520"/>
      <c r="C27" s="1521"/>
      <c r="D27" s="1521"/>
      <c r="E27" s="1521"/>
      <c r="F27" s="1522"/>
    </row>
    <row r="28" spans="1:15" s="580" customFormat="1" ht="27" customHeight="1">
      <c r="A28" s="705" t="s">
        <v>447</v>
      </c>
      <c r="B28" s="1523"/>
      <c r="C28" s="1521"/>
      <c r="D28" s="1521"/>
      <c r="E28" s="1521"/>
      <c r="F28" s="1522"/>
    </row>
    <row r="29" spans="1:15" s="580" customFormat="1">
      <c r="A29" s="623"/>
      <c r="B29" s="707" t="s">
        <v>391</v>
      </c>
      <c r="C29" s="708" t="s">
        <v>392</v>
      </c>
      <c r="D29" s="706" t="s">
        <v>393</v>
      </c>
      <c r="E29" s="706" t="s">
        <v>394</v>
      </c>
      <c r="F29" s="573" t="s">
        <v>192</v>
      </c>
    </row>
    <row r="30" spans="1:15" s="580" customFormat="1" ht="17.25" thickBot="1">
      <c r="A30" s="673"/>
      <c r="B30" s="575"/>
      <c r="C30" s="574"/>
      <c r="D30" s="575">
        <v>12</v>
      </c>
      <c r="E30" s="576">
        <f>(D30/12)*C30</f>
        <v>0</v>
      </c>
      <c r="F30" s="577">
        <f>ROUND(B30*E30,0)</f>
        <v>0</v>
      </c>
    </row>
    <row r="31" spans="1:15" s="580" customFormat="1" ht="17.25" thickBot="1">
      <c r="A31" s="589"/>
      <c r="B31" s="590"/>
      <c r="C31" s="591"/>
      <c r="D31" s="592"/>
      <c r="E31" s="592"/>
      <c r="F31" s="593"/>
    </row>
    <row r="32" spans="1:15" s="580" customFormat="1">
      <c r="A32" s="674" t="s">
        <v>197</v>
      </c>
      <c r="B32" s="1527"/>
      <c r="C32" s="1528"/>
      <c r="D32" s="1528"/>
      <c r="E32" s="1528"/>
      <c r="F32" s="1529"/>
    </row>
    <row r="33" spans="1:8" s="580" customFormat="1" ht="27">
      <c r="A33" s="705" t="s">
        <v>446</v>
      </c>
      <c r="B33" s="1520"/>
      <c r="C33" s="1521"/>
      <c r="D33" s="1521"/>
      <c r="E33" s="1521"/>
      <c r="F33" s="1522"/>
    </row>
    <row r="34" spans="1:8" s="580" customFormat="1" ht="26.45" customHeight="1">
      <c r="A34" s="705" t="s">
        <v>447</v>
      </c>
      <c r="B34" s="1523"/>
      <c r="C34" s="1521"/>
      <c r="D34" s="1521"/>
      <c r="E34" s="1521"/>
      <c r="F34" s="1522"/>
    </row>
    <row r="35" spans="1:8" s="580" customFormat="1">
      <c r="A35" s="623"/>
      <c r="B35" s="707" t="s">
        <v>391</v>
      </c>
      <c r="C35" s="708" t="s">
        <v>392</v>
      </c>
      <c r="D35" s="706" t="s">
        <v>393</v>
      </c>
      <c r="E35" s="706" t="s">
        <v>394</v>
      </c>
      <c r="F35" s="573" t="s">
        <v>192</v>
      </c>
    </row>
    <row r="36" spans="1:8" s="580" customFormat="1" ht="17.25" thickBot="1">
      <c r="A36" s="673"/>
      <c r="B36" s="575"/>
      <c r="C36" s="574"/>
      <c r="D36" s="575">
        <v>9</v>
      </c>
      <c r="E36" s="576">
        <f>(D36/12)*C36</f>
        <v>0</v>
      </c>
      <c r="F36" s="577">
        <f>ROUND(B36*E36,0)</f>
        <v>0</v>
      </c>
    </row>
    <row r="37" spans="1:8" s="580" customFormat="1" ht="17.25" thickBot="1">
      <c r="A37" s="589"/>
      <c r="B37" s="590"/>
      <c r="C37" s="591"/>
      <c r="D37" s="592"/>
      <c r="E37" s="592"/>
      <c r="F37" s="593"/>
    </row>
    <row r="38" spans="1:8" s="580" customFormat="1">
      <c r="A38" s="674" t="s">
        <v>198</v>
      </c>
      <c r="B38" s="1527"/>
      <c r="C38" s="1528"/>
      <c r="D38" s="1528"/>
      <c r="E38" s="1528"/>
      <c r="F38" s="1529"/>
    </row>
    <row r="39" spans="1:8" s="580" customFormat="1" ht="27">
      <c r="A39" s="705" t="s">
        <v>446</v>
      </c>
      <c r="B39" s="1520"/>
      <c r="C39" s="1521"/>
      <c r="D39" s="1521"/>
      <c r="E39" s="1521"/>
      <c r="F39" s="1522"/>
    </row>
    <row r="40" spans="1:8" s="580" customFormat="1" ht="27">
      <c r="A40" s="705" t="s">
        <v>447</v>
      </c>
      <c r="B40" s="1523"/>
      <c r="C40" s="1521"/>
      <c r="D40" s="1521"/>
      <c r="E40" s="1521"/>
      <c r="F40" s="1522"/>
    </row>
    <row r="41" spans="1:8" s="580" customFormat="1">
      <c r="A41" s="623"/>
      <c r="B41" s="707" t="s">
        <v>391</v>
      </c>
      <c r="C41" s="708" t="s">
        <v>392</v>
      </c>
      <c r="D41" s="706" t="s">
        <v>393</v>
      </c>
      <c r="E41" s="706" t="s">
        <v>394</v>
      </c>
      <c r="F41" s="573" t="s">
        <v>192</v>
      </c>
    </row>
    <row r="42" spans="1:8" s="580" customFormat="1" ht="17.25" thickBot="1">
      <c r="A42" s="673"/>
      <c r="B42" s="575"/>
      <c r="C42" s="574"/>
      <c r="D42" s="575"/>
      <c r="E42" s="576">
        <f>(D42/12)*C42</f>
        <v>0</v>
      </c>
      <c r="F42" s="577">
        <f>ROUND(B42*E42,0)</f>
        <v>0</v>
      </c>
      <c r="H42" s="580" t="s">
        <v>203</v>
      </c>
    </row>
    <row r="43" spans="1:8" s="580" customFormat="1" ht="17.25" thickBot="1">
      <c r="A43" s="589"/>
      <c r="B43" s="592"/>
      <c r="C43" s="796"/>
      <c r="D43" s="592"/>
      <c r="E43" s="797"/>
      <c r="F43" s="593"/>
    </row>
    <row r="44" spans="1:8" s="580" customFormat="1">
      <c r="A44" s="674" t="s">
        <v>449</v>
      </c>
      <c r="B44" s="1527"/>
      <c r="C44" s="1528"/>
      <c r="D44" s="1528"/>
      <c r="E44" s="1528"/>
      <c r="F44" s="1529"/>
    </row>
    <row r="45" spans="1:8" s="580" customFormat="1" ht="27">
      <c r="A45" s="705" t="s">
        <v>446</v>
      </c>
      <c r="B45" s="1520"/>
      <c r="C45" s="1521"/>
      <c r="D45" s="1521"/>
      <c r="E45" s="1521"/>
      <c r="F45" s="1522"/>
    </row>
    <row r="46" spans="1:8" s="580" customFormat="1" ht="27">
      <c r="A46" s="705" t="s">
        <v>447</v>
      </c>
      <c r="B46" s="1523"/>
      <c r="C46" s="1521"/>
      <c r="D46" s="1521"/>
      <c r="E46" s="1521"/>
      <c r="F46" s="1522"/>
    </row>
    <row r="47" spans="1:8" s="580" customFormat="1">
      <c r="A47" s="623"/>
      <c r="B47" s="707" t="s">
        <v>391</v>
      </c>
      <c r="C47" s="708" t="s">
        <v>392</v>
      </c>
      <c r="D47" s="706" t="s">
        <v>393</v>
      </c>
      <c r="E47" s="706" t="s">
        <v>394</v>
      </c>
      <c r="F47" s="573" t="s">
        <v>192</v>
      </c>
    </row>
    <row r="48" spans="1:8" s="580" customFormat="1" ht="17.25" thickBot="1">
      <c r="A48" s="673"/>
      <c r="B48" s="575"/>
      <c r="C48" s="574"/>
      <c r="D48" s="575"/>
      <c r="E48" s="576">
        <f>(D48/12)*C48</f>
        <v>0</v>
      </c>
      <c r="F48" s="577">
        <f>ROUND(B48*E48,0)</f>
        <v>0</v>
      </c>
    </row>
    <row r="49" spans="1:6" s="580" customFormat="1" ht="17.25" thickBot="1">
      <c r="A49" s="589"/>
      <c r="B49" s="592"/>
      <c r="C49" s="796"/>
      <c r="D49" s="592"/>
      <c r="E49" s="797"/>
      <c r="F49" s="593"/>
    </row>
    <row r="50" spans="1:6" s="580" customFormat="1">
      <c r="A50" s="674" t="s">
        <v>450</v>
      </c>
      <c r="B50" s="1527"/>
      <c r="C50" s="1528"/>
      <c r="D50" s="1528"/>
      <c r="E50" s="1528"/>
      <c r="F50" s="1529"/>
    </row>
    <row r="51" spans="1:6" s="580" customFormat="1" ht="27">
      <c r="A51" s="705" t="s">
        <v>446</v>
      </c>
      <c r="B51" s="1520"/>
      <c r="C51" s="1521"/>
      <c r="D51" s="1521"/>
      <c r="E51" s="1521"/>
      <c r="F51" s="1522"/>
    </row>
    <row r="52" spans="1:6" s="580" customFormat="1" ht="27">
      <c r="A52" s="705" t="s">
        <v>447</v>
      </c>
      <c r="B52" s="1523"/>
      <c r="C52" s="1521"/>
      <c r="D52" s="1521"/>
      <c r="E52" s="1521"/>
      <c r="F52" s="1522"/>
    </row>
    <row r="53" spans="1:6" s="580" customFormat="1">
      <c r="A53" s="623"/>
      <c r="B53" s="707" t="s">
        <v>391</v>
      </c>
      <c r="C53" s="708" t="s">
        <v>392</v>
      </c>
      <c r="D53" s="706" t="s">
        <v>393</v>
      </c>
      <c r="E53" s="706" t="s">
        <v>394</v>
      </c>
      <c r="F53" s="573" t="s">
        <v>192</v>
      </c>
    </row>
    <row r="54" spans="1:6" s="580" customFormat="1" ht="17.25" thickBot="1">
      <c r="A54" s="673"/>
      <c r="B54" s="575"/>
      <c r="C54" s="574"/>
      <c r="D54" s="575"/>
      <c r="E54" s="576">
        <f>(D54/12)*C54</f>
        <v>0</v>
      </c>
      <c r="F54" s="577">
        <f>ROUND(B54*E54,0)</f>
        <v>0</v>
      </c>
    </row>
    <row r="55" spans="1:6" s="580" customFormat="1" ht="17.25" thickBot="1">
      <c r="A55" s="589"/>
      <c r="B55" s="592"/>
      <c r="C55" s="796"/>
      <c r="D55" s="592"/>
      <c r="E55" s="797"/>
      <c r="F55" s="593"/>
    </row>
    <row r="56" spans="1:6" s="580" customFormat="1">
      <c r="A56" s="674" t="s">
        <v>451</v>
      </c>
      <c r="B56" s="1527"/>
      <c r="C56" s="1528"/>
      <c r="D56" s="1528"/>
      <c r="E56" s="1528"/>
      <c r="F56" s="1529"/>
    </row>
    <row r="57" spans="1:6" s="580" customFormat="1" ht="27">
      <c r="A57" s="705" t="s">
        <v>446</v>
      </c>
      <c r="B57" s="1520"/>
      <c r="C57" s="1521"/>
      <c r="D57" s="1521"/>
      <c r="E57" s="1521"/>
      <c r="F57" s="1522"/>
    </row>
    <row r="58" spans="1:6" s="580" customFormat="1" ht="27">
      <c r="A58" s="705" t="s">
        <v>447</v>
      </c>
      <c r="B58" s="1523"/>
      <c r="C58" s="1521"/>
      <c r="D58" s="1521"/>
      <c r="E58" s="1521"/>
      <c r="F58" s="1522"/>
    </row>
    <row r="59" spans="1:6" s="580" customFormat="1">
      <c r="A59" s="623"/>
      <c r="B59" s="707" t="s">
        <v>391</v>
      </c>
      <c r="C59" s="708" t="s">
        <v>392</v>
      </c>
      <c r="D59" s="706" t="s">
        <v>393</v>
      </c>
      <c r="E59" s="706" t="s">
        <v>394</v>
      </c>
      <c r="F59" s="573" t="s">
        <v>192</v>
      </c>
    </row>
    <row r="60" spans="1:6" s="580" customFormat="1" ht="17.25" thickBot="1">
      <c r="A60" s="673"/>
      <c r="B60" s="575"/>
      <c r="C60" s="574"/>
      <c r="D60" s="575"/>
      <c r="E60" s="576">
        <f>(D60/12)*C60</f>
        <v>0</v>
      </c>
      <c r="F60" s="577">
        <f>ROUND(B60*E60,0)</f>
        <v>0</v>
      </c>
    </row>
    <row r="61" spans="1:6" s="580" customFormat="1" ht="17.25" thickBot="1">
      <c r="A61" s="589"/>
      <c r="B61" s="592"/>
      <c r="C61" s="796"/>
      <c r="D61" s="592"/>
      <c r="E61" s="797"/>
      <c r="F61" s="593"/>
    </row>
    <row r="62" spans="1:6" s="580" customFormat="1">
      <c r="A62" s="674" t="s">
        <v>452</v>
      </c>
      <c r="B62" s="1527"/>
      <c r="C62" s="1528"/>
      <c r="D62" s="1528"/>
      <c r="E62" s="1528"/>
      <c r="F62" s="1529"/>
    </row>
    <row r="63" spans="1:6" s="580" customFormat="1" ht="27">
      <c r="A63" s="705" t="s">
        <v>446</v>
      </c>
      <c r="B63" s="1520"/>
      <c r="C63" s="1521"/>
      <c r="D63" s="1521"/>
      <c r="E63" s="1521"/>
      <c r="F63" s="1522"/>
    </row>
    <row r="64" spans="1:6" s="580" customFormat="1" ht="27">
      <c r="A64" s="705" t="s">
        <v>447</v>
      </c>
      <c r="B64" s="1523"/>
      <c r="C64" s="1521"/>
      <c r="D64" s="1521"/>
      <c r="E64" s="1521"/>
      <c r="F64" s="1522"/>
    </row>
    <row r="65" spans="1:8" s="580" customFormat="1">
      <c r="A65" s="623"/>
      <c r="B65" s="707" t="s">
        <v>391</v>
      </c>
      <c r="C65" s="708" t="s">
        <v>392</v>
      </c>
      <c r="D65" s="706" t="s">
        <v>393</v>
      </c>
      <c r="E65" s="706" t="s">
        <v>394</v>
      </c>
      <c r="F65" s="573" t="s">
        <v>192</v>
      </c>
    </row>
    <row r="66" spans="1:8" s="580" customFormat="1" ht="17.25" thickBot="1">
      <c r="A66" s="673"/>
      <c r="B66" s="575"/>
      <c r="C66" s="574"/>
      <c r="D66" s="575"/>
      <c r="E66" s="576">
        <f>(D66/12)*C66</f>
        <v>0</v>
      </c>
      <c r="F66" s="577">
        <f>ROUND(B66*E66,0)</f>
        <v>0</v>
      </c>
    </row>
    <row r="67" spans="1:8">
      <c r="A67" s="594"/>
      <c r="B67" s="595" t="s">
        <v>404</v>
      </c>
      <c r="C67" s="596">
        <f>SUM(C12,C18,C24,C30,C36,C42)</f>
        <v>0</v>
      </c>
      <c r="D67" s="594" t="s">
        <v>405</v>
      </c>
      <c r="E67" s="597">
        <f>SUM(E12,E18,E24,E30,E36,E42)</f>
        <v>0</v>
      </c>
    </row>
    <row r="68" spans="1:8">
      <c r="F68" s="599"/>
    </row>
    <row r="69" spans="1:8" s="580" customFormat="1">
      <c r="A69" s="600" t="s">
        <v>206</v>
      </c>
      <c r="B69" s="601"/>
      <c r="C69" s="581"/>
      <c r="E69" s="595" t="s">
        <v>205</v>
      </c>
      <c r="F69" s="602">
        <f>F12+F18+F24+F30+F36+F42</f>
        <v>0</v>
      </c>
    </row>
    <row r="70" spans="1:8" s="580" customFormat="1">
      <c r="A70" s="603" t="s">
        <v>207</v>
      </c>
      <c r="C70" s="581"/>
      <c r="D70" s="600"/>
      <c r="F70" s="604"/>
    </row>
    <row r="71" spans="1:8" s="580" customFormat="1">
      <c r="A71" s="672"/>
      <c r="B71" s="672"/>
      <c r="C71" s="1524" t="s">
        <v>208</v>
      </c>
      <c r="D71" s="1524"/>
      <c r="E71" s="1525" t="s">
        <v>209</v>
      </c>
      <c r="F71" s="1526"/>
    </row>
    <row r="72" spans="1:8" s="580" customFormat="1">
      <c r="A72" s="1222"/>
      <c r="B72" s="1173"/>
      <c r="C72" s="1517" t="s">
        <v>211</v>
      </c>
      <c r="D72" s="1517"/>
      <c r="E72" s="1518">
        <f t="shared" ref="E72:E79" si="0">$F$69*G72</f>
        <v>0</v>
      </c>
      <c r="F72" s="1519"/>
      <c r="G72" s="605">
        <v>7.6499999999999999E-2</v>
      </c>
      <c r="H72" s="695" t="s">
        <v>212</v>
      </c>
    </row>
    <row r="73" spans="1:8" s="580" customFormat="1">
      <c r="A73" s="1222"/>
      <c r="B73" s="1173"/>
      <c r="C73" s="1517" t="s">
        <v>213</v>
      </c>
      <c r="D73" s="1517"/>
      <c r="E73" s="1518">
        <f t="shared" si="0"/>
        <v>0</v>
      </c>
      <c r="F73" s="1519"/>
      <c r="G73" s="605">
        <v>4.8000000000000001E-2</v>
      </c>
    </row>
    <row r="74" spans="1:8" s="580" customFormat="1">
      <c r="A74" s="1222"/>
      <c r="B74" s="1173"/>
      <c r="C74" s="1517" t="s">
        <v>214</v>
      </c>
      <c r="D74" s="1517"/>
      <c r="E74" s="1518">
        <f t="shared" si="0"/>
        <v>0</v>
      </c>
      <c r="F74" s="1519"/>
      <c r="G74" s="605">
        <v>0.14249999999999999</v>
      </c>
    </row>
    <row r="75" spans="1:8" s="580" customFormat="1">
      <c r="A75" s="1222"/>
      <c r="B75" s="1173"/>
      <c r="C75" s="1517" t="s">
        <v>215</v>
      </c>
      <c r="D75" s="1517"/>
      <c r="E75" s="1518">
        <f t="shared" si="0"/>
        <v>0</v>
      </c>
      <c r="F75" s="1519"/>
      <c r="G75" s="605">
        <v>0.01</v>
      </c>
    </row>
    <row r="76" spans="1:8" s="580" customFormat="1">
      <c r="A76" s="1222"/>
      <c r="B76" s="1173"/>
      <c r="C76" s="1517" t="s">
        <v>216</v>
      </c>
      <c r="D76" s="1517"/>
      <c r="E76" s="1518">
        <f t="shared" si="0"/>
        <v>0</v>
      </c>
      <c r="F76" s="1519"/>
      <c r="G76" s="605">
        <v>2.1999999999999999E-2</v>
      </c>
    </row>
    <row r="77" spans="1:8" s="580" customFormat="1">
      <c r="A77" s="1222"/>
      <c r="B77" s="1173"/>
      <c r="C77" s="1517" t="s">
        <v>217</v>
      </c>
      <c r="D77" s="1517"/>
      <c r="E77" s="1518">
        <f t="shared" si="0"/>
        <v>0</v>
      </c>
      <c r="F77" s="1519"/>
      <c r="G77" s="605">
        <v>0</v>
      </c>
    </row>
    <row r="78" spans="1:8" s="580" customFormat="1">
      <c r="A78" s="1222"/>
      <c r="B78" s="1173"/>
      <c r="C78" s="1517" t="s">
        <v>218</v>
      </c>
      <c r="D78" s="1517"/>
      <c r="E78" s="1518">
        <f t="shared" si="0"/>
        <v>0</v>
      </c>
      <c r="F78" s="1519"/>
      <c r="G78" s="605">
        <v>0</v>
      </c>
    </row>
    <row r="79" spans="1:8" s="580" customFormat="1">
      <c r="A79" s="1222"/>
      <c r="B79" s="1173"/>
      <c r="C79" s="1517" t="s">
        <v>157</v>
      </c>
      <c r="D79" s="1517"/>
      <c r="E79" s="1518">
        <f t="shared" si="0"/>
        <v>0</v>
      </c>
      <c r="F79" s="1519"/>
      <c r="G79" s="605">
        <v>0</v>
      </c>
    </row>
    <row r="80" spans="1:8" s="580" customFormat="1">
      <c r="C80" s="581"/>
      <c r="E80" s="606" t="s">
        <v>219</v>
      </c>
      <c r="F80" s="602">
        <f>ROUND(SUM(E72:F79),0)</f>
        <v>0</v>
      </c>
      <c r="G80" s="605">
        <f>SUM(G72:G79)</f>
        <v>0.29900000000000004</v>
      </c>
    </row>
    <row r="81" spans="1:14" s="580" customFormat="1" ht="7.5" customHeight="1">
      <c r="C81" s="581"/>
      <c r="F81" s="604"/>
    </row>
    <row r="82" spans="1:14" s="580" customFormat="1">
      <c r="C82" s="607"/>
      <c r="E82" s="595" t="s">
        <v>220</v>
      </c>
      <c r="F82" s="666">
        <f>IF(F80=0,0,F80/F69)</f>
        <v>0</v>
      </c>
      <c r="H82" s="695" t="s">
        <v>408</v>
      </c>
    </row>
    <row r="83" spans="1:14" s="580" customFormat="1" ht="9.9499999999999993" customHeight="1" thickBot="1">
      <c r="A83" s="467"/>
      <c r="C83" s="581"/>
      <c r="D83" s="608"/>
      <c r="E83" s="600"/>
      <c r="F83" s="604"/>
    </row>
    <row r="84" spans="1:14" s="580" customFormat="1" ht="17.25" thickBot="1">
      <c r="C84" s="609"/>
      <c r="D84" s="610"/>
      <c r="E84" s="611" t="s">
        <v>221</v>
      </c>
      <c r="F84" s="612">
        <f>ROUND(F69+F80,0)</f>
        <v>0</v>
      </c>
    </row>
    <row r="85" spans="1:14">
      <c r="E85" s="594"/>
      <c r="F85" s="613"/>
    </row>
    <row r="86" spans="1:14" s="580" customFormat="1">
      <c r="A86" s="600" t="s">
        <v>222</v>
      </c>
      <c r="C86" s="581"/>
      <c r="F86" s="604"/>
    </row>
    <row r="87" spans="1:14" ht="11.1" customHeight="1">
      <c r="A87" s="614"/>
      <c r="B87" s="614"/>
    </row>
    <row r="88" spans="1:14">
      <c r="A88" s="615" t="s">
        <v>223</v>
      </c>
      <c r="B88" s="815" t="s">
        <v>410</v>
      </c>
      <c r="C88" s="617"/>
      <c r="D88" s="618"/>
      <c r="E88" s="616"/>
      <c r="F88" s="619"/>
    </row>
    <row r="89" spans="1:14" ht="5.25" customHeight="1">
      <c r="A89" s="620"/>
      <c r="B89" s="1515" t="s">
        <v>411</v>
      </c>
      <c r="C89" s="1515"/>
      <c r="D89" s="1515"/>
      <c r="E89" s="616"/>
      <c r="F89" s="619"/>
    </row>
    <row r="90" spans="1:14">
      <c r="A90" s="620" t="s">
        <v>224</v>
      </c>
      <c r="B90" s="1516"/>
      <c r="C90" s="1516"/>
      <c r="D90" s="1516"/>
      <c r="E90" s="621" t="s">
        <v>412</v>
      </c>
      <c r="F90" s="622" t="s">
        <v>209</v>
      </c>
      <c r="H90" s="1241" t="s">
        <v>224</v>
      </c>
      <c r="I90" s="1434" t="s">
        <v>225</v>
      </c>
      <c r="J90" s="1435"/>
      <c r="K90" s="1435"/>
      <c r="L90" s="1241" t="s">
        <v>226</v>
      </c>
      <c r="M90" s="678" t="s">
        <v>209</v>
      </c>
      <c r="N90" s="677"/>
    </row>
    <row r="91" spans="1:14" ht="16.5" customHeight="1">
      <c r="A91" s="680"/>
      <c r="B91" s="1511"/>
      <c r="C91" s="1512"/>
      <c r="D91" s="1513"/>
      <c r="E91" s="623"/>
      <c r="F91" s="624"/>
      <c r="H91" s="676" t="s">
        <v>227</v>
      </c>
      <c r="I91" s="1431" t="s">
        <v>413</v>
      </c>
      <c r="J91" s="1431"/>
      <c r="K91" s="1431"/>
      <c r="L91" s="676" t="s">
        <v>414</v>
      </c>
      <c r="M91" s="679">
        <v>35100</v>
      </c>
      <c r="N91" s="677"/>
    </row>
    <row r="92" spans="1:14" ht="14.25" customHeight="1">
      <c r="A92" s="680"/>
      <c r="B92" s="1511"/>
      <c r="C92" s="1512"/>
      <c r="D92" s="1513"/>
      <c r="E92" s="623"/>
      <c r="F92" s="624"/>
      <c r="H92" s="676" t="s">
        <v>227</v>
      </c>
      <c r="I92" s="1431" t="s">
        <v>415</v>
      </c>
      <c r="J92" s="1431"/>
      <c r="K92" s="1431"/>
      <c r="L92" s="676" t="s">
        <v>416</v>
      </c>
      <c r="M92" s="679">
        <v>9133</v>
      </c>
      <c r="N92" s="677"/>
    </row>
    <row r="93" spans="1:14" ht="14.25" customHeight="1">
      <c r="A93" s="680"/>
      <c r="B93" s="1511"/>
      <c r="C93" s="1512"/>
      <c r="D93" s="1513"/>
      <c r="E93" s="623"/>
      <c r="F93" s="624"/>
      <c r="H93" s="677" t="s">
        <v>417</v>
      </c>
    </row>
    <row r="94" spans="1:14">
      <c r="A94" s="680"/>
      <c r="B94" s="1511"/>
      <c r="C94" s="1512"/>
      <c r="D94" s="1513"/>
      <c r="E94" s="623"/>
      <c r="F94" s="624"/>
    </row>
    <row r="95" spans="1:14">
      <c r="A95" s="680"/>
      <c r="B95" s="1511"/>
      <c r="C95" s="1512"/>
      <c r="D95" s="1513"/>
      <c r="E95" s="623"/>
      <c r="F95" s="624"/>
      <c r="H95" s="677" t="s">
        <v>418</v>
      </c>
    </row>
    <row r="96" spans="1:14">
      <c r="B96" s="625"/>
      <c r="C96" s="614"/>
      <c r="D96" s="625"/>
      <c r="E96" s="626" t="s">
        <v>230</v>
      </c>
      <c r="F96" s="627">
        <f>ROUND(SUM(F91:F95),0)</f>
        <v>0</v>
      </c>
    </row>
    <row r="97" spans="1:13">
      <c r="B97" s="625"/>
      <c r="C97" s="614"/>
      <c r="D97" s="625"/>
    </row>
    <row r="98" spans="1:13">
      <c r="A98" s="615" t="s">
        <v>231</v>
      </c>
      <c r="B98" s="625"/>
      <c r="C98" s="614"/>
      <c r="D98" s="625"/>
    </row>
    <row r="99" spans="1:13" ht="4.5" customHeight="1">
      <c r="A99" s="620"/>
      <c r="B99" s="625"/>
      <c r="C99" s="614"/>
      <c r="D99" s="625"/>
    </row>
    <row r="100" spans="1:13">
      <c r="A100" s="620" t="s">
        <v>224</v>
      </c>
      <c r="B100" s="1514" t="s">
        <v>453</v>
      </c>
      <c r="C100" s="1514"/>
      <c r="D100" s="1514"/>
      <c r="E100" s="621" t="s">
        <v>412</v>
      </c>
      <c r="F100" s="622" t="s">
        <v>209</v>
      </c>
      <c r="H100" s="1241" t="s">
        <v>224</v>
      </c>
      <c r="I100" s="1434" t="s">
        <v>225</v>
      </c>
      <c r="J100" s="1435"/>
      <c r="K100" s="1435"/>
      <c r="L100" s="1241" t="s">
        <v>226</v>
      </c>
      <c r="M100" s="678" t="s">
        <v>209</v>
      </c>
    </row>
    <row r="101" spans="1:13" ht="22.5" customHeight="1">
      <c r="A101" s="680"/>
      <c r="B101" s="1505"/>
      <c r="C101" s="1506"/>
      <c r="D101" s="1507"/>
      <c r="E101" s="623"/>
      <c r="F101" s="624"/>
      <c r="H101" s="676" t="s">
        <v>232</v>
      </c>
      <c r="I101" s="1431" t="s">
        <v>233</v>
      </c>
      <c r="J101" s="1431"/>
      <c r="K101" s="1431"/>
      <c r="L101" s="676" t="s">
        <v>419</v>
      </c>
      <c r="M101" s="679">
        <v>1500</v>
      </c>
    </row>
    <row r="102" spans="1:13">
      <c r="A102" s="680"/>
      <c r="B102" s="1505"/>
      <c r="C102" s="1506"/>
      <c r="D102" s="1507"/>
      <c r="E102" s="623"/>
      <c r="F102" s="624"/>
    </row>
    <row r="103" spans="1:13" ht="16.5" customHeight="1">
      <c r="A103" s="680"/>
      <c r="B103" s="1505"/>
      <c r="C103" s="1506"/>
      <c r="D103" s="1507"/>
      <c r="E103" s="623"/>
      <c r="F103" s="624"/>
    </row>
    <row r="104" spans="1:13">
      <c r="A104" s="680"/>
      <c r="B104" s="1505"/>
      <c r="C104" s="1506"/>
      <c r="D104" s="1507"/>
      <c r="E104" s="623"/>
      <c r="F104" s="624"/>
    </row>
    <row r="105" spans="1:13">
      <c r="A105" s="680"/>
      <c r="B105" s="1505"/>
      <c r="C105" s="1506"/>
      <c r="D105" s="1507"/>
      <c r="E105" s="623"/>
      <c r="F105" s="624"/>
    </row>
    <row r="106" spans="1:13">
      <c r="B106" s="625"/>
      <c r="C106" s="614"/>
      <c r="D106" s="1245"/>
      <c r="E106" s="626" t="s">
        <v>235</v>
      </c>
      <c r="F106" s="627">
        <f>ROUND(SUM(F101:F105),0)</f>
        <v>0</v>
      </c>
    </row>
    <row r="107" spans="1:13">
      <c r="A107" s="620"/>
      <c r="B107" s="625"/>
      <c r="C107" s="614"/>
      <c r="D107" s="625"/>
    </row>
    <row r="108" spans="1:13">
      <c r="A108" s="615" t="s">
        <v>236</v>
      </c>
      <c r="B108" s="625"/>
      <c r="C108" s="614"/>
      <c r="D108" s="625"/>
    </row>
    <row r="109" spans="1:13" ht="5.25" customHeight="1">
      <c r="A109" s="620"/>
      <c r="B109" s="625"/>
      <c r="C109" s="614"/>
      <c r="D109" s="625"/>
    </row>
    <row r="110" spans="1:13">
      <c r="A110" s="620" t="s">
        <v>224</v>
      </c>
      <c r="B110" s="1244" t="s">
        <v>225</v>
      </c>
      <c r="C110" s="1244"/>
      <c r="D110" s="1244"/>
      <c r="E110" s="621" t="s">
        <v>412</v>
      </c>
      <c r="F110" s="622" t="s">
        <v>209</v>
      </c>
      <c r="H110" s="1241" t="s">
        <v>224</v>
      </c>
      <c r="I110" s="1434" t="s">
        <v>225</v>
      </c>
      <c r="J110" s="1435"/>
      <c r="K110" s="1435"/>
      <c r="L110" s="1241" t="s">
        <v>226</v>
      </c>
      <c r="M110" s="678" t="s">
        <v>209</v>
      </c>
    </row>
    <row r="111" spans="1:13" ht="28.5" customHeight="1">
      <c r="A111" s="680"/>
      <c r="B111" s="1505"/>
      <c r="C111" s="1506"/>
      <c r="D111" s="1507"/>
      <c r="E111" s="623"/>
      <c r="F111" s="624"/>
      <c r="H111" s="676" t="s">
        <v>237</v>
      </c>
      <c r="I111" s="1431" t="s">
        <v>238</v>
      </c>
      <c r="J111" s="1431"/>
      <c r="K111" s="1431"/>
      <c r="L111" s="676" t="s">
        <v>239</v>
      </c>
      <c r="M111" s="679">
        <f>100*12</f>
        <v>1200</v>
      </c>
    </row>
    <row r="112" spans="1:13">
      <c r="A112" s="680"/>
      <c r="B112" s="1505"/>
      <c r="C112" s="1506"/>
      <c r="D112" s="1507"/>
      <c r="E112" s="623"/>
      <c r="F112" s="624"/>
    </row>
    <row r="113" spans="1:13">
      <c r="A113" s="680"/>
      <c r="B113" s="1505"/>
      <c r="C113" s="1506"/>
      <c r="D113" s="1507"/>
      <c r="E113" s="623"/>
      <c r="F113" s="624"/>
    </row>
    <row r="114" spans="1:13">
      <c r="A114" s="680"/>
      <c r="B114" s="1505"/>
      <c r="C114" s="1506"/>
      <c r="D114" s="1507"/>
      <c r="E114" s="623"/>
      <c r="F114" s="624"/>
    </row>
    <row r="115" spans="1:13">
      <c r="A115" s="680"/>
      <c r="B115" s="1505"/>
      <c r="C115" s="1506"/>
      <c r="D115" s="1507"/>
      <c r="E115" s="623"/>
      <c r="F115" s="624"/>
    </row>
    <row r="116" spans="1:13">
      <c r="A116" s="620"/>
      <c r="D116" s="628"/>
      <c r="E116" s="626" t="s">
        <v>240</v>
      </c>
      <c r="F116" s="627">
        <f>ROUND(SUM(F111:F115),0)</f>
        <v>0</v>
      </c>
    </row>
    <row r="118" spans="1:13">
      <c r="A118" s="615" t="s">
        <v>241</v>
      </c>
    </row>
    <row r="119" spans="1:13" ht="6.75" customHeight="1">
      <c r="E119" s="629"/>
      <c r="F119" s="630"/>
    </row>
    <row r="120" spans="1:13">
      <c r="A120" s="635" t="s">
        <v>242</v>
      </c>
      <c r="B120" s="1508" t="s">
        <v>243</v>
      </c>
      <c r="C120" s="1508"/>
      <c r="D120" s="631" t="s">
        <v>224</v>
      </c>
      <c r="E120" s="621" t="s">
        <v>412</v>
      </c>
      <c r="F120" s="632" t="s">
        <v>209</v>
      </c>
      <c r="H120" s="683" t="s">
        <v>242</v>
      </c>
      <c r="I120" s="677"/>
      <c r="J120" s="683" t="s">
        <v>243</v>
      </c>
      <c r="K120" s="683" t="s">
        <v>224</v>
      </c>
      <c r="L120" s="683" t="s">
        <v>226</v>
      </c>
      <c r="M120" s="684" t="s">
        <v>209</v>
      </c>
    </row>
    <row r="121" spans="1:13" ht="33">
      <c r="A121" s="681"/>
      <c r="B121" s="1509"/>
      <c r="C121" s="1510"/>
      <c r="D121" s="633"/>
      <c r="E121" s="633"/>
      <c r="F121" s="634"/>
      <c r="H121" s="1430" t="s">
        <v>244</v>
      </c>
      <c r="I121" s="1431"/>
      <c r="J121" s="1240" t="s">
        <v>245</v>
      </c>
      <c r="K121" s="1240" t="s">
        <v>246</v>
      </c>
      <c r="L121" s="1240" t="s">
        <v>420</v>
      </c>
      <c r="M121" s="685">
        <v>1200</v>
      </c>
    </row>
    <row r="122" spans="1:13">
      <c r="A122" s="681"/>
      <c r="B122" s="1505"/>
      <c r="C122" s="1507"/>
      <c r="D122" s="633"/>
      <c r="E122" s="633"/>
      <c r="F122" s="634"/>
    </row>
    <row r="123" spans="1:13">
      <c r="A123" s="681"/>
      <c r="B123" s="1505"/>
      <c r="C123" s="1507"/>
      <c r="D123" s="633"/>
      <c r="E123" s="633"/>
      <c r="F123" s="634"/>
    </row>
    <row r="124" spans="1:13">
      <c r="A124" s="681"/>
      <c r="B124" s="1505"/>
      <c r="C124" s="1507"/>
      <c r="D124" s="633"/>
      <c r="E124" s="633"/>
      <c r="F124" s="634"/>
    </row>
    <row r="125" spans="1:13">
      <c r="E125" s="626" t="s">
        <v>248</v>
      </c>
      <c r="F125" s="627">
        <f>ROUND(SUM(F121:F124),0)</f>
        <v>0</v>
      </c>
    </row>
    <row r="127" spans="1:13">
      <c r="A127" s="615" t="s">
        <v>249</v>
      </c>
    </row>
    <row r="128" spans="1:13" ht="6.6" customHeight="1">
      <c r="A128" s="635"/>
    </row>
    <row r="129" spans="1:13">
      <c r="A129" s="620" t="s">
        <v>421</v>
      </c>
      <c r="B129" s="672" t="s">
        <v>251</v>
      </c>
      <c r="C129" s="672"/>
      <c r="D129" s="672"/>
      <c r="E129" s="621" t="s">
        <v>412</v>
      </c>
      <c r="F129" s="622" t="s">
        <v>209</v>
      </c>
      <c r="H129" s="1241" t="s">
        <v>250</v>
      </c>
      <c r="I129" s="1434" t="s">
        <v>251</v>
      </c>
      <c r="J129" s="1435"/>
      <c r="K129" s="1435"/>
      <c r="L129" s="1241" t="s">
        <v>226</v>
      </c>
      <c r="M129" s="678" t="s">
        <v>209</v>
      </c>
    </row>
    <row r="130" spans="1:13">
      <c r="A130" s="681"/>
      <c r="B130" s="1505" t="s">
        <v>422</v>
      </c>
      <c r="C130" s="1506"/>
      <c r="D130" s="1507"/>
      <c r="E130" s="623"/>
      <c r="F130" s="624"/>
      <c r="H130" s="676" t="s">
        <v>252</v>
      </c>
      <c r="I130" s="1431" t="s">
        <v>253</v>
      </c>
      <c r="J130" s="1431"/>
      <c r="K130" s="1431"/>
      <c r="L130" s="676" t="s">
        <v>254</v>
      </c>
      <c r="M130" s="679">
        <f>500*4</f>
        <v>2000</v>
      </c>
    </row>
    <row r="131" spans="1:13">
      <c r="A131" s="681"/>
      <c r="B131" s="1505"/>
      <c r="C131" s="1506"/>
      <c r="D131" s="1507"/>
      <c r="E131" s="623"/>
      <c r="F131" s="624"/>
    </row>
    <row r="132" spans="1:13">
      <c r="A132" s="681"/>
      <c r="B132" s="1505"/>
      <c r="C132" s="1506"/>
      <c r="D132" s="1507"/>
      <c r="E132" s="623"/>
      <c r="F132" s="624"/>
    </row>
    <row r="133" spans="1:13">
      <c r="A133" s="681"/>
      <c r="B133" s="1505"/>
      <c r="C133" s="1506"/>
      <c r="D133" s="1507"/>
      <c r="E133" s="623"/>
      <c r="F133" s="624"/>
    </row>
    <row r="134" spans="1:13">
      <c r="D134" s="628"/>
      <c r="E134" s="626" t="s">
        <v>255</v>
      </c>
      <c r="F134" s="627">
        <f>ROUND(SUM(F130:F133),0)</f>
        <v>0</v>
      </c>
    </row>
    <row r="136" spans="1:13">
      <c r="A136" s="615" t="s">
        <v>256</v>
      </c>
    </row>
    <row r="137" spans="1:13" ht="6" customHeight="1">
      <c r="A137" s="635"/>
    </row>
    <row r="138" spans="1:13">
      <c r="A138" s="682" t="s">
        <v>224</v>
      </c>
      <c r="B138" s="672" t="s">
        <v>225</v>
      </c>
      <c r="C138" s="672"/>
      <c r="D138" s="672"/>
      <c r="E138" s="621" t="s">
        <v>412</v>
      </c>
      <c r="F138" s="622" t="s">
        <v>209</v>
      </c>
      <c r="H138" s="1241" t="s">
        <v>224</v>
      </c>
      <c r="I138" s="1434" t="s">
        <v>225</v>
      </c>
      <c r="J138" s="1435"/>
      <c r="K138" s="1435"/>
      <c r="L138" s="1241" t="s">
        <v>226</v>
      </c>
      <c r="M138" s="678" t="s">
        <v>209</v>
      </c>
    </row>
    <row r="139" spans="1:13">
      <c r="A139" s="681"/>
      <c r="B139" s="1223"/>
      <c r="C139" s="1188"/>
      <c r="D139" s="1224"/>
      <c r="E139" s="623"/>
      <c r="F139" s="624"/>
      <c r="H139" s="676" t="s">
        <v>257</v>
      </c>
      <c r="I139" s="1431" t="s">
        <v>258</v>
      </c>
      <c r="J139" s="1431"/>
      <c r="K139" s="1431"/>
      <c r="L139" s="676" t="s">
        <v>259</v>
      </c>
      <c r="M139" s="679">
        <f>50*20</f>
        <v>1000</v>
      </c>
    </row>
    <row r="140" spans="1:13">
      <c r="A140" s="681"/>
      <c r="B140" s="1223"/>
      <c r="C140" s="1188"/>
      <c r="D140" s="1224"/>
      <c r="E140" s="623"/>
      <c r="F140" s="624"/>
      <c r="H140" s="616"/>
      <c r="I140" s="540"/>
      <c r="J140" s="540"/>
      <c r="K140" s="540"/>
      <c r="L140" s="616"/>
      <c r="M140" s="636"/>
    </row>
    <row r="141" spans="1:13">
      <c r="A141" s="681"/>
      <c r="B141" s="1223"/>
      <c r="C141" s="1188"/>
      <c r="D141" s="1224"/>
      <c r="E141" s="623"/>
      <c r="F141" s="624"/>
      <c r="H141" s="616"/>
      <c r="I141" s="540"/>
      <c r="J141" s="540"/>
      <c r="K141" s="540"/>
      <c r="L141" s="616"/>
      <c r="M141" s="636"/>
    </row>
    <row r="142" spans="1:13">
      <c r="A142" s="681"/>
      <c r="B142" s="1223"/>
      <c r="C142" s="1188"/>
      <c r="D142" s="1224"/>
      <c r="E142" s="623"/>
      <c r="F142" s="624"/>
      <c r="H142" s="616"/>
      <c r="I142" s="540"/>
      <c r="J142" s="540"/>
      <c r="K142" s="540"/>
      <c r="L142" s="616"/>
      <c r="M142" s="636"/>
    </row>
    <row r="143" spans="1:13">
      <c r="A143" s="681"/>
      <c r="B143" s="1223"/>
      <c r="C143" s="1188"/>
      <c r="D143" s="1224"/>
      <c r="E143" s="623"/>
      <c r="F143" s="624"/>
    </row>
    <row r="144" spans="1:13">
      <c r="E144" s="626" t="s">
        <v>260</v>
      </c>
      <c r="F144" s="627">
        <f>SUM(F139:F143)</f>
        <v>0</v>
      </c>
    </row>
    <row r="145" spans="1:8" ht="17.25" thickBot="1"/>
    <row r="146" spans="1:8" ht="17.25" thickBot="1">
      <c r="C146" s="581"/>
      <c r="D146" s="637"/>
      <c r="E146" s="638" t="s">
        <v>261</v>
      </c>
      <c r="F146" s="612">
        <f>ROUND(F96+F106+F116+F125+F134+F144,0)</f>
        <v>0</v>
      </c>
    </row>
    <row r="147" spans="1:8" ht="17.25" thickBot="1"/>
    <row r="148" spans="1:8" ht="17.25" thickBot="1">
      <c r="D148" s="637"/>
      <c r="E148" s="611" t="s">
        <v>265</v>
      </c>
      <c r="F148" s="612">
        <f>ROUND(F84+F146,0)</f>
        <v>0</v>
      </c>
    </row>
    <row r="149" spans="1:8" s="580" customFormat="1">
      <c r="A149" s="600" t="s">
        <v>266</v>
      </c>
      <c r="B149" s="639"/>
      <c r="C149" s="581"/>
      <c r="F149" s="630"/>
    </row>
    <row r="150" spans="1:8">
      <c r="A150" s="580" t="s">
        <v>456</v>
      </c>
      <c r="B150" s="639"/>
    </row>
    <row r="151" spans="1:8">
      <c r="A151" s="640"/>
      <c r="F151" s="622" t="s">
        <v>268</v>
      </c>
    </row>
    <row r="152" spans="1:8">
      <c r="A152" s="1187"/>
      <c r="B152" s="1225"/>
      <c r="C152" s="1226"/>
      <c r="D152" s="1227"/>
      <c r="E152" s="1228"/>
      <c r="F152" s="641">
        <f>ROUND(F148*0.15,0)</f>
        <v>0</v>
      </c>
    </row>
    <row r="153" spans="1:8">
      <c r="A153" s="642"/>
      <c r="B153" s="643"/>
      <c r="C153" s="644"/>
      <c r="D153" s="628"/>
      <c r="E153" s="645"/>
      <c r="F153" s="646"/>
    </row>
    <row r="154" spans="1:8">
      <c r="A154" s="642"/>
      <c r="B154" s="643"/>
      <c r="C154" s="644"/>
      <c r="D154" s="628"/>
      <c r="E154" s="645"/>
      <c r="F154" s="646"/>
    </row>
    <row r="155" spans="1:8" ht="11.25" customHeight="1">
      <c r="A155" s="580"/>
      <c r="B155" s="647"/>
      <c r="C155" s="581"/>
      <c r="D155" s="580"/>
      <c r="E155" s="580"/>
      <c r="F155" s="630"/>
    </row>
    <row r="156" spans="1:8" ht="17.25" thickBot="1">
      <c r="A156" s="648"/>
      <c r="E156" s="594" t="s">
        <v>269</v>
      </c>
      <c r="F156" s="675" t="e">
        <f>F157/F148</f>
        <v>#DIV/0!</v>
      </c>
      <c r="H156" s="677" t="s">
        <v>425</v>
      </c>
    </row>
    <row r="157" spans="1:8" ht="17.25" thickBot="1">
      <c r="A157" s="649"/>
      <c r="D157" s="637"/>
      <c r="E157" s="650" t="s">
        <v>270</v>
      </c>
      <c r="F157" s="612">
        <f>ROUND(SUM(F152:F154),0)</f>
        <v>0</v>
      </c>
    </row>
    <row r="158" spans="1:8" ht="10.5" customHeight="1" thickBot="1">
      <c r="A158" s="649"/>
      <c r="F158" s="599"/>
    </row>
    <row r="159" spans="1:8" ht="17.25" thickBot="1">
      <c r="D159" s="580"/>
      <c r="E159" s="651" t="s">
        <v>271</v>
      </c>
      <c r="F159" s="652">
        <f>ROUND(F148+F157,0)</f>
        <v>0</v>
      </c>
    </row>
    <row r="161" spans="3:6">
      <c r="C161" s="581"/>
      <c r="F161" s="599"/>
    </row>
    <row r="162" spans="3:6">
      <c r="F162" s="599"/>
    </row>
    <row r="163" spans="3:6">
      <c r="F163" s="599"/>
    </row>
    <row r="164" spans="3:6">
      <c r="F164" s="599"/>
    </row>
    <row r="165" spans="3:6">
      <c r="F165" s="599"/>
    </row>
    <row r="166" spans="3:6">
      <c r="F166" s="599"/>
    </row>
    <row r="167" spans="3:6">
      <c r="F167" s="599"/>
    </row>
    <row r="168" spans="3:6">
      <c r="F168" s="599"/>
    </row>
  </sheetData>
  <mergeCells count="94">
    <mergeCell ref="B10:F10"/>
    <mergeCell ref="I10:M10"/>
    <mergeCell ref="B44:F44"/>
    <mergeCell ref="B45:F45"/>
    <mergeCell ref="B46:F46"/>
    <mergeCell ref="B27:F27"/>
    <mergeCell ref="H11:I11"/>
    <mergeCell ref="H12:I12"/>
    <mergeCell ref="B14:F14"/>
    <mergeCell ref="B15:F15"/>
    <mergeCell ref="H15:O16"/>
    <mergeCell ref="B16:F16"/>
    <mergeCell ref="H17:O17"/>
    <mergeCell ref="B20:F20"/>
    <mergeCell ref="B21:F21"/>
    <mergeCell ref="B22:F22"/>
    <mergeCell ref="A1:F1"/>
    <mergeCell ref="B8:F8"/>
    <mergeCell ref="I8:M8"/>
    <mergeCell ref="B9:F9"/>
    <mergeCell ref="I9:M9"/>
    <mergeCell ref="B26:F26"/>
    <mergeCell ref="C73:D73"/>
    <mergeCell ref="E73:F73"/>
    <mergeCell ref="B28:F28"/>
    <mergeCell ref="B32:F32"/>
    <mergeCell ref="B33:F33"/>
    <mergeCell ref="B34:F34"/>
    <mergeCell ref="B38:F38"/>
    <mergeCell ref="B39:F39"/>
    <mergeCell ref="B50:F50"/>
    <mergeCell ref="B51:F51"/>
    <mergeCell ref="B52:F52"/>
    <mergeCell ref="B56:F56"/>
    <mergeCell ref="B57:F57"/>
    <mergeCell ref="B58:F58"/>
    <mergeCell ref="B62:F62"/>
    <mergeCell ref="B63:F63"/>
    <mergeCell ref="B40:F40"/>
    <mergeCell ref="C71:D71"/>
    <mergeCell ref="E71:F71"/>
    <mergeCell ref="C72:D72"/>
    <mergeCell ref="E72:F72"/>
    <mergeCell ref="B64:F64"/>
    <mergeCell ref="C74:D74"/>
    <mergeCell ref="E74:F74"/>
    <mergeCell ref="C75:D75"/>
    <mergeCell ref="E75:F75"/>
    <mergeCell ref="C76:D76"/>
    <mergeCell ref="E76:F76"/>
    <mergeCell ref="C77:D77"/>
    <mergeCell ref="E77:F77"/>
    <mergeCell ref="C78:D78"/>
    <mergeCell ref="E78:F78"/>
    <mergeCell ref="C79:D79"/>
    <mergeCell ref="E79:F79"/>
    <mergeCell ref="B89:D90"/>
    <mergeCell ref="I90:K90"/>
    <mergeCell ref="B91:D91"/>
    <mergeCell ref="I91:K91"/>
    <mergeCell ref="B92:D92"/>
    <mergeCell ref="I92:K92"/>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31:D131"/>
    <mergeCell ref="B132:D132"/>
    <mergeCell ref="B133:D133"/>
    <mergeCell ref="I138:K138"/>
    <mergeCell ref="I139:K139"/>
  </mergeCells>
  <conditionalFormatting sqref="F82">
    <cfRule type="cellIs" dxfId="55" priority="2" operator="greaterThan">
      <formula>0.3</formula>
    </cfRule>
  </conditionalFormatting>
  <conditionalFormatting sqref="F156">
    <cfRule type="cellIs" dxfId="54"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view="pageBreakPreview" zoomScaleNormal="120" zoomScaleSheetLayoutView="100" workbookViewId="0">
      <selection activeCell="L7" sqref="L7"/>
    </sheetView>
  </sheetViews>
  <sheetFormatPr defaultColWidth="9.140625" defaultRowHeight="15" customHeight="1"/>
  <cols>
    <col min="1" max="1" width="18.7109375" style="462" customWidth="1"/>
    <col min="2" max="2" width="11.42578125" style="462" customWidth="1"/>
    <col min="3" max="3" width="9.85546875" style="462" customWidth="1"/>
    <col min="4" max="4" width="7.28515625" style="462" customWidth="1"/>
    <col min="5" max="5" width="10.7109375" style="462" customWidth="1"/>
    <col min="6" max="6" width="7" style="462" customWidth="1"/>
    <col min="7" max="7" width="9.7109375" style="462" customWidth="1"/>
    <col min="8" max="8" width="7" style="462" customWidth="1"/>
    <col min="9" max="9" width="9.42578125" style="462" customWidth="1"/>
    <col min="10" max="10" width="6.85546875" style="462" customWidth="1"/>
    <col min="11" max="11" width="14.5703125" style="462" customWidth="1"/>
    <col min="12" max="12" width="13.5703125" style="461" customWidth="1"/>
    <col min="13" max="13" width="12.5703125" style="462" customWidth="1"/>
    <col min="14" max="16384" width="9.140625" style="462"/>
  </cols>
  <sheetData>
    <row r="1" spans="1:24" ht="18" customHeight="1">
      <c r="A1" s="744" t="s">
        <v>0</v>
      </c>
      <c r="B1" s="1229">
        <f>'Bdgt Justf B-4 Pg 2'!B3</f>
        <v>0</v>
      </c>
      <c r="C1" s="1209"/>
      <c r="D1" s="1209"/>
      <c r="E1" s="1209"/>
      <c r="F1" s="1209"/>
      <c r="G1" s="1209"/>
      <c r="H1" s="1210"/>
      <c r="I1" s="1162"/>
      <c r="J1" s="1211" t="s">
        <v>426</v>
      </c>
      <c r="K1" s="1212" t="str">
        <f>'Bdgt Justf B-4 Pg 2'!F3</f>
        <v>B-4</v>
      </c>
    </row>
    <row r="2" spans="1:24" ht="18" customHeight="1">
      <c r="A2" s="745" t="s">
        <v>428</v>
      </c>
      <c r="B2" s="798">
        <f>'Bdgt Justf B-4 Pg 2'!B4</f>
        <v>0</v>
      </c>
      <c r="C2" s="466"/>
      <c r="D2" s="466"/>
      <c r="E2" s="466"/>
      <c r="F2" s="466"/>
      <c r="G2" s="466"/>
      <c r="H2" s="463"/>
      <c r="I2" s="464"/>
      <c r="J2" s="465" t="s">
        <v>291</v>
      </c>
      <c r="K2" s="746"/>
      <c r="L2" s="693" t="s">
        <v>346</v>
      </c>
    </row>
    <row r="3" spans="1:24" ht="18" customHeight="1">
      <c r="A3" s="747"/>
      <c r="B3" s="469"/>
      <c r="C3" s="469"/>
      <c r="D3" s="469"/>
      <c r="E3" s="469"/>
      <c r="F3" s="469"/>
      <c r="G3" s="469"/>
      <c r="H3" s="463"/>
      <c r="I3" s="464"/>
      <c r="J3" s="748" t="s">
        <v>429</v>
      </c>
      <c r="K3" s="749" t="s">
        <v>430</v>
      </c>
      <c r="L3" s="814" t="s">
        <v>349</v>
      </c>
    </row>
    <row r="4" spans="1:24" ht="18" customHeight="1">
      <c r="A4" s="487"/>
      <c r="B4" s="469"/>
      <c r="C4" s="463" t="s">
        <v>137</v>
      </c>
      <c r="D4" s="469"/>
      <c r="E4" s="469"/>
      <c r="F4" s="469"/>
      <c r="G4" s="469"/>
      <c r="H4" s="469"/>
      <c r="I4" s="469"/>
      <c r="J4" s="469"/>
      <c r="K4" s="488"/>
      <c r="L4" s="694" t="s">
        <v>350</v>
      </c>
    </row>
    <row r="5" spans="1:24" ht="6.75" customHeight="1">
      <c r="A5" s="487"/>
      <c r="B5" s="469"/>
      <c r="C5" s="469"/>
      <c r="D5" s="469"/>
      <c r="E5" s="469"/>
      <c r="F5" s="469"/>
      <c r="G5" s="469"/>
      <c r="H5" s="469"/>
      <c r="I5" s="469"/>
      <c r="J5" s="469"/>
      <c r="K5" s="488"/>
    </row>
    <row r="6" spans="1:24" ht="51.6" customHeight="1">
      <c r="A6" s="1500" t="s">
        <v>351</v>
      </c>
      <c r="B6" s="1501"/>
      <c r="C6" s="1502" t="s">
        <v>431</v>
      </c>
      <c r="D6" s="1503"/>
      <c r="E6" s="1502" t="s">
        <v>432</v>
      </c>
      <c r="F6" s="1503"/>
      <c r="G6" s="1502" t="s">
        <v>433</v>
      </c>
      <c r="H6" s="1503"/>
      <c r="I6" s="1502" t="s">
        <v>434</v>
      </c>
      <c r="J6" s="1504"/>
      <c r="K6" s="667"/>
      <c r="L6" s="1344" t="s">
        <v>353</v>
      </c>
      <c r="M6" s="1344"/>
      <c r="N6" s="1344"/>
      <c r="O6" s="1344"/>
      <c r="P6" s="1344"/>
      <c r="Q6" s="1344"/>
      <c r="R6" s="1344"/>
      <c r="S6" s="1344"/>
      <c r="T6" s="688"/>
      <c r="U6" s="688"/>
      <c r="V6" s="688"/>
      <c r="W6" s="688"/>
      <c r="X6" s="688"/>
    </row>
    <row r="7" spans="1:24" s="468" customFormat="1" ht="29.1" customHeight="1">
      <c r="A7" s="470" t="s">
        <v>141</v>
      </c>
      <c r="B7" s="458" t="s">
        <v>142</v>
      </c>
      <c r="C7" s="471" t="s">
        <v>109</v>
      </c>
      <c r="D7" s="472" t="s">
        <v>143</v>
      </c>
      <c r="E7" s="471" t="s">
        <v>109</v>
      </c>
      <c r="F7" s="472" t="s">
        <v>143</v>
      </c>
      <c r="G7" s="471" t="s">
        <v>109</v>
      </c>
      <c r="H7" s="472" t="s">
        <v>143</v>
      </c>
      <c r="I7" s="471" t="s">
        <v>109</v>
      </c>
      <c r="J7" s="472" t="s">
        <v>143</v>
      </c>
      <c r="K7" s="473" t="s">
        <v>355</v>
      </c>
      <c r="L7" s="813" t="s">
        <v>435</v>
      </c>
      <c r="M7" s="474"/>
    </row>
    <row r="8" spans="1:24" ht="19.5" customHeight="1">
      <c r="A8" s="475">
        <f>'Bdgt Justf B-4 Pg 2'!B8</f>
        <v>0</v>
      </c>
      <c r="B8" s="476">
        <f>'Bdgt Justf B-4 Pg 2'!F12</f>
        <v>0</v>
      </c>
      <c r="C8" s="1006">
        <v>41667</v>
      </c>
      <c r="D8" s="477">
        <f>IF(C8=0,0,C8/$K$8)</f>
        <v>1</v>
      </c>
      <c r="E8" s="1006"/>
      <c r="F8" s="477">
        <f>IF(E8=0,0,E8/$K$8)</f>
        <v>0</v>
      </c>
      <c r="G8" s="1006">
        <v>0</v>
      </c>
      <c r="H8" s="477">
        <f>IF(G8=0,0,G8/$K$8)</f>
        <v>0</v>
      </c>
      <c r="I8" s="1006"/>
      <c r="J8" s="477">
        <f t="shared" ref="J8" si="0">IF(I8=0,0,I8/$K$8)</f>
        <v>0</v>
      </c>
      <c r="K8" s="1008">
        <f t="shared" ref="K8:K17" si="1">SUM(C8,E8,G8,I8)</f>
        <v>41667</v>
      </c>
      <c r="L8" s="807" t="e">
        <f>#REF!</f>
        <v>#REF!</v>
      </c>
      <c r="M8" s="809" t="s">
        <v>436</v>
      </c>
    </row>
    <row r="9" spans="1:24" ht="19.5" customHeight="1">
      <c r="A9" s="475">
        <f>'Bdgt Justf B-4 Pg 2'!B14</f>
        <v>0</v>
      </c>
      <c r="B9" s="476">
        <f>'Bdgt Justf B-4 Pg 2'!F18</f>
        <v>0</v>
      </c>
      <c r="C9" s="1006"/>
      <c r="D9" s="477">
        <f>IF(C9=0,0,C9/$K$9)</f>
        <v>0</v>
      </c>
      <c r="E9" s="1006"/>
      <c r="F9" s="477">
        <f>IF(E9=0,0,E9/$K$9)</f>
        <v>0</v>
      </c>
      <c r="G9" s="1006"/>
      <c r="H9" s="477">
        <f>IF(G9=0,0,G9/$K$9)</f>
        <v>0</v>
      </c>
      <c r="I9" s="1006"/>
      <c r="J9" s="477">
        <f t="shared" ref="J9:J10" si="2">IF(I9=0,0,I9/$K$10)</f>
        <v>0</v>
      </c>
      <c r="K9" s="1008">
        <f t="shared" si="1"/>
        <v>0</v>
      </c>
      <c r="L9" s="807" t="e">
        <f>#REF!</f>
        <v>#REF!</v>
      </c>
      <c r="M9" s="809" t="s">
        <v>358</v>
      </c>
    </row>
    <row r="10" spans="1:24" ht="19.5" customHeight="1">
      <c r="A10" s="475">
        <f>'Bdgt Justf B-4 Pg 2'!B20</f>
        <v>0</v>
      </c>
      <c r="B10" s="476">
        <f>'Bdgt Justf B-4 Pg 2'!F24</f>
        <v>0</v>
      </c>
      <c r="C10" s="1006"/>
      <c r="D10" s="477">
        <f>IF(C10=0,0,C10/$K$10)</f>
        <v>0</v>
      </c>
      <c r="E10" s="1006"/>
      <c r="F10" s="477">
        <f>IF(E10=0,0,E10/$K$10)</f>
        <v>0</v>
      </c>
      <c r="G10" s="1006"/>
      <c r="H10" s="477">
        <f>IF(G10=0,0,G10/$K$10)</f>
        <v>0</v>
      </c>
      <c r="I10" s="1006"/>
      <c r="J10" s="477">
        <f t="shared" si="2"/>
        <v>0</v>
      </c>
      <c r="K10" s="1008">
        <f t="shared" si="1"/>
        <v>0</v>
      </c>
      <c r="L10" s="807" t="e">
        <f>#REF!</f>
        <v>#REF!</v>
      </c>
      <c r="M10" s="809" t="s">
        <v>359</v>
      </c>
    </row>
    <row r="11" spans="1:24" ht="19.5" customHeight="1">
      <c r="A11" s="475">
        <f>'Bdgt Justf B-4 Pg 2'!B26</f>
        <v>0</v>
      </c>
      <c r="B11" s="476">
        <f>'Bdgt Justf B-4 Pg 2'!F30</f>
        <v>0</v>
      </c>
      <c r="C11" s="1006"/>
      <c r="D11" s="477">
        <f>IF(C11=0,0,C11/$K$11)</f>
        <v>0</v>
      </c>
      <c r="E11" s="1006"/>
      <c r="F11" s="477">
        <f>IF(E11=0,0,E11/$K$11)</f>
        <v>0</v>
      </c>
      <c r="G11" s="1006"/>
      <c r="H11" s="477">
        <f>IF(G11=0,0,G11/$K$11)</f>
        <v>0</v>
      </c>
      <c r="I11" s="1006"/>
      <c r="J11" s="477">
        <f t="shared" ref="J11" si="3">IF(I11=0,0,I11/$K$11)</f>
        <v>0</v>
      </c>
      <c r="K11" s="1008">
        <f t="shared" si="1"/>
        <v>0</v>
      </c>
      <c r="L11" s="807" t="e">
        <f>#REF!</f>
        <v>#REF!</v>
      </c>
      <c r="M11" s="809" t="s">
        <v>360</v>
      </c>
    </row>
    <row r="12" spans="1:24" ht="19.5" customHeight="1">
      <c r="A12" s="475">
        <f>'Bdgt Justf B-4 Pg 2'!B32</f>
        <v>0</v>
      </c>
      <c r="B12" s="476">
        <f>'Bdgt Justf B-4 Pg 2'!F36</f>
        <v>0</v>
      </c>
      <c r="C12" s="1006"/>
      <c r="D12" s="477">
        <f>IF(C12=0,0,C12/$K$12)</f>
        <v>0</v>
      </c>
      <c r="E12" s="1006"/>
      <c r="F12" s="477">
        <f>IF(E12=0,0,E12/$K$12)</f>
        <v>0</v>
      </c>
      <c r="G12" s="1006"/>
      <c r="H12" s="477">
        <f>IF(G12=0,0,G12/$K$12)</f>
        <v>0</v>
      </c>
      <c r="I12" s="1006"/>
      <c r="J12" s="477">
        <f t="shared" ref="J12:J16" si="4">IF(I12=0,0,I12/$K$12)</f>
        <v>0</v>
      </c>
      <c r="K12" s="1008">
        <f t="shared" si="1"/>
        <v>0</v>
      </c>
      <c r="L12" s="807" t="e">
        <f>#REF!</f>
        <v>#REF!</v>
      </c>
      <c r="M12" s="808"/>
    </row>
    <row r="13" spans="1:24" ht="19.5" customHeight="1">
      <c r="A13" s="475">
        <f>'Bdgt Justf B-4 Pg 2'!B38</f>
        <v>0</v>
      </c>
      <c r="B13" s="476">
        <f>'Bdgt Justf B-4 Pg 2'!F42</f>
        <v>0</v>
      </c>
      <c r="C13" s="1006"/>
      <c r="D13" s="477">
        <f t="shared" ref="D13:D16" si="5">IF(C13=0,0,C13/$K$12)</f>
        <v>0</v>
      </c>
      <c r="E13" s="1006"/>
      <c r="F13" s="477">
        <f t="shared" ref="F13:F16" si="6">IF(E13=0,0,E13/$K$12)</f>
        <v>0</v>
      </c>
      <c r="G13" s="1006"/>
      <c r="H13" s="477">
        <f t="shared" ref="H13:H16" si="7">IF(G13=0,0,G13/$K$12)</f>
        <v>0</v>
      </c>
      <c r="I13" s="1006"/>
      <c r="J13" s="477">
        <f t="shared" si="4"/>
        <v>0</v>
      </c>
      <c r="K13" s="1008">
        <f t="shared" si="1"/>
        <v>0</v>
      </c>
      <c r="L13" s="807" t="e">
        <f>#REF!</f>
        <v>#REF!</v>
      </c>
      <c r="M13" s="816" t="s">
        <v>361</v>
      </c>
    </row>
    <row r="14" spans="1:24" ht="19.5" customHeight="1">
      <c r="A14" s="475">
        <f>'Bdgt Justf B-4 Pg 2'!B44</f>
        <v>0</v>
      </c>
      <c r="B14" s="476">
        <f>'Bdgt Justf B-4 Pg 2'!F48</f>
        <v>0</v>
      </c>
      <c r="C14" s="1006"/>
      <c r="D14" s="477">
        <f t="shared" si="5"/>
        <v>0</v>
      </c>
      <c r="E14" s="1006"/>
      <c r="F14" s="477">
        <f t="shared" si="6"/>
        <v>0</v>
      </c>
      <c r="G14" s="1006"/>
      <c r="H14" s="477">
        <f t="shared" si="7"/>
        <v>0</v>
      </c>
      <c r="I14" s="1006"/>
      <c r="J14" s="477">
        <f t="shared" si="4"/>
        <v>0</v>
      </c>
      <c r="K14" s="1008">
        <f t="shared" si="1"/>
        <v>0</v>
      </c>
      <c r="L14" s="807" t="e">
        <f>#REF!</f>
        <v>#REF!</v>
      </c>
      <c r="M14" s="808"/>
    </row>
    <row r="15" spans="1:24" ht="19.5" customHeight="1">
      <c r="A15" s="475">
        <f>'Bdgt Justf B-4 Pg 2'!B50</f>
        <v>0</v>
      </c>
      <c r="B15" s="476">
        <f>'Bdgt Justf B-4 Pg 2'!F54</f>
        <v>0</v>
      </c>
      <c r="C15" s="1006"/>
      <c r="D15" s="477">
        <f t="shared" si="5"/>
        <v>0</v>
      </c>
      <c r="E15" s="1006"/>
      <c r="F15" s="477">
        <f t="shared" si="6"/>
        <v>0</v>
      </c>
      <c r="G15" s="1006"/>
      <c r="H15" s="477">
        <f t="shared" si="7"/>
        <v>0</v>
      </c>
      <c r="I15" s="1006"/>
      <c r="J15" s="477">
        <f t="shared" si="4"/>
        <v>0</v>
      </c>
      <c r="K15" s="1008">
        <f t="shared" si="1"/>
        <v>0</v>
      </c>
      <c r="L15" s="807" t="e">
        <f>#REF!</f>
        <v>#REF!</v>
      </c>
      <c r="M15" s="808"/>
    </row>
    <row r="16" spans="1:24" ht="19.5" customHeight="1">
      <c r="A16" s="475">
        <f>'Bdgt Justf B-4 Pg 2'!B56</f>
        <v>0</v>
      </c>
      <c r="B16" s="476">
        <f>'Bdgt Justf B-4 Pg 2'!F60</f>
        <v>0</v>
      </c>
      <c r="C16" s="1006"/>
      <c r="D16" s="477">
        <f t="shared" si="5"/>
        <v>0</v>
      </c>
      <c r="E16" s="1006"/>
      <c r="F16" s="477">
        <f t="shared" si="6"/>
        <v>0</v>
      </c>
      <c r="G16" s="1006"/>
      <c r="H16" s="477">
        <f t="shared" si="7"/>
        <v>0</v>
      </c>
      <c r="I16" s="1006"/>
      <c r="J16" s="477">
        <f t="shared" si="4"/>
        <v>0</v>
      </c>
      <c r="K16" s="1008">
        <f t="shared" si="1"/>
        <v>0</v>
      </c>
      <c r="L16" s="807" t="e">
        <f>#REF!</f>
        <v>#REF!</v>
      </c>
      <c r="M16" s="808"/>
    </row>
    <row r="17" spans="1:20" ht="19.5" customHeight="1" thickBot="1">
      <c r="A17" s="475">
        <f>'Bdgt Justf B-4 Pg 2'!B62</f>
        <v>0</v>
      </c>
      <c r="B17" s="476">
        <f>'Bdgt Justf B-4 Pg 2'!F66</f>
        <v>0</v>
      </c>
      <c r="C17" s="480"/>
      <c r="D17" s="481">
        <f>IF(C17=0,0,C17/$K$17)</f>
        <v>0</v>
      </c>
      <c r="E17" s="480"/>
      <c r="F17" s="481">
        <f>IF(E17=0,0,E17/$K$17)</f>
        <v>0</v>
      </c>
      <c r="G17" s="480"/>
      <c r="H17" s="481">
        <f>IF(G17=0,0,G17/$K$17)</f>
        <v>0</v>
      </c>
      <c r="I17" s="480"/>
      <c r="J17" s="481">
        <f t="shared" ref="J17" si="8">IF(I17=0,0,I17/$K$17)</f>
        <v>0</v>
      </c>
      <c r="K17" s="480">
        <f t="shared" si="1"/>
        <v>0</v>
      </c>
      <c r="L17" s="807" t="e">
        <f>#REF!</f>
        <v>#REF!</v>
      </c>
      <c r="M17" s="808"/>
    </row>
    <row r="18" spans="1:20" s="468" customFormat="1" ht="19.5" customHeight="1" thickTop="1">
      <c r="A18" s="709" t="s">
        <v>362</v>
      </c>
      <c r="B18" s="482">
        <f>SUM(B8:B17)</f>
        <v>0</v>
      </c>
      <c r="C18" s="483">
        <f>SUM(C8:C17)</f>
        <v>41667</v>
      </c>
      <c r="D18" s="484">
        <f>IF(C18=0,0,C18/$K$18)</f>
        <v>1</v>
      </c>
      <c r="E18" s="483">
        <f t="shared" ref="E18" si="9">SUM(E8:E17)</f>
        <v>0</v>
      </c>
      <c r="F18" s="484">
        <f>IF(E18=0,0,E18/$K$18)</f>
        <v>0</v>
      </c>
      <c r="G18" s="483">
        <f t="shared" ref="G18" si="10">SUM(G8:G17)</f>
        <v>0</v>
      </c>
      <c r="H18" s="484">
        <f>IF(G18=0,0,G18/$K$18)</f>
        <v>0</v>
      </c>
      <c r="I18" s="483">
        <f t="shared" ref="I18" si="11">SUM(I8:I17)</f>
        <v>0</v>
      </c>
      <c r="J18" s="484">
        <f t="shared" ref="J18" si="12">IF(I18=0,0,I18/$K$18)</f>
        <v>0</v>
      </c>
      <c r="K18" s="483">
        <f>SUM(K8:K17)</f>
        <v>41667</v>
      </c>
      <c r="L18" s="810" t="e">
        <f>#REF!</f>
        <v>#REF!</v>
      </c>
      <c r="M18" s="811"/>
    </row>
    <row r="19" spans="1:20" ht="19.5" customHeight="1" thickBot="1">
      <c r="A19" s="765" t="s">
        <v>147</v>
      </c>
      <c r="B19" s="768">
        <f>'Bdgt Justf B-1b Pg 2 '!F82</f>
        <v>0.29898960808313535</v>
      </c>
      <c r="C19" s="770">
        <f>ROUND(C18*$B$19,0)</f>
        <v>12458</v>
      </c>
      <c r="D19" s="1213">
        <f>IF(C19=0,0,C19/$K$19)</f>
        <v>1</v>
      </c>
      <c r="E19" s="1214">
        <f t="shared" ref="E19" si="13">ROUND(E18*$B$19,0)</f>
        <v>0</v>
      </c>
      <c r="F19" s="1213">
        <f>IF(E19=0,0,E19/$K$19)</f>
        <v>0</v>
      </c>
      <c r="G19" s="1214">
        <f t="shared" ref="G19" si="14">ROUND(G18*$B$19,0)</f>
        <v>0</v>
      </c>
      <c r="H19" s="1213">
        <f>IF(G19=0,0,G19/$K$19)</f>
        <v>0</v>
      </c>
      <c r="I19" s="1214">
        <f t="shared" ref="I19" si="15">ROUND(I18*$B$19,0)</f>
        <v>0</v>
      </c>
      <c r="J19" s="1213">
        <f t="shared" ref="J19" si="16">IF(I19=0,0,I19/$K$19)</f>
        <v>0</v>
      </c>
      <c r="K19" s="1214">
        <f>SUM(C19,E19,G19,I19)</f>
        <v>12458</v>
      </c>
      <c r="L19" s="807" t="e">
        <f>#REF!</f>
        <v>#REF!</v>
      </c>
      <c r="M19" s="812"/>
    </row>
    <row r="20" spans="1:20" s="468" customFormat="1" ht="19.5" customHeight="1" thickBot="1">
      <c r="A20" s="766" t="s">
        <v>111</v>
      </c>
      <c r="B20" s="769"/>
      <c r="C20" s="759">
        <f>SUM(C18:C19)</f>
        <v>54125</v>
      </c>
      <c r="D20" s="760">
        <f>IF(C20=0,0,C20/$K$20)</f>
        <v>1</v>
      </c>
      <c r="E20" s="767">
        <f t="shared" ref="E20" si="17">SUM(E18:E19)</f>
        <v>0</v>
      </c>
      <c r="F20" s="760">
        <f>IF(E20=0,0,E20/$K$20)</f>
        <v>0</v>
      </c>
      <c r="G20" s="767">
        <f t="shared" ref="G20" si="18">SUM(G18:G19)</f>
        <v>0</v>
      </c>
      <c r="H20" s="760">
        <f>IF(G20=0,0,G20/$K$20)</f>
        <v>0</v>
      </c>
      <c r="I20" s="767">
        <f t="shared" ref="I20" si="19">SUM(I18:I19)</f>
        <v>0</v>
      </c>
      <c r="J20" s="760">
        <f t="shared" ref="J20" si="20">IF(I20=0,0,I20/$K$20)</f>
        <v>0</v>
      </c>
      <c r="K20" s="761">
        <f>SUM(K18:K19)</f>
        <v>54125</v>
      </c>
      <c r="L20" s="810" t="e">
        <f>#REF!</f>
        <v>#REF!</v>
      </c>
      <c r="M20" s="811"/>
    </row>
    <row r="21" spans="1:20" ht="13.5" customHeight="1">
      <c r="A21" s="487"/>
      <c r="B21" s="469"/>
      <c r="C21" s="469"/>
      <c r="D21" s="750"/>
      <c r="E21" s="469"/>
      <c r="F21" s="750"/>
      <c r="G21" s="469"/>
      <c r="H21" s="750"/>
      <c r="I21" s="469"/>
      <c r="J21" s="750"/>
      <c r="K21" s="488"/>
      <c r="L21" s="1490" t="s">
        <v>363</v>
      </c>
      <c r="M21" s="1491"/>
      <c r="N21" s="1491"/>
      <c r="O21" s="1491"/>
      <c r="P21" s="1491"/>
      <c r="Q21" s="1491"/>
      <c r="R21" s="1491"/>
    </row>
    <row r="22" spans="1:20" s="468" customFormat="1" ht="17.100000000000001" customHeight="1">
      <c r="A22" s="1492" t="s">
        <v>148</v>
      </c>
      <c r="B22" s="1493"/>
      <c r="C22" s="489" t="s">
        <v>364</v>
      </c>
      <c r="D22" s="472" t="s">
        <v>9</v>
      </c>
      <c r="E22" s="489" t="s">
        <v>364</v>
      </c>
      <c r="F22" s="472" t="s">
        <v>9</v>
      </c>
      <c r="G22" s="489" t="s">
        <v>364</v>
      </c>
      <c r="H22" s="472" t="s">
        <v>9</v>
      </c>
      <c r="I22" s="489" t="s">
        <v>364</v>
      </c>
      <c r="J22" s="472" t="s">
        <v>9</v>
      </c>
      <c r="K22" s="490" t="s">
        <v>355</v>
      </c>
      <c r="L22" s="1494" t="s">
        <v>151</v>
      </c>
      <c r="M22" s="1495"/>
      <c r="N22" s="1495"/>
      <c r="O22" s="1495"/>
      <c r="P22" s="1495"/>
      <c r="Q22" s="1495"/>
      <c r="R22" s="1495"/>
      <c r="S22" s="1495"/>
      <c r="T22" s="1495"/>
    </row>
    <row r="23" spans="1:20" ht="15" customHeight="1">
      <c r="A23" s="1492" t="s">
        <v>152</v>
      </c>
      <c r="B23" s="1493"/>
      <c r="C23" s="492"/>
      <c r="D23" s="493">
        <f>IF(C23=0,0,C23/$K$23)</f>
        <v>0</v>
      </c>
      <c r="E23" s="492"/>
      <c r="F23" s="493">
        <f>IF(E23=0,0,E23/$K$23)</f>
        <v>0</v>
      </c>
      <c r="G23" s="492"/>
      <c r="H23" s="493">
        <f>IF(G23=0,0,G23/$K$23)</f>
        <v>0</v>
      </c>
      <c r="I23" s="492"/>
      <c r="J23" s="493">
        <f t="shared" ref="J23" si="21">IF(I23=0,0,I23/$K$23)</f>
        <v>0</v>
      </c>
      <c r="K23" s="1008">
        <f>SUM(C23,E23,G23,I23)</f>
        <v>0</v>
      </c>
      <c r="L23" s="461">
        <f>'Bdgt Justf B-4 Pg 2'!F96</f>
        <v>0</v>
      </c>
    </row>
    <row r="24" spans="1:20" ht="15" customHeight="1">
      <c r="A24" s="1492" t="s">
        <v>153</v>
      </c>
      <c r="B24" s="1493"/>
      <c r="C24" s="492"/>
      <c r="D24" s="493">
        <f>IF(C24=0,0,C24/$K$24)</f>
        <v>0</v>
      </c>
      <c r="E24" s="492"/>
      <c r="F24" s="493">
        <f>IF(E24=0,0,E24/$K$24)</f>
        <v>0</v>
      </c>
      <c r="G24" s="492"/>
      <c r="H24" s="493">
        <f>IF(G24=0,0,G24/$K$24)</f>
        <v>0</v>
      </c>
      <c r="I24" s="492"/>
      <c r="J24" s="493">
        <f>IF(I24=0,0,I24/$K$24)</f>
        <v>0</v>
      </c>
      <c r="K24" s="1008">
        <f>SUM(C24,E24,G24,I24)</f>
        <v>0</v>
      </c>
      <c r="L24" s="461">
        <f>'Bdgt Justf B-4 Pg 2'!F106</f>
        <v>0</v>
      </c>
    </row>
    <row r="25" spans="1:20" ht="15" customHeight="1">
      <c r="A25" s="1492" t="s">
        <v>154</v>
      </c>
      <c r="B25" s="1493"/>
      <c r="C25" s="492"/>
      <c r="D25" s="493">
        <f>IF(C25=0,0,C25/$K$25)</f>
        <v>0</v>
      </c>
      <c r="E25" s="492"/>
      <c r="F25" s="493">
        <f>IF(E25=0,0,E25/$K$25)</f>
        <v>0</v>
      </c>
      <c r="G25" s="492"/>
      <c r="H25" s="493">
        <f>IF(G25=0,0,G25/$K$25)</f>
        <v>0</v>
      </c>
      <c r="I25" s="492"/>
      <c r="J25" s="493">
        <f>IF(I25=0,0,I25/$K$25)</f>
        <v>0</v>
      </c>
      <c r="K25" s="1008">
        <f>SUM(C25,E25,G25,I25)</f>
        <v>0</v>
      </c>
      <c r="L25" s="461">
        <f>'Bdgt Justf B-4 Pg 2'!F116</f>
        <v>0</v>
      </c>
    </row>
    <row r="26" spans="1:20" ht="15" customHeight="1">
      <c r="A26" s="1492" t="s">
        <v>155</v>
      </c>
      <c r="B26" s="1493"/>
      <c r="C26" s="492"/>
      <c r="D26" s="493">
        <f>IF(C26=0,0,C26/$K$26)</f>
        <v>0</v>
      </c>
      <c r="E26" s="492"/>
      <c r="F26" s="493">
        <f>IF(E26=0,0,E26/$K$26)</f>
        <v>0</v>
      </c>
      <c r="G26" s="492"/>
      <c r="H26" s="493">
        <f>IF(G26=0,0,G26/$K$26)</f>
        <v>0</v>
      </c>
      <c r="I26" s="492"/>
      <c r="J26" s="493">
        <f>IF(I26=0,0,I26/$K$26)</f>
        <v>0</v>
      </c>
      <c r="K26" s="1008">
        <f>SUM(C26,E26,G26,I26)</f>
        <v>0</v>
      </c>
      <c r="L26" s="461">
        <f>'Bdgt Justf B-4 Pg 2'!F125</f>
        <v>0</v>
      </c>
    </row>
    <row r="27" spans="1:20" ht="15" customHeight="1">
      <c r="A27" s="1492" t="s">
        <v>156</v>
      </c>
      <c r="B27" s="1493"/>
      <c r="C27" s="492"/>
      <c r="D27" s="493"/>
      <c r="E27" s="492"/>
      <c r="F27" s="493"/>
      <c r="G27" s="492"/>
      <c r="H27" s="493"/>
      <c r="I27" s="492"/>
      <c r="J27" s="493"/>
      <c r="K27" s="1008"/>
    </row>
    <row r="28" spans="1:20" ht="15" customHeight="1">
      <c r="A28" s="1215">
        <f>'Bdgt Justf B-1b Pg 2 '!A130</f>
        <v>0</v>
      </c>
      <c r="B28" s="491"/>
      <c r="C28" s="492"/>
      <c r="D28" s="493">
        <f>IF(C28=0,0,C28/$K$28)</f>
        <v>0</v>
      </c>
      <c r="E28" s="492"/>
      <c r="F28" s="493">
        <f>IF(E28=0,0,E28/$K$28)</f>
        <v>0</v>
      </c>
      <c r="G28" s="492"/>
      <c r="H28" s="493">
        <f>IF(G28=0,0,G28/$K$28)</f>
        <v>0</v>
      </c>
      <c r="I28" s="492"/>
      <c r="J28" s="493">
        <f>IF(I28=0,0,I28/$K$28)</f>
        <v>0</v>
      </c>
      <c r="K28" s="1008">
        <f>SUM(C28,E28,G28,I28)</f>
        <v>0</v>
      </c>
      <c r="L28" s="461">
        <f>'Bdgt Justf B-4 Pg 2'!F130</f>
        <v>0</v>
      </c>
    </row>
    <row r="29" spans="1:20" ht="15" customHeight="1">
      <c r="A29" s="1215">
        <f>'Bdgt Justf B-1b Pg 2 '!A131</f>
        <v>0</v>
      </c>
      <c r="B29" s="491"/>
      <c r="C29" s="492"/>
      <c r="D29" s="493">
        <f>IF(C29=0,0,C29/$K$29)</f>
        <v>0</v>
      </c>
      <c r="E29" s="492"/>
      <c r="F29" s="493">
        <f>IF(E29=0,0,E29/$K$29)</f>
        <v>0</v>
      </c>
      <c r="G29" s="492"/>
      <c r="H29" s="493">
        <f>IF(G29=0,0,G29/$K$29)</f>
        <v>0</v>
      </c>
      <c r="I29" s="492"/>
      <c r="J29" s="493">
        <f>IF(I29=0,0,I29/$K$29)</f>
        <v>0</v>
      </c>
      <c r="K29" s="1008">
        <f>SUM(C29,E29,G29,I29)</f>
        <v>0</v>
      </c>
      <c r="L29" s="461">
        <f>'Bdgt Justf B-4 Pg 2'!F131</f>
        <v>0</v>
      </c>
    </row>
    <row r="30" spans="1:20" ht="15" hidden="1" customHeight="1">
      <c r="A30" s="1215">
        <f>'Bdgt Justf B-1b Pg 2 '!A132</f>
        <v>0</v>
      </c>
      <c r="B30" s="491"/>
      <c r="C30" s="492"/>
      <c r="D30" s="493">
        <f>IF(C30=0,0,C30/$K$30)</f>
        <v>0</v>
      </c>
      <c r="E30" s="492"/>
      <c r="F30" s="493">
        <f>IF(E30=0,0,E30/$K$30)</f>
        <v>0</v>
      </c>
      <c r="G30" s="492"/>
      <c r="H30" s="493">
        <f>IF(G30=0,0,G30/$K$30)</f>
        <v>0</v>
      </c>
      <c r="I30" s="492"/>
      <c r="J30" s="493">
        <f>IF(I30=0,0,I30/$K$30)</f>
        <v>0</v>
      </c>
      <c r="K30" s="1008">
        <f>SUM(C30,E30,G30,I30)</f>
        <v>0</v>
      </c>
      <c r="L30" s="461">
        <f>'Bdgt Justf B-1b Pg 2 '!F132</f>
        <v>0</v>
      </c>
    </row>
    <row r="31" spans="1:20" ht="15" hidden="1" customHeight="1">
      <c r="A31" s="1215">
        <f>'Bdgt Justf B-1b Pg 2 '!A133</f>
        <v>0</v>
      </c>
      <c r="B31" s="491"/>
      <c r="C31" s="492"/>
      <c r="D31" s="493">
        <f>IF(C31=0,0,C31/$K$31)</f>
        <v>0</v>
      </c>
      <c r="E31" s="492"/>
      <c r="F31" s="493">
        <f>IF(E31=0,0,E31/$K$31)</f>
        <v>0</v>
      </c>
      <c r="G31" s="492"/>
      <c r="H31" s="493">
        <f>IF(G31=0,0,G31/$K$31)</f>
        <v>0</v>
      </c>
      <c r="I31" s="492"/>
      <c r="J31" s="493">
        <f>IF(I31=0,0,I31/$K$31)</f>
        <v>0</v>
      </c>
      <c r="K31" s="1008">
        <f>SUM(C31,E31,G31,I31)</f>
        <v>0</v>
      </c>
      <c r="L31" s="461">
        <f>'Bdgt Justf B-1b Pg 2 '!F133</f>
        <v>0</v>
      </c>
    </row>
    <row r="32" spans="1:20" ht="15" customHeight="1">
      <c r="A32" s="1496" t="s">
        <v>157</v>
      </c>
      <c r="B32" s="1497"/>
      <c r="C32" s="492"/>
      <c r="D32" s="493"/>
      <c r="E32" s="492"/>
      <c r="F32" s="493"/>
      <c r="G32" s="492"/>
      <c r="H32" s="493"/>
      <c r="I32" s="492"/>
      <c r="J32" s="493"/>
      <c r="K32" s="1008"/>
    </row>
    <row r="33" spans="1:15" ht="15" customHeight="1">
      <c r="A33" s="1215">
        <f>'Bdgt Justf B-1b Pg 2 '!A139</f>
        <v>0</v>
      </c>
      <c r="B33" s="494" t="s">
        <v>158</v>
      </c>
      <c r="C33" s="492"/>
      <c r="D33" s="493">
        <f>IF(C33=0,0,C33/$K$33)</f>
        <v>0</v>
      </c>
      <c r="E33" s="492"/>
      <c r="F33" s="493">
        <f>IF(E33=0,0,E33/$K$33)</f>
        <v>0</v>
      </c>
      <c r="G33" s="492"/>
      <c r="H33" s="493">
        <f>IF(G33=0,0,G33/$K$33)</f>
        <v>0</v>
      </c>
      <c r="I33" s="492"/>
      <c r="J33" s="493">
        <f>IF(I33=0,0,I33/$K$33)</f>
        <v>0</v>
      </c>
      <c r="K33" s="1008">
        <f>SUM(C33,E33,G33,I33)</f>
        <v>0</v>
      </c>
      <c r="L33" s="461">
        <f>'Bdgt Justf B-4 Pg 2'!F139</f>
        <v>0</v>
      </c>
    </row>
    <row r="34" spans="1:15" ht="15" customHeight="1" thickBot="1">
      <c r="A34" s="756">
        <f>'Bdgt Justf B-1b Pg 2 '!A140</f>
        <v>0</v>
      </c>
      <c r="B34" s="757"/>
      <c r="C34" s="758"/>
      <c r="D34" s="1213">
        <f>IF(C34=0,0,C34/$K$34)</f>
        <v>0</v>
      </c>
      <c r="E34" s="758"/>
      <c r="F34" s="1213">
        <f>IF(E34=0,0,E34/$K$34)</f>
        <v>0</v>
      </c>
      <c r="G34" s="758"/>
      <c r="H34" s="1213">
        <f>IF(G34=0,0,G34/$K$34)</f>
        <v>0</v>
      </c>
      <c r="I34" s="758"/>
      <c r="J34" s="1213">
        <f>IF(I34=0,0,I34/$K$34)</f>
        <v>0</v>
      </c>
      <c r="K34" s="1214">
        <f>SUM(C34,E34,G34,I34)</f>
        <v>0</v>
      </c>
      <c r="L34" s="461">
        <f>'Bdgt Justf B-4 Pg 2'!F140</f>
        <v>0</v>
      </c>
    </row>
    <row r="35" spans="1:15" s="468" customFormat="1" ht="21" customHeight="1" thickBot="1">
      <c r="A35" s="1488" t="s">
        <v>159</v>
      </c>
      <c r="B35" s="1489"/>
      <c r="C35" s="759">
        <f>SUM(C23:C34)</f>
        <v>0</v>
      </c>
      <c r="D35" s="760">
        <f>IF(C35=0,0,C35/$K$35)</f>
        <v>0</v>
      </c>
      <c r="E35" s="759">
        <f>SUM(E23:E34)</f>
        <v>0</v>
      </c>
      <c r="F35" s="760">
        <f>IF(E35=0,0,E35/$K$35)</f>
        <v>0</v>
      </c>
      <c r="G35" s="759">
        <f>SUM(G23:G34)</f>
        <v>0</v>
      </c>
      <c r="H35" s="760">
        <f>IF(G35=0,0,G35/$K$35)</f>
        <v>0</v>
      </c>
      <c r="I35" s="759">
        <f>SUM(I23:I34)</f>
        <v>0</v>
      </c>
      <c r="J35" s="760">
        <f t="shared" ref="J35" si="22">IF(I35=0,0,I35/$K$35)</f>
        <v>0</v>
      </c>
      <c r="K35" s="761">
        <f>SUM(K23:K34)</f>
        <v>0</v>
      </c>
      <c r="L35" s="461">
        <f>'Bdgt Justf B-4 Pg 2'!F146</f>
        <v>0</v>
      </c>
      <c r="M35" s="486"/>
    </row>
    <row r="36" spans="1:15" ht="15" customHeight="1" thickBot="1">
      <c r="A36" s="747"/>
      <c r="B36" s="498"/>
      <c r="C36" s="499"/>
      <c r="D36" s="500"/>
      <c r="E36" s="499"/>
      <c r="F36" s="501"/>
      <c r="G36" s="502"/>
      <c r="H36" s="501"/>
      <c r="I36" s="502"/>
      <c r="J36" s="501"/>
      <c r="K36" s="751"/>
    </row>
    <row r="37" spans="1:15" ht="18.75" customHeight="1">
      <c r="A37" s="1498" t="s">
        <v>164</v>
      </c>
      <c r="B37" s="1499"/>
      <c r="C37" s="503">
        <f>SUM(C20,C35)</f>
        <v>54125</v>
      </c>
      <c r="D37" s="493">
        <f>IF(C37=0,0,C37/$K$37)</f>
        <v>1</v>
      </c>
      <c r="E37" s="503">
        <f>SUM(E20,E35)</f>
        <v>0</v>
      </c>
      <c r="F37" s="493">
        <f>IF(E37=0,0,E37/$K$37)</f>
        <v>0</v>
      </c>
      <c r="G37" s="503">
        <f>SUM(G20,G35)</f>
        <v>0</v>
      </c>
      <c r="H37" s="493">
        <f>IF(G37=0,0,G37/$K$37)</f>
        <v>0</v>
      </c>
      <c r="I37" s="503">
        <f>SUM(I20,I35)</f>
        <v>0</v>
      </c>
      <c r="J37" s="493">
        <f t="shared" ref="J37" si="23">IF(I37=0,0,I37/$K$37)</f>
        <v>0</v>
      </c>
      <c r="K37" s="1008">
        <f>SUM(C37,E37,G37,I37)</f>
        <v>54125</v>
      </c>
      <c r="L37" s="461">
        <f>'Bdgt Justf B-4 Pg 2'!F148</f>
        <v>0</v>
      </c>
    </row>
    <row r="38" spans="1:15" ht="18.75" customHeight="1" thickBot="1">
      <c r="A38" s="504" t="s">
        <v>165</v>
      </c>
      <c r="B38" s="505">
        <f>K38/K37</f>
        <v>0.16999538106235565</v>
      </c>
      <c r="C38" s="495">
        <f>ROUND(C37*$M$38,0)</f>
        <v>9201</v>
      </c>
      <c r="D38" s="496">
        <f>IF(C38=0,0,C38/$K$38)</f>
        <v>1</v>
      </c>
      <c r="E38" s="495">
        <f>ROUND(E37*$M$38,0)</f>
        <v>0</v>
      </c>
      <c r="F38" s="496">
        <f>IF(E38=0,0,E38/$K$38)</f>
        <v>0</v>
      </c>
      <c r="G38" s="495">
        <f>ROUND(G37*$M$38,0)</f>
        <v>0</v>
      </c>
      <c r="H38" s="496">
        <f>IF(G38=0,0,G38/$K$38)</f>
        <v>0</v>
      </c>
      <c r="I38" s="495">
        <f>ROUND(I37*$M$38,0)</f>
        <v>0</v>
      </c>
      <c r="J38" s="496">
        <f t="shared" ref="J38" si="24">IF(I38=0,0,I38/$K$38)</f>
        <v>0</v>
      </c>
      <c r="K38" s="497">
        <f>SUM(C38,E38,G38,I38)</f>
        <v>9201</v>
      </c>
      <c r="L38" s="461">
        <f>'Bdgt Justf B-4 Pg 2'!F157</f>
        <v>0</v>
      </c>
      <c r="M38" s="506">
        <f>'Bdgt Justf B-1b Pg 2 '!F156</f>
        <v>0.16999538106235565</v>
      </c>
    </row>
    <row r="39" spans="1:15" s="468" customFormat="1" ht="18.75" customHeight="1" thickBot="1">
      <c r="A39" s="1488" t="s">
        <v>166</v>
      </c>
      <c r="B39" s="1489"/>
      <c r="C39" s="759">
        <f>SUM(C37:C38)</f>
        <v>63326</v>
      </c>
      <c r="D39" s="760">
        <f>IF(C39=0,0,C39/$K$39)</f>
        <v>1</v>
      </c>
      <c r="E39" s="759">
        <f t="shared" ref="E39" si="25">SUM(E37:E38)</f>
        <v>0</v>
      </c>
      <c r="F39" s="760">
        <f>IF(E39=0,0,E39/$K$39)</f>
        <v>0</v>
      </c>
      <c r="G39" s="759">
        <f t="shared" ref="G39" si="26">SUM(G37:G38)</f>
        <v>0</v>
      </c>
      <c r="H39" s="760">
        <f>IF(G39=0,0,G39/$K$39)</f>
        <v>0</v>
      </c>
      <c r="I39" s="759">
        <f t="shared" ref="I39" si="27">SUM(I37:I38)</f>
        <v>0</v>
      </c>
      <c r="J39" s="760">
        <f t="shared" ref="J39" si="28">IF(I39=0,0,I39/$K$39)</f>
        <v>0</v>
      </c>
      <c r="K39" s="761">
        <f>+K37+K38</f>
        <v>63326</v>
      </c>
      <c r="L39" s="461">
        <f>'Bdgt Justf B-4 Pg 2'!F159</f>
        <v>0</v>
      </c>
    </row>
    <row r="40" spans="1:15" ht="11.1" customHeight="1" thickBot="1">
      <c r="A40" s="762"/>
      <c r="B40" s="498"/>
      <c r="C40" s="763"/>
      <c r="D40" s="764"/>
      <c r="E40" s="763"/>
      <c r="F40" s="764"/>
      <c r="G40" s="502"/>
      <c r="H40" s="764"/>
      <c r="I40" s="502"/>
      <c r="J40" s="764"/>
      <c r="K40" s="752"/>
    </row>
    <row r="41" spans="1:15" ht="15.95" customHeight="1" thickBot="1">
      <c r="A41" s="1478" t="s">
        <v>366</v>
      </c>
      <c r="B41" s="1479"/>
      <c r="C41" s="1480" t="e">
        <v>#N/A</v>
      </c>
      <c r="D41" s="1481"/>
      <c r="E41" s="1480" t="s">
        <v>437</v>
      </c>
      <c r="F41" s="1481"/>
      <c r="G41" s="1480" t="s">
        <v>437</v>
      </c>
      <c r="H41" s="1481"/>
      <c r="I41" s="1480" t="s">
        <v>437</v>
      </c>
      <c r="J41" s="1481"/>
      <c r="K41" s="752"/>
    </row>
    <row r="42" spans="1:15" ht="18" customHeight="1">
      <c r="A42" s="1482" t="s">
        <v>369</v>
      </c>
      <c r="B42" s="1483"/>
      <c r="C42" s="1484"/>
      <c r="D42" s="1485"/>
      <c r="E42" s="1486"/>
      <c r="F42" s="1487"/>
      <c r="G42" s="1486"/>
      <c r="H42" s="1487"/>
      <c r="I42" s="1486"/>
      <c r="J42" s="1487"/>
      <c r="K42" s="753">
        <f>SUM(C42,E42,G42,I42)</f>
        <v>0</v>
      </c>
    </row>
    <row r="43" spans="1:15" ht="16.5" customHeight="1">
      <c r="A43" s="1474" t="s">
        <v>370</v>
      </c>
      <c r="B43" s="1475"/>
      <c r="C43" s="1395" t="e">
        <f>IF(C39=0,0,C39/C42)</f>
        <v>#DIV/0!</v>
      </c>
      <c r="D43" s="1396"/>
      <c r="E43" s="1395">
        <f>IF(E39=0,0,E39/E42)</f>
        <v>0</v>
      </c>
      <c r="F43" s="1396"/>
      <c r="G43" s="1395">
        <f>IF(G39=0,0,G39/G42)</f>
        <v>0</v>
      </c>
      <c r="H43" s="1396"/>
      <c r="I43" s="1395">
        <f>IF(I39=0,0,I39/I42)</f>
        <v>0</v>
      </c>
      <c r="J43" s="1396"/>
      <c r="K43" s="754" t="s">
        <v>371</v>
      </c>
    </row>
    <row r="44" spans="1:15" ht="18" customHeight="1">
      <c r="A44" s="1476" t="s">
        <v>372</v>
      </c>
      <c r="B44" s="1477"/>
      <c r="C44" s="1387"/>
      <c r="D44" s="1388"/>
      <c r="E44" s="1387"/>
      <c r="F44" s="1388"/>
      <c r="G44" s="1389"/>
      <c r="H44" s="1390"/>
      <c r="I44" s="1389"/>
      <c r="J44" s="1390"/>
      <c r="K44" s="755"/>
      <c r="L44" s="694" t="s">
        <v>373</v>
      </c>
    </row>
    <row r="45" spans="1:15" ht="12.95" hidden="1" customHeight="1" thickTop="1">
      <c r="A45" s="507"/>
      <c r="B45" s="469"/>
      <c r="C45" s="508"/>
      <c r="D45" s="469"/>
      <c r="E45" s="508"/>
      <c r="F45" s="469"/>
      <c r="G45" s="469"/>
      <c r="H45" s="469"/>
      <c r="I45" s="469"/>
      <c r="J45" s="469"/>
      <c r="K45" s="509"/>
      <c r="L45" s="694"/>
    </row>
    <row r="46" spans="1:15" ht="12.95" customHeight="1">
      <c r="A46" s="1243"/>
      <c r="B46" s="1216"/>
      <c r="C46" s="1217"/>
      <c r="D46" s="1217"/>
      <c r="E46" s="1217"/>
      <c r="F46" s="1216"/>
      <c r="G46" s="1216"/>
      <c r="H46" s="1216"/>
      <c r="I46" s="1216"/>
      <c r="J46" s="1216"/>
      <c r="K46" s="1218" t="s">
        <v>438</v>
      </c>
      <c r="L46" s="694" t="s">
        <v>439</v>
      </c>
    </row>
    <row r="47" spans="1:15" ht="15" customHeight="1" thickBot="1">
      <c r="C47" s="510"/>
      <c r="E47" s="510"/>
      <c r="K47" s="510"/>
    </row>
    <row r="48" spans="1:15" ht="30" customHeight="1">
      <c r="A48" s="511" t="s">
        <v>440</v>
      </c>
      <c r="B48" s="512"/>
      <c r="C48" s="1471" t="str">
        <f>C6</f>
        <v>Something Else Non-HHS</v>
      </c>
      <c r="D48" s="1471"/>
      <c r="E48" s="1471" t="str">
        <f>E6</f>
        <v>Non-Medical Case Management</v>
      </c>
      <c r="F48" s="1471"/>
      <c r="G48" s="1471" t="str">
        <f>G6</f>
        <v>Treatment Adherence</v>
      </c>
      <c r="H48" s="1471"/>
      <c r="I48" s="1471" t="str">
        <f>I6</f>
        <v>Peer Advocacy</v>
      </c>
      <c r="J48" s="1471"/>
      <c r="K48" s="513"/>
      <c r="L48" s="514"/>
      <c r="M48" s="515"/>
      <c r="N48" s="515"/>
      <c r="O48" s="516"/>
    </row>
    <row r="49" spans="1:15" s="520" customFormat="1" ht="288" customHeight="1">
      <c r="A49" s="517" t="s">
        <v>375</v>
      </c>
      <c r="B49" s="518"/>
      <c r="C49" s="1472" t="e">
        <v>#N/A</v>
      </c>
      <c r="D49" s="1473"/>
      <c r="E49" s="1472" t="s">
        <v>441</v>
      </c>
      <c r="F49" s="1473"/>
      <c r="G49" s="1472" t="s">
        <v>442</v>
      </c>
      <c r="H49" s="1473"/>
      <c r="I49" s="1472" t="s">
        <v>443</v>
      </c>
      <c r="J49" s="1473"/>
      <c r="K49" s="518"/>
      <c r="L49" s="518"/>
      <c r="M49" s="518"/>
      <c r="N49" s="518"/>
      <c r="O49" s="519"/>
    </row>
    <row r="50" spans="1:15" ht="15" customHeight="1">
      <c r="A50" s="521"/>
      <c r="B50" s="469"/>
      <c r="C50" s="522"/>
      <c r="D50" s="469"/>
      <c r="E50" s="522"/>
      <c r="F50" s="469"/>
      <c r="G50" s="522"/>
      <c r="H50" s="469"/>
      <c r="I50" s="522"/>
      <c r="J50" s="469"/>
      <c r="K50" s="469"/>
      <c r="L50" s="523"/>
      <c r="M50" s="469"/>
      <c r="N50" s="469"/>
      <c r="O50" s="524"/>
    </row>
    <row r="51" spans="1:15" ht="45" customHeight="1">
      <c r="A51" s="1377" t="s">
        <v>377</v>
      </c>
      <c r="B51" s="1378"/>
      <c r="C51" s="525">
        <v>125</v>
      </c>
      <c r="D51" s="526"/>
      <c r="E51" s="525">
        <v>150</v>
      </c>
      <c r="F51" s="527"/>
      <c r="G51" s="525">
        <v>75</v>
      </c>
      <c r="H51" s="469"/>
      <c r="I51" s="525">
        <v>75</v>
      </c>
      <c r="J51" s="469"/>
      <c r="K51" s="469"/>
      <c r="L51" s="523"/>
      <c r="M51" s="469"/>
      <c r="N51" s="469"/>
      <c r="O51" s="524"/>
    </row>
    <row r="52" spans="1:15" ht="15" customHeight="1">
      <c r="A52" s="521"/>
      <c r="B52" s="469"/>
      <c r="C52" s="528"/>
      <c r="D52" s="527"/>
      <c r="E52" s="528"/>
      <c r="F52" s="527"/>
      <c r="G52" s="527"/>
      <c r="H52" s="469"/>
      <c r="I52" s="527"/>
      <c r="J52" s="469"/>
      <c r="K52" s="469"/>
      <c r="L52" s="523"/>
      <c r="M52" s="469"/>
      <c r="N52" s="469"/>
      <c r="O52" s="524"/>
    </row>
    <row r="53" spans="1:15" ht="15" customHeight="1">
      <c r="A53" s="1383" t="s">
        <v>378</v>
      </c>
      <c r="B53" s="1384"/>
      <c r="C53" s="529" t="e">
        <f t="shared" ref="C53" si="29">C43</f>
        <v>#DIV/0!</v>
      </c>
      <c r="D53" s="526"/>
      <c r="E53" s="529">
        <f t="shared" ref="E53" si="30">E43</f>
        <v>0</v>
      </c>
      <c r="F53" s="526"/>
      <c r="G53" s="529">
        <f t="shared" ref="G53" si="31">G43</f>
        <v>0</v>
      </c>
      <c r="H53" s="526"/>
      <c r="I53" s="529">
        <f>I43</f>
        <v>0</v>
      </c>
      <c r="J53" s="469"/>
      <c r="K53" s="469"/>
      <c r="L53" s="523"/>
      <c r="M53" s="469"/>
      <c r="N53" s="469"/>
      <c r="O53" s="524"/>
    </row>
    <row r="54" spans="1:15" ht="15" customHeight="1">
      <c r="A54" s="521"/>
      <c r="B54" s="469"/>
      <c r="C54" s="527"/>
      <c r="D54" s="527"/>
      <c r="E54" s="527"/>
      <c r="F54" s="527"/>
      <c r="G54" s="527"/>
      <c r="H54" s="469"/>
      <c r="I54" s="527"/>
      <c r="J54" s="469"/>
      <c r="K54" s="469"/>
      <c r="L54" s="523"/>
      <c r="M54" s="469"/>
      <c r="N54" s="469"/>
      <c r="O54" s="524"/>
    </row>
    <row r="55" spans="1:15" ht="30" customHeight="1">
      <c r="A55" s="1369" t="s">
        <v>379</v>
      </c>
      <c r="B55" s="1470"/>
      <c r="C55" s="530" t="e">
        <f t="shared" ref="C55" si="32">C53-C51</f>
        <v>#DIV/0!</v>
      </c>
      <c r="D55" s="526"/>
      <c r="E55" s="530">
        <f t="shared" ref="E55" si="33">E53-E51</f>
        <v>-150</v>
      </c>
      <c r="F55" s="526"/>
      <c r="G55" s="530">
        <f t="shared" ref="G55" si="34">G53-G51</f>
        <v>-75</v>
      </c>
      <c r="H55" s="526"/>
      <c r="I55" s="530">
        <f>I53-I51</f>
        <v>-75</v>
      </c>
      <c r="J55" s="1371" t="s">
        <v>380</v>
      </c>
      <c r="K55" s="1373"/>
      <c r="L55" s="1373"/>
      <c r="M55" s="1373"/>
      <c r="N55" s="1373"/>
      <c r="O55" s="524"/>
    </row>
    <row r="56" spans="1:15" ht="15" customHeight="1" thickBot="1">
      <c r="A56" s="531"/>
      <c r="B56" s="532"/>
      <c r="C56" s="532"/>
      <c r="D56" s="532"/>
      <c r="E56" s="532"/>
      <c r="F56" s="532"/>
      <c r="G56" s="532"/>
      <c r="H56" s="532"/>
      <c r="I56" s="532"/>
      <c r="J56" s="532"/>
      <c r="K56" s="533"/>
      <c r="L56" s="534"/>
      <c r="M56" s="532"/>
      <c r="N56" s="532"/>
      <c r="O56" s="535"/>
    </row>
  </sheetData>
  <mergeCells count="50">
    <mergeCell ref="A51:B51"/>
    <mergeCell ref="A53:B53"/>
    <mergeCell ref="A55:B55"/>
    <mergeCell ref="J55:N55"/>
    <mergeCell ref="C48:D48"/>
    <mergeCell ref="E48:F48"/>
    <mergeCell ref="G48:H48"/>
    <mergeCell ref="I48:J48"/>
    <mergeCell ref="C49:D49"/>
    <mergeCell ref="E49:F49"/>
    <mergeCell ref="G49:H49"/>
    <mergeCell ref="I49:J49"/>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L21:R21"/>
    <mergeCell ref="A22:B22"/>
    <mergeCell ref="L22:T22"/>
    <mergeCell ref="A23:B23"/>
    <mergeCell ref="A24:B24"/>
    <mergeCell ref="A25:B25"/>
    <mergeCell ref="A26:B26"/>
    <mergeCell ref="A27:B27"/>
    <mergeCell ref="A32:B32"/>
    <mergeCell ref="A35:B35"/>
    <mergeCell ref="A37:B37"/>
    <mergeCell ref="L6:S6"/>
    <mergeCell ref="A6:B6"/>
    <mergeCell ref="C6:D6"/>
    <mergeCell ref="E6:F6"/>
    <mergeCell ref="G6:H6"/>
    <mergeCell ref="I6:J6"/>
  </mergeCells>
  <conditionalFormatting sqref="I55 C55 E55 G55">
    <cfRule type="cellIs" dxfId="53" priority="3" operator="lessThan">
      <formula>0</formula>
    </cfRule>
    <cfRule type="cellIs" dxfId="52" priority="4" operator="greaterThan">
      <formula>0.01</formula>
    </cfRule>
  </conditionalFormatting>
  <conditionalFormatting sqref="B19">
    <cfRule type="cellIs" dxfId="51" priority="2" operator="greaterThan">
      <formula>0.301</formula>
    </cfRule>
  </conditionalFormatting>
  <conditionalFormatting sqref="B38 M38">
    <cfRule type="cellIs" dxfId="50" priority="1" operator="greaterThan">
      <formula>0.151</formula>
    </cfRule>
  </conditionalFormatting>
  <dataValidations count="1">
    <dataValidation allowBlank="1" showInputMessage="1" showErrorMessage="1" promptTitle="Unit of Service Type" prompt="Please ensure the UOS type in this cell corresponds to the Service Category shown in row 8 above." sqref="C41:J41"/>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'\\[cleaned]DROPDOWN HHS Service Modes'!#REF!</xm:f>
          </x14:formula1>
          <xm:sqref>C6:J6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Normal="100" zoomScaleSheetLayoutView="120" workbookViewId="0">
      <selection activeCell="A5" sqref="A5"/>
    </sheetView>
  </sheetViews>
  <sheetFormatPr defaultColWidth="9.140625" defaultRowHeight="15.75"/>
  <cols>
    <col min="1" max="1" width="148" style="342" customWidth="1"/>
    <col min="2" max="16384" width="9.140625" style="343"/>
  </cols>
  <sheetData>
    <row r="1" spans="1:1" ht="65.25" customHeight="1">
      <c r="A1" s="689" t="s">
        <v>57</v>
      </c>
    </row>
    <row r="2" spans="1:1" ht="12.75" customHeight="1">
      <c r="A2" s="686"/>
    </row>
    <row r="3" spans="1:1">
      <c r="A3" s="799" t="s">
        <v>58</v>
      </c>
    </row>
    <row r="4" spans="1:1" ht="31.5">
      <c r="A4" s="800" t="s">
        <v>59</v>
      </c>
    </row>
    <row r="5" spans="1:1" ht="30" customHeight="1">
      <c r="A5" s="800" t="s">
        <v>60</v>
      </c>
    </row>
    <row r="6" spans="1:1" ht="30" customHeight="1">
      <c r="A6" s="800" t="s">
        <v>61</v>
      </c>
    </row>
    <row r="7" spans="1:1">
      <c r="A7" s="799"/>
    </row>
    <row r="8" spans="1:1" ht="47.25">
      <c r="A8" s="799" t="s">
        <v>62</v>
      </c>
    </row>
    <row r="9" spans="1:1">
      <c r="A9" s="799"/>
    </row>
    <row r="10" spans="1:1" ht="17.25" customHeight="1">
      <c r="A10" s="801" t="s">
        <v>63</v>
      </c>
    </row>
    <row r="11" spans="1:1" ht="31.5">
      <c r="A11" s="799" t="s">
        <v>64</v>
      </c>
    </row>
    <row r="12" spans="1:1" ht="31.5">
      <c r="A12" s="799" t="s">
        <v>65</v>
      </c>
    </row>
    <row r="13" spans="1:1">
      <c r="A13" s="799"/>
    </row>
    <row r="14" spans="1:1">
      <c r="A14" s="799" t="s">
        <v>66</v>
      </c>
    </row>
    <row r="15" spans="1:1">
      <c r="A15" s="799" t="s">
        <v>67</v>
      </c>
    </row>
    <row r="16" spans="1:1">
      <c r="A16" s="799"/>
    </row>
    <row r="17" spans="1:15" ht="29.25" customHeight="1">
      <c r="A17" s="799" t="s">
        <v>68</v>
      </c>
    </row>
    <row r="18" spans="1:15" ht="31.5">
      <c r="A18" s="802" t="s">
        <v>69</v>
      </c>
    </row>
    <row r="19" spans="1:15">
      <c r="A19" s="802" t="s">
        <v>70</v>
      </c>
    </row>
    <row r="20" spans="1:15" ht="23.25">
      <c r="A20" s="802" t="s">
        <v>71</v>
      </c>
      <c r="D20" s="777"/>
      <c r="E20" s="778"/>
      <c r="F20" s="779"/>
      <c r="G20" s="779"/>
      <c r="H20" s="777"/>
      <c r="I20" s="777"/>
      <c r="J20" s="777"/>
      <c r="K20" s="777"/>
      <c r="L20" s="777"/>
      <c r="M20" s="777"/>
      <c r="N20" s="777"/>
      <c r="O20" s="777"/>
    </row>
    <row r="21" spans="1:15">
      <c r="A21" s="802"/>
      <c r="D21" s="777"/>
      <c r="E21" s="777"/>
      <c r="F21" s="777"/>
      <c r="G21" s="777"/>
      <c r="H21" s="777"/>
      <c r="I21" s="777"/>
      <c r="J21" s="777"/>
      <c r="K21" s="777"/>
      <c r="L21" s="777"/>
      <c r="M21" s="777"/>
      <c r="N21" s="777"/>
      <c r="O21" s="777"/>
    </row>
    <row r="22" spans="1:15">
      <c r="A22" s="802" t="s">
        <v>72</v>
      </c>
      <c r="D22" s="777"/>
      <c r="E22" s="780"/>
      <c r="F22" s="781"/>
      <c r="G22" s="781"/>
      <c r="H22" s="781"/>
      <c r="I22" s="781"/>
      <c r="J22" s="781"/>
      <c r="K22" s="781"/>
      <c r="L22" s="781"/>
      <c r="M22" s="781"/>
      <c r="N22" s="781"/>
      <c r="O22" s="777"/>
    </row>
    <row r="23" spans="1:15" ht="18.75" customHeight="1">
      <c r="A23" s="803" t="s">
        <v>73</v>
      </c>
      <c r="D23" s="777"/>
      <c r="E23" s="782"/>
      <c r="F23" s="783"/>
      <c r="G23" s="783"/>
      <c r="H23" s="783"/>
      <c r="I23" s="783"/>
      <c r="J23" s="783"/>
      <c r="K23" s="783"/>
      <c r="L23" s="783"/>
      <c r="M23" s="783"/>
      <c r="N23" s="783"/>
      <c r="O23" s="777"/>
    </row>
    <row r="24" spans="1:15" ht="33" customHeight="1">
      <c r="A24" s="804" t="s">
        <v>74</v>
      </c>
      <c r="D24" s="777"/>
      <c r="E24" s="784"/>
      <c r="F24" s="785"/>
      <c r="G24" s="785"/>
      <c r="H24" s="785"/>
      <c r="I24" s="785"/>
      <c r="J24" s="785"/>
      <c r="K24" s="785"/>
      <c r="L24" s="785"/>
      <c r="M24" s="785"/>
      <c r="N24" s="785"/>
      <c r="O24" s="777"/>
    </row>
    <row r="25" spans="1:15">
      <c r="A25" s="804" t="s">
        <v>75</v>
      </c>
      <c r="D25" s="777"/>
      <c r="E25" s="786"/>
      <c r="F25" s="786"/>
      <c r="G25" s="786"/>
      <c r="H25" s="786"/>
      <c r="I25" s="786"/>
      <c r="J25" s="786"/>
      <c r="K25" s="786"/>
      <c r="L25" s="786"/>
      <c r="M25" s="786"/>
      <c r="N25" s="786"/>
      <c r="O25" s="777"/>
    </row>
    <row r="26" spans="1:15">
      <c r="A26" s="804" t="s">
        <v>76</v>
      </c>
      <c r="D26" s="777"/>
      <c r="E26" s="787"/>
      <c r="F26" s="788"/>
      <c r="G26" s="788"/>
      <c r="H26" s="788"/>
      <c r="I26" s="788"/>
      <c r="J26" s="788"/>
      <c r="K26" s="788"/>
      <c r="L26" s="788"/>
      <c r="M26" s="788"/>
      <c r="N26" s="788"/>
      <c r="O26" s="777"/>
    </row>
    <row r="27" spans="1:15">
      <c r="A27" s="804"/>
      <c r="D27" s="777"/>
      <c r="E27" s="787"/>
      <c r="F27" s="788"/>
      <c r="G27" s="788"/>
      <c r="H27" s="788"/>
      <c r="I27" s="788"/>
      <c r="J27" s="788"/>
      <c r="K27" s="788"/>
      <c r="L27" s="788"/>
      <c r="M27" s="788"/>
      <c r="N27" s="788"/>
      <c r="O27" s="777"/>
    </row>
    <row r="28" spans="1:15" ht="20.25" customHeight="1">
      <c r="A28" s="802" t="s">
        <v>77</v>
      </c>
      <c r="D28" s="777"/>
      <c r="E28" s="789"/>
      <c r="F28" s="790"/>
      <c r="G28" s="790"/>
      <c r="H28" s="790"/>
      <c r="I28" s="790"/>
      <c r="J28" s="790"/>
      <c r="K28" s="790"/>
      <c r="L28" s="790"/>
      <c r="M28" s="790"/>
      <c r="N28" s="790"/>
      <c r="O28" s="777"/>
    </row>
    <row r="29" spans="1:15" ht="17.25" customHeight="1">
      <c r="A29" s="804" t="s">
        <v>78</v>
      </c>
      <c r="D29" s="777"/>
      <c r="E29" s="787"/>
      <c r="F29" s="791"/>
      <c r="G29" s="791"/>
      <c r="H29" s="791"/>
      <c r="I29" s="791"/>
      <c r="J29" s="791"/>
      <c r="K29" s="791"/>
      <c r="L29" s="791"/>
      <c r="M29" s="791"/>
      <c r="N29" s="791"/>
      <c r="O29" s="777"/>
    </row>
    <row r="30" spans="1:15" ht="24" customHeight="1">
      <c r="A30" s="804" t="s">
        <v>79</v>
      </c>
      <c r="D30" s="777"/>
      <c r="E30" s="787"/>
      <c r="F30" s="792"/>
      <c r="G30" s="792"/>
      <c r="H30" s="792"/>
      <c r="I30" s="792"/>
      <c r="J30" s="792"/>
      <c r="K30" s="792"/>
      <c r="L30" s="792"/>
      <c r="M30" s="792"/>
      <c r="N30" s="792"/>
      <c r="O30" s="777"/>
    </row>
    <row r="31" spans="1:15">
      <c r="A31" s="804" t="s">
        <v>80</v>
      </c>
      <c r="D31" s="777"/>
      <c r="E31" s="787"/>
      <c r="F31" s="792"/>
      <c r="G31" s="792"/>
      <c r="H31" s="792"/>
      <c r="I31" s="792"/>
      <c r="J31" s="792"/>
      <c r="K31" s="792"/>
      <c r="L31" s="792"/>
      <c r="M31" s="792"/>
      <c r="N31" s="792"/>
      <c r="O31" s="777"/>
    </row>
    <row r="32" spans="1:15">
      <c r="A32" s="799"/>
      <c r="D32" s="777"/>
      <c r="E32" s="789"/>
      <c r="F32" s="790"/>
      <c r="G32" s="790"/>
      <c r="H32" s="790"/>
      <c r="I32" s="790"/>
      <c r="J32" s="790"/>
      <c r="K32" s="790"/>
      <c r="L32" s="790"/>
      <c r="M32" s="790"/>
      <c r="N32" s="790"/>
      <c r="O32" s="777"/>
    </row>
    <row r="33" spans="1:15">
      <c r="A33" s="802" t="s">
        <v>81</v>
      </c>
      <c r="D33" s="777"/>
      <c r="E33" s="787"/>
      <c r="F33" s="792"/>
      <c r="G33" s="792"/>
      <c r="H33" s="792"/>
      <c r="I33" s="792"/>
      <c r="J33" s="792"/>
      <c r="K33" s="792"/>
      <c r="L33" s="792"/>
      <c r="M33" s="792"/>
      <c r="N33" s="792"/>
      <c r="O33" s="777"/>
    </row>
    <row r="34" spans="1:15">
      <c r="A34" s="804" t="s">
        <v>82</v>
      </c>
      <c r="D34" s="777"/>
      <c r="E34" s="787"/>
      <c r="F34" s="793"/>
      <c r="G34" s="793"/>
      <c r="H34" s="793"/>
      <c r="I34" s="793"/>
      <c r="J34" s="793"/>
      <c r="K34" s="793"/>
      <c r="L34" s="793"/>
      <c r="M34" s="793"/>
      <c r="N34" s="793"/>
      <c r="O34" s="777"/>
    </row>
    <row r="35" spans="1:15">
      <c r="A35" s="804" t="s">
        <v>83</v>
      </c>
      <c r="D35" s="777"/>
      <c r="E35" s="789"/>
      <c r="F35" s="790"/>
      <c r="G35" s="790"/>
      <c r="H35" s="790"/>
      <c r="I35" s="790"/>
      <c r="J35" s="790"/>
      <c r="K35" s="790"/>
      <c r="L35" s="790"/>
      <c r="M35" s="790"/>
      <c r="N35" s="790"/>
      <c r="O35" s="777"/>
    </row>
    <row r="36" spans="1:15">
      <c r="A36" s="804" t="s">
        <v>84</v>
      </c>
    </row>
    <row r="37" spans="1:15">
      <c r="A37" s="805"/>
    </row>
    <row r="38" spans="1:15" ht="36">
      <c r="A38" s="687" t="s">
        <v>85</v>
      </c>
    </row>
  </sheetData>
  <conditionalFormatting sqref="L29:N29">
    <cfRule type="cellIs" dxfId="112" priority="1" operator="greaterThan">
      <formula>0.3</formula>
    </cfRule>
  </conditionalFormatting>
  <conditionalFormatting sqref="F29:K29">
    <cfRule type="cellIs" dxfId="111" priority="10" operator="greaterThan">
      <formula>0.3</formula>
    </cfRule>
  </conditionalFormatting>
  <conditionalFormatting sqref="F34:K34">
    <cfRule type="cellIs" dxfId="110" priority="8" operator="greaterThan">
      <formula>0.15</formula>
    </cfRule>
    <cfRule type="cellIs" dxfId="109" priority="9" operator="greaterThan">
      <formula>0.15</formula>
    </cfRule>
  </conditionalFormatting>
  <conditionalFormatting sqref="F34:K34">
    <cfRule type="cellIs" dxfId="108" priority="7" operator="greaterThan">
      <formula>0.15</formula>
    </cfRule>
  </conditionalFormatting>
  <conditionalFormatting sqref="F29:K29">
    <cfRule type="cellIs" dxfId="107" priority="6" operator="greaterThan">
      <formula>0.3</formula>
    </cfRule>
  </conditionalFormatting>
  <conditionalFormatting sqref="L29:N29">
    <cfRule type="cellIs" dxfId="106" priority="5" operator="greaterThan">
      <formula>0.3</formula>
    </cfRule>
  </conditionalFormatting>
  <conditionalFormatting sqref="L34:N34">
    <cfRule type="cellIs" dxfId="105" priority="3" operator="greaterThan">
      <formula>0.15</formula>
    </cfRule>
    <cfRule type="cellIs" dxfId="104" priority="4" operator="greaterThan">
      <formula>0.15</formula>
    </cfRule>
  </conditionalFormatting>
  <conditionalFormatting sqref="L34:N34">
    <cfRule type="cellIs" dxfId="103" priority="2" operator="greaterThan">
      <formula>0.15</formula>
    </cfRule>
  </conditionalFormatting>
  <pageMargins left="0.7" right="0.7" top="0.75" bottom="0.75" header="0.3" footer="0.3"/>
  <pageSetup scale="68" firstPageNumber="2" fitToHeight="0" orientation="portrait" useFirstPageNumber="1" r:id="rId1"/>
  <headerFooter scaleWithDoc="0">
    <oddHeader xml:space="preserve">&amp;CNON-BHS APPENDIX B - General Instructions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showGridLines="0" view="pageBreakPreview" topLeftCell="A139" zoomScale="136" zoomScaleNormal="120" zoomScaleSheetLayoutView="136" workbookViewId="0">
      <selection activeCell="A150" sqref="A150"/>
    </sheetView>
  </sheetViews>
  <sheetFormatPr defaultColWidth="8.85546875" defaultRowHeight="16.5"/>
  <cols>
    <col min="1" max="1" width="25.85546875" style="578" customWidth="1"/>
    <col min="2" max="2" width="18" style="578" customWidth="1"/>
    <col min="3" max="3" width="15.28515625" style="598" customWidth="1"/>
    <col min="4" max="4" width="16.140625" style="578" customWidth="1"/>
    <col min="5" max="5" width="20" style="578" customWidth="1"/>
    <col min="6" max="6" width="16" style="579" customWidth="1"/>
    <col min="7" max="7" width="2.710937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ht="10.5" customHeight="1">
      <c r="B2" s="580"/>
      <c r="C2" s="581"/>
      <c r="D2" s="580"/>
    </row>
    <row r="3" spans="1:15">
      <c r="A3" s="582" t="s">
        <v>134</v>
      </c>
      <c r="B3" s="692"/>
      <c r="C3" s="583"/>
      <c r="D3" s="584"/>
      <c r="E3" s="771" t="s">
        <v>426</v>
      </c>
      <c r="F3" s="772" t="s">
        <v>457</v>
      </c>
    </row>
    <row r="4" spans="1:15">
      <c r="A4" s="582" t="s">
        <v>175</v>
      </c>
      <c r="B4" s="1219"/>
      <c r="C4" s="1220"/>
      <c r="D4" s="1221"/>
      <c r="E4" s="773" t="s">
        <v>291</v>
      </c>
      <c r="F4" s="774"/>
    </row>
    <row r="5" spans="1:15">
      <c r="E5" s="775" t="s">
        <v>429</v>
      </c>
      <c r="F5" s="772" t="s">
        <v>444</v>
      </c>
    </row>
    <row r="6" spans="1:15" s="580" customFormat="1">
      <c r="A6" s="585" t="s">
        <v>177</v>
      </c>
      <c r="B6" s="540"/>
      <c r="C6" s="586"/>
      <c r="D6" s="540"/>
      <c r="E6" s="540"/>
      <c r="F6" s="587"/>
      <c r="G6" s="776" t="s">
        <v>445</v>
      </c>
      <c r="H6" s="776"/>
      <c r="I6" s="776"/>
      <c r="J6" s="776"/>
      <c r="K6" s="776"/>
      <c r="L6" s="695"/>
      <c r="M6" s="695"/>
    </row>
    <row r="7" spans="1:15" s="580" customFormat="1" ht="17.25" thickBot="1">
      <c r="B7" s="540"/>
      <c r="C7" s="586"/>
      <c r="D7" s="540"/>
      <c r="E7" s="588"/>
      <c r="F7" s="587"/>
      <c r="H7" s="704" t="s">
        <v>381</v>
      </c>
      <c r="I7" s="695"/>
      <c r="J7" s="695"/>
      <c r="K7" s="695"/>
      <c r="L7" s="695"/>
      <c r="M7" s="695"/>
    </row>
    <row r="8" spans="1:15" s="580" customFormat="1">
      <c r="A8" s="674" t="s">
        <v>382</v>
      </c>
      <c r="B8" s="1527"/>
      <c r="C8" s="1528"/>
      <c r="D8" s="1528"/>
      <c r="E8" s="1528"/>
      <c r="F8" s="1529"/>
      <c r="H8" s="696" t="s">
        <v>180</v>
      </c>
      <c r="I8" s="1450" t="s">
        <v>181</v>
      </c>
      <c r="J8" s="1451"/>
      <c r="K8" s="1451"/>
      <c r="L8" s="1451"/>
      <c r="M8" s="1452"/>
    </row>
    <row r="9" spans="1:15" s="580" customFormat="1" ht="33">
      <c r="A9" s="705" t="s">
        <v>446</v>
      </c>
      <c r="B9" s="1520"/>
      <c r="C9" s="1521"/>
      <c r="D9" s="1521"/>
      <c r="E9" s="1521"/>
      <c r="F9" s="1522"/>
      <c r="H9" s="697" t="s">
        <v>386</v>
      </c>
      <c r="I9" s="1456" t="s">
        <v>184</v>
      </c>
      <c r="J9" s="1457"/>
      <c r="K9" s="1457"/>
      <c r="L9" s="1457"/>
      <c r="M9" s="1458"/>
    </row>
    <row r="10" spans="1:15" s="580" customFormat="1" ht="33">
      <c r="A10" s="705" t="s">
        <v>447</v>
      </c>
      <c r="B10" s="1523"/>
      <c r="C10" s="1521"/>
      <c r="D10" s="1521"/>
      <c r="E10" s="1521"/>
      <c r="F10" s="1522"/>
      <c r="H10" s="697" t="s">
        <v>389</v>
      </c>
      <c r="I10" s="1463" t="s">
        <v>390</v>
      </c>
      <c r="J10" s="1457"/>
      <c r="K10" s="1457"/>
      <c r="L10" s="1457"/>
      <c r="M10" s="1458"/>
    </row>
    <row r="11" spans="1:15" s="580" customFormat="1">
      <c r="A11" s="623"/>
      <c r="B11" s="707" t="s">
        <v>391</v>
      </c>
      <c r="C11" s="708" t="s">
        <v>392</v>
      </c>
      <c r="D11" s="706" t="s">
        <v>393</v>
      </c>
      <c r="E11" s="706" t="s">
        <v>394</v>
      </c>
      <c r="F11" s="573" t="s">
        <v>192</v>
      </c>
      <c r="H11" s="1464" t="s">
        <v>193</v>
      </c>
      <c r="I11" s="1465"/>
      <c r="J11" s="698" t="s">
        <v>189</v>
      </c>
      <c r="K11" s="698" t="s">
        <v>395</v>
      </c>
      <c r="L11" s="698" t="s">
        <v>394</v>
      </c>
      <c r="M11" s="699" t="s">
        <v>192</v>
      </c>
    </row>
    <row r="12" spans="1:15" s="580" customFormat="1" ht="17.25" thickBot="1">
      <c r="A12" s="673"/>
      <c r="B12" s="575"/>
      <c r="C12" s="574"/>
      <c r="D12" s="575">
        <v>12</v>
      </c>
      <c r="E12" s="576">
        <f>(D12/12)*C12</f>
        <v>0</v>
      </c>
      <c r="F12" s="577">
        <f>ROUND(B12*E12,0)</f>
        <v>0</v>
      </c>
      <c r="H12" s="1466">
        <v>189600</v>
      </c>
      <c r="I12" s="1467"/>
      <c r="J12" s="700">
        <v>1</v>
      </c>
      <c r="K12" s="701">
        <v>8</v>
      </c>
      <c r="L12" s="702">
        <f>K12/12</f>
        <v>0.66666666666666663</v>
      </c>
      <c r="M12" s="703">
        <f>ROUND(H12*J12*L12,0)</f>
        <v>126400</v>
      </c>
    </row>
    <row r="13" spans="1:15" s="580" customFormat="1" ht="17.25" thickBot="1">
      <c r="B13" s="540"/>
      <c r="C13" s="586"/>
      <c r="D13" s="540"/>
      <c r="E13" s="588"/>
      <c r="F13" s="587"/>
    </row>
    <row r="14" spans="1:15" s="580" customFormat="1">
      <c r="A14" s="674" t="s">
        <v>194</v>
      </c>
      <c r="B14" s="1527"/>
      <c r="C14" s="1528"/>
      <c r="D14" s="1528"/>
      <c r="E14" s="1528"/>
      <c r="F14" s="1529"/>
    </row>
    <row r="15" spans="1:15" s="580" customFormat="1" ht="27">
      <c r="A15" s="705" t="s">
        <v>446</v>
      </c>
      <c r="B15" s="1520"/>
      <c r="C15" s="1521"/>
      <c r="D15" s="1521"/>
      <c r="E15" s="1521"/>
      <c r="F15" s="1522"/>
      <c r="H15" s="1468"/>
      <c r="I15" s="1468"/>
      <c r="J15" s="1468"/>
      <c r="K15" s="1468"/>
      <c r="L15" s="1468"/>
      <c r="M15" s="1468"/>
      <c r="N15" s="1468"/>
      <c r="O15" s="1468"/>
    </row>
    <row r="16" spans="1:15" s="580" customFormat="1" ht="27">
      <c r="A16" s="705" t="s">
        <v>447</v>
      </c>
      <c r="B16" s="1523" t="s">
        <v>448</v>
      </c>
      <c r="C16" s="1521"/>
      <c r="D16" s="1521"/>
      <c r="E16" s="1521"/>
      <c r="F16" s="1522"/>
      <c r="H16" s="1468"/>
      <c r="I16" s="1468"/>
      <c r="J16" s="1468"/>
      <c r="K16" s="1468"/>
      <c r="L16" s="1468"/>
      <c r="M16" s="1468"/>
      <c r="N16" s="1468"/>
      <c r="O16" s="1468"/>
    </row>
    <row r="17" spans="1:15" s="580" customFormat="1">
      <c r="A17" s="623"/>
      <c r="B17" s="707" t="s">
        <v>391</v>
      </c>
      <c r="C17" s="708" t="s">
        <v>392</v>
      </c>
      <c r="D17" s="706" t="s">
        <v>393</v>
      </c>
      <c r="E17" s="706" t="s">
        <v>394</v>
      </c>
      <c r="F17" s="573" t="s">
        <v>192</v>
      </c>
      <c r="H17" s="1469"/>
      <c r="I17" s="1469"/>
      <c r="J17" s="1469"/>
      <c r="K17" s="1469"/>
      <c r="L17" s="1469"/>
      <c r="M17" s="1469"/>
      <c r="N17" s="1469"/>
      <c r="O17" s="1469"/>
    </row>
    <row r="18" spans="1:15" s="580" customFormat="1" ht="17.25" thickBot="1">
      <c r="A18" s="673"/>
      <c r="B18" s="575"/>
      <c r="C18" s="574"/>
      <c r="D18" s="575">
        <v>12</v>
      </c>
      <c r="E18" s="576">
        <f>(D18/12)*C18</f>
        <v>0</v>
      </c>
      <c r="F18" s="577">
        <f>ROUND(B18*E18,0)</f>
        <v>0</v>
      </c>
    </row>
    <row r="19" spans="1:15" s="580" customFormat="1" ht="17.25" thickBot="1">
      <c r="B19" s="540"/>
      <c r="C19" s="586"/>
      <c r="D19" s="540"/>
      <c r="E19" s="588"/>
      <c r="F19" s="587"/>
    </row>
    <row r="20" spans="1:15" s="580" customFormat="1">
      <c r="A20" s="674" t="s">
        <v>195</v>
      </c>
      <c r="B20" s="1527"/>
      <c r="C20" s="1528"/>
      <c r="D20" s="1528"/>
      <c r="E20" s="1528"/>
      <c r="F20" s="1529"/>
    </row>
    <row r="21" spans="1:15" s="580" customFormat="1" ht="27">
      <c r="A21" s="705" t="s">
        <v>446</v>
      </c>
      <c r="B21" s="1520"/>
      <c r="C21" s="1521"/>
      <c r="D21" s="1521"/>
      <c r="E21" s="1521"/>
      <c r="F21" s="1522"/>
    </row>
    <row r="22" spans="1:15" s="580" customFormat="1" ht="27">
      <c r="A22" s="705" t="s">
        <v>447</v>
      </c>
      <c r="B22" s="1523"/>
      <c r="C22" s="1521"/>
      <c r="D22" s="1521"/>
      <c r="E22" s="1521"/>
      <c r="F22" s="1522"/>
    </row>
    <row r="23" spans="1:15" s="580" customFormat="1">
      <c r="A23" s="623"/>
      <c r="B23" s="707" t="s">
        <v>391</v>
      </c>
      <c r="C23" s="708" t="s">
        <v>392</v>
      </c>
      <c r="D23" s="706" t="s">
        <v>393</v>
      </c>
      <c r="E23" s="706" t="s">
        <v>394</v>
      </c>
      <c r="F23" s="573" t="s">
        <v>192</v>
      </c>
    </row>
    <row r="24" spans="1:15" s="580" customFormat="1" ht="17.25" thickBot="1">
      <c r="A24" s="673"/>
      <c r="B24" s="575"/>
      <c r="C24" s="574"/>
      <c r="D24" s="575">
        <v>12</v>
      </c>
      <c r="E24" s="576">
        <f>(D24/12)*C24</f>
        <v>0</v>
      </c>
      <c r="F24" s="577">
        <f>ROUND(B24*E24,0)</f>
        <v>0</v>
      </c>
    </row>
    <row r="25" spans="1:15" s="580" customFormat="1" ht="17.25" thickBot="1">
      <c r="B25" s="540"/>
      <c r="C25" s="586"/>
      <c r="D25" s="540"/>
      <c r="E25" s="588"/>
      <c r="F25" s="587"/>
    </row>
    <row r="26" spans="1:15" s="580" customFormat="1">
      <c r="A26" s="674" t="s">
        <v>196</v>
      </c>
      <c r="B26" s="1527"/>
      <c r="C26" s="1528"/>
      <c r="D26" s="1528"/>
      <c r="E26" s="1528"/>
      <c r="F26" s="1529"/>
    </row>
    <row r="27" spans="1:15" s="580" customFormat="1" ht="27">
      <c r="A27" s="705" t="s">
        <v>446</v>
      </c>
      <c r="B27" s="1520"/>
      <c r="C27" s="1521"/>
      <c r="D27" s="1521"/>
      <c r="E27" s="1521"/>
      <c r="F27" s="1522"/>
    </row>
    <row r="28" spans="1:15" s="580" customFormat="1" ht="27" customHeight="1">
      <c r="A28" s="705" t="s">
        <v>447</v>
      </c>
      <c r="B28" s="1523"/>
      <c r="C28" s="1521"/>
      <c r="D28" s="1521"/>
      <c r="E28" s="1521"/>
      <c r="F28" s="1522"/>
    </row>
    <row r="29" spans="1:15" s="580" customFormat="1">
      <c r="A29" s="623"/>
      <c r="B29" s="707" t="s">
        <v>391</v>
      </c>
      <c r="C29" s="708" t="s">
        <v>392</v>
      </c>
      <c r="D29" s="706" t="s">
        <v>393</v>
      </c>
      <c r="E29" s="706" t="s">
        <v>394</v>
      </c>
      <c r="F29" s="573" t="s">
        <v>192</v>
      </c>
    </row>
    <row r="30" spans="1:15" s="580" customFormat="1" ht="17.25" thickBot="1">
      <c r="A30" s="673"/>
      <c r="B30" s="575"/>
      <c r="C30" s="574"/>
      <c r="D30" s="575">
        <v>12</v>
      </c>
      <c r="E30" s="576">
        <f>(D30/12)*C30</f>
        <v>0</v>
      </c>
      <c r="F30" s="577">
        <f>ROUND(B30*E30,0)</f>
        <v>0</v>
      </c>
    </row>
    <row r="31" spans="1:15" s="580" customFormat="1" ht="17.25" thickBot="1">
      <c r="A31" s="589"/>
      <c r="B31" s="590"/>
      <c r="C31" s="591"/>
      <c r="D31" s="592"/>
      <c r="E31" s="592"/>
      <c r="F31" s="593"/>
    </row>
    <row r="32" spans="1:15" s="580" customFormat="1">
      <c r="A32" s="674" t="s">
        <v>197</v>
      </c>
      <c r="B32" s="1527"/>
      <c r="C32" s="1528"/>
      <c r="D32" s="1528"/>
      <c r="E32" s="1528"/>
      <c r="F32" s="1529"/>
    </row>
    <row r="33" spans="1:8" s="580" customFormat="1" ht="27">
      <c r="A33" s="705" t="s">
        <v>446</v>
      </c>
      <c r="B33" s="1520"/>
      <c r="C33" s="1521"/>
      <c r="D33" s="1521"/>
      <c r="E33" s="1521"/>
      <c r="F33" s="1522"/>
    </row>
    <row r="34" spans="1:8" s="580" customFormat="1" ht="26.45" customHeight="1">
      <c r="A34" s="705" t="s">
        <v>447</v>
      </c>
      <c r="B34" s="1523"/>
      <c r="C34" s="1521"/>
      <c r="D34" s="1521"/>
      <c r="E34" s="1521"/>
      <c r="F34" s="1522"/>
    </row>
    <row r="35" spans="1:8" s="580" customFormat="1">
      <c r="A35" s="623"/>
      <c r="B35" s="707" t="s">
        <v>391</v>
      </c>
      <c r="C35" s="708" t="s">
        <v>392</v>
      </c>
      <c r="D35" s="706" t="s">
        <v>393</v>
      </c>
      <c r="E35" s="706" t="s">
        <v>394</v>
      </c>
      <c r="F35" s="573" t="s">
        <v>192</v>
      </c>
    </row>
    <row r="36" spans="1:8" s="580" customFormat="1" ht="17.25" thickBot="1">
      <c r="A36" s="673"/>
      <c r="B36" s="575"/>
      <c r="C36" s="574"/>
      <c r="D36" s="575">
        <v>9</v>
      </c>
      <c r="E36" s="576">
        <f>(D36/12)*C36</f>
        <v>0</v>
      </c>
      <c r="F36" s="577">
        <f>ROUND(B36*E36,0)</f>
        <v>0</v>
      </c>
    </row>
    <row r="37" spans="1:8" s="580" customFormat="1" ht="17.25" thickBot="1">
      <c r="A37" s="589"/>
      <c r="B37" s="590"/>
      <c r="C37" s="591"/>
      <c r="D37" s="592"/>
      <c r="E37" s="592"/>
      <c r="F37" s="593"/>
    </row>
    <row r="38" spans="1:8" s="580" customFormat="1">
      <c r="A38" s="674" t="s">
        <v>198</v>
      </c>
      <c r="B38" s="1527"/>
      <c r="C38" s="1528"/>
      <c r="D38" s="1528"/>
      <c r="E38" s="1528"/>
      <c r="F38" s="1529"/>
    </row>
    <row r="39" spans="1:8" s="580" customFormat="1" ht="27">
      <c r="A39" s="705" t="s">
        <v>446</v>
      </c>
      <c r="B39" s="1520"/>
      <c r="C39" s="1521"/>
      <c r="D39" s="1521"/>
      <c r="E39" s="1521"/>
      <c r="F39" s="1522"/>
    </row>
    <row r="40" spans="1:8" s="580" customFormat="1" ht="27">
      <c r="A40" s="705" t="s">
        <v>447</v>
      </c>
      <c r="B40" s="1523"/>
      <c r="C40" s="1521"/>
      <c r="D40" s="1521"/>
      <c r="E40" s="1521"/>
      <c r="F40" s="1522"/>
    </row>
    <row r="41" spans="1:8" s="580" customFormat="1">
      <c r="A41" s="623"/>
      <c r="B41" s="707" t="s">
        <v>391</v>
      </c>
      <c r="C41" s="708" t="s">
        <v>392</v>
      </c>
      <c r="D41" s="706" t="s">
        <v>393</v>
      </c>
      <c r="E41" s="706" t="s">
        <v>394</v>
      </c>
      <c r="F41" s="573" t="s">
        <v>192</v>
      </c>
    </row>
    <row r="42" spans="1:8" s="580" customFormat="1" ht="17.25" thickBot="1">
      <c r="A42" s="673"/>
      <c r="B42" s="575"/>
      <c r="C42" s="574"/>
      <c r="D42" s="575"/>
      <c r="E42" s="576">
        <f>(D42/12)*C42</f>
        <v>0</v>
      </c>
      <c r="F42" s="577">
        <f>ROUND(B42*E42,0)</f>
        <v>0</v>
      </c>
      <c r="H42" s="580" t="s">
        <v>203</v>
      </c>
    </row>
    <row r="43" spans="1:8" s="580" customFormat="1" ht="17.25" thickBot="1">
      <c r="A43" s="589"/>
      <c r="B43" s="592"/>
      <c r="C43" s="796"/>
      <c r="D43" s="592"/>
      <c r="E43" s="797"/>
      <c r="F43" s="593"/>
    </row>
    <row r="44" spans="1:8" s="580" customFormat="1">
      <c r="A44" s="674" t="s">
        <v>449</v>
      </c>
      <c r="B44" s="1527"/>
      <c r="C44" s="1528"/>
      <c r="D44" s="1528"/>
      <c r="E44" s="1528"/>
      <c r="F44" s="1529"/>
    </row>
    <row r="45" spans="1:8" s="580" customFormat="1" ht="27">
      <c r="A45" s="705" t="s">
        <v>446</v>
      </c>
      <c r="B45" s="1520"/>
      <c r="C45" s="1521"/>
      <c r="D45" s="1521"/>
      <c r="E45" s="1521"/>
      <c r="F45" s="1522"/>
    </row>
    <row r="46" spans="1:8" s="580" customFormat="1" ht="27">
      <c r="A46" s="705" t="s">
        <v>447</v>
      </c>
      <c r="B46" s="1523"/>
      <c r="C46" s="1521"/>
      <c r="D46" s="1521"/>
      <c r="E46" s="1521"/>
      <c r="F46" s="1522"/>
    </row>
    <row r="47" spans="1:8" s="580" customFormat="1">
      <c r="A47" s="623"/>
      <c r="B47" s="707" t="s">
        <v>391</v>
      </c>
      <c r="C47" s="708" t="s">
        <v>392</v>
      </c>
      <c r="D47" s="706" t="s">
        <v>393</v>
      </c>
      <c r="E47" s="706" t="s">
        <v>394</v>
      </c>
      <c r="F47" s="573" t="s">
        <v>192</v>
      </c>
    </row>
    <row r="48" spans="1:8" s="580" customFormat="1" ht="17.25" thickBot="1">
      <c r="A48" s="673"/>
      <c r="B48" s="575"/>
      <c r="C48" s="574"/>
      <c r="D48" s="575"/>
      <c r="E48" s="576">
        <f>(D48/12)*C48</f>
        <v>0</v>
      </c>
      <c r="F48" s="577">
        <f>ROUND(B48*E48,0)</f>
        <v>0</v>
      </c>
    </row>
    <row r="49" spans="1:6" s="580" customFormat="1" ht="17.25" thickBot="1">
      <c r="A49" s="589"/>
      <c r="B49" s="592"/>
      <c r="C49" s="796"/>
      <c r="D49" s="592"/>
      <c r="E49" s="797"/>
      <c r="F49" s="593"/>
    </row>
    <row r="50" spans="1:6" s="580" customFormat="1">
      <c r="A50" s="674" t="s">
        <v>450</v>
      </c>
      <c r="B50" s="1527"/>
      <c r="C50" s="1528"/>
      <c r="D50" s="1528"/>
      <c r="E50" s="1528"/>
      <c r="F50" s="1529"/>
    </row>
    <row r="51" spans="1:6" s="580" customFormat="1" ht="27">
      <c r="A51" s="705" t="s">
        <v>446</v>
      </c>
      <c r="B51" s="1520"/>
      <c r="C51" s="1521"/>
      <c r="D51" s="1521"/>
      <c r="E51" s="1521"/>
      <c r="F51" s="1522"/>
    </row>
    <row r="52" spans="1:6" s="580" customFormat="1" ht="27">
      <c r="A52" s="705" t="s">
        <v>447</v>
      </c>
      <c r="B52" s="1523"/>
      <c r="C52" s="1521"/>
      <c r="D52" s="1521"/>
      <c r="E52" s="1521"/>
      <c r="F52" s="1522"/>
    </row>
    <row r="53" spans="1:6" s="580" customFormat="1">
      <c r="A53" s="623"/>
      <c r="B53" s="707" t="s">
        <v>391</v>
      </c>
      <c r="C53" s="708" t="s">
        <v>392</v>
      </c>
      <c r="D53" s="706" t="s">
        <v>393</v>
      </c>
      <c r="E53" s="706" t="s">
        <v>394</v>
      </c>
      <c r="F53" s="573" t="s">
        <v>192</v>
      </c>
    </row>
    <row r="54" spans="1:6" s="580" customFormat="1" ht="17.25" thickBot="1">
      <c r="A54" s="673"/>
      <c r="B54" s="575"/>
      <c r="C54" s="574"/>
      <c r="D54" s="575"/>
      <c r="E54" s="576">
        <f>(D54/12)*C54</f>
        <v>0</v>
      </c>
      <c r="F54" s="577">
        <f>ROUND(B54*E54,0)</f>
        <v>0</v>
      </c>
    </row>
    <row r="55" spans="1:6" s="580" customFormat="1" ht="17.25" thickBot="1">
      <c r="A55" s="589"/>
      <c r="B55" s="592"/>
      <c r="C55" s="796"/>
      <c r="D55" s="592"/>
      <c r="E55" s="797"/>
      <c r="F55" s="593"/>
    </row>
    <row r="56" spans="1:6" s="580" customFormat="1">
      <c r="A56" s="674" t="s">
        <v>451</v>
      </c>
      <c r="B56" s="1527"/>
      <c r="C56" s="1528"/>
      <c r="D56" s="1528"/>
      <c r="E56" s="1528"/>
      <c r="F56" s="1529"/>
    </row>
    <row r="57" spans="1:6" s="580" customFormat="1" ht="27">
      <c r="A57" s="705" t="s">
        <v>446</v>
      </c>
      <c r="B57" s="1520"/>
      <c r="C57" s="1521"/>
      <c r="D57" s="1521"/>
      <c r="E57" s="1521"/>
      <c r="F57" s="1522"/>
    </row>
    <row r="58" spans="1:6" s="580" customFormat="1" ht="27">
      <c r="A58" s="705" t="s">
        <v>447</v>
      </c>
      <c r="B58" s="1523"/>
      <c r="C58" s="1521"/>
      <c r="D58" s="1521"/>
      <c r="E58" s="1521"/>
      <c r="F58" s="1522"/>
    </row>
    <row r="59" spans="1:6" s="580" customFormat="1">
      <c r="A59" s="623"/>
      <c r="B59" s="707" t="s">
        <v>391</v>
      </c>
      <c r="C59" s="708" t="s">
        <v>392</v>
      </c>
      <c r="D59" s="706" t="s">
        <v>393</v>
      </c>
      <c r="E59" s="706" t="s">
        <v>394</v>
      </c>
      <c r="F59" s="573" t="s">
        <v>192</v>
      </c>
    </row>
    <row r="60" spans="1:6" s="580" customFormat="1" ht="17.25" thickBot="1">
      <c r="A60" s="673"/>
      <c r="B60" s="575"/>
      <c r="C60" s="574"/>
      <c r="D60" s="575"/>
      <c r="E60" s="576">
        <f>(D60/12)*C60</f>
        <v>0</v>
      </c>
      <c r="F60" s="577">
        <f>ROUND(B60*E60,0)</f>
        <v>0</v>
      </c>
    </row>
    <row r="61" spans="1:6" s="580" customFormat="1" ht="17.25" thickBot="1">
      <c r="A61" s="589"/>
      <c r="B61" s="592"/>
      <c r="C61" s="796"/>
      <c r="D61" s="592"/>
      <c r="E61" s="797"/>
      <c r="F61" s="593"/>
    </row>
    <row r="62" spans="1:6" s="580" customFormat="1">
      <c r="A62" s="674" t="s">
        <v>452</v>
      </c>
      <c r="B62" s="1527"/>
      <c r="C62" s="1528"/>
      <c r="D62" s="1528"/>
      <c r="E62" s="1528"/>
      <c r="F62" s="1529"/>
    </row>
    <row r="63" spans="1:6" s="580" customFormat="1" ht="27">
      <c r="A63" s="705" t="s">
        <v>446</v>
      </c>
      <c r="B63" s="1520"/>
      <c r="C63" s="1521"/>
      <c r="D63" s="1521"/>
      <c r="E63" s="1521"/>
      <c r="F63" s="1522"/>
    </row>
    <row r="64" spans="1:6" s="580" customFormat="1" ht="27">
      <c r="A64" s="705" t="s">
        <v>447</v>
      </c>
      <c r="B64" s="1523"/>
      <c r="C64" s="1521"/>
      <c r="D64" s="1521"/>
      <c r="E64" s="1521"/>
      <c r="F64" s="1522"/>
    </row>
    <row r="65" spans="1:8" s="580" customFormat="1">
      <c r="A65" s="623"/>
      <c r="B65" s="707" t="s">
        <v>391</v>
      </c>
      <c r="C65" s="708" t="s">
        <v>392</v>
      </c>
      <c r="D65" s="706" t="s">
        <v>393</v>
      </c>
      <c r="E65" s="706" t="s">
        <v>394</v>
      </c>
      <c r="F65" s="573" t="s">
        <v>192</v>
      </c>
    </row>
    <row r="66" spans="1:8" s="580" customFormat="1" ht="17.25" thickBot="1">
      <c r="A66" s="673"/>
      <c r="B66" s="575"/>
      <c r="C66" s="574"/>
      <c r="D66" s="575"/>
      <c r="E66" s="576">
        <f>(D66/12)*C66</f>
        <v>0</v>
      </c>
      <c r="F66" s="577">
        <f>ROUND(B66*E66,0)</f>
        <v>0</v>
      </c>
    </row>
    <row r="67" spans="1:8">
      <c r="A67" s="594"/>
      <c r="B67" s="595" t="s">
        <v>404</v>
      </c>
      <c r="C67" s="596">
        <f>SUM(C12,C18,C24,C30,C36,C42)</f>
        <v>0</v>
      </c>
      <c r="D67" s="594" t="s">
        <v>405</v>
      </c>
      <c r="E67" s="597">
        <f>SUM(E12,E18,E24,E30,E36,E42)</f>
        <v>0</v>
      </c>
    </row>
    <row r="68" spans="1:8">
      <c r="F68" s="599"/>
    </row>
    <row r="69" spans="1:8" s="580" customFormat="1">
      <c r="A69" s="600" t="s">
        <v>206</v>
      </c>
      <c r="B69" s="601"/>
      <c r="C69" s="581"/>
      <c r="E69" s="595" t="s">
        <v>205</v>
      </c>
      <c r="F69" s="602">
        <f>F12+F18+F24+F30+F36+F42</f>
        <v>0</v>
      </c>
    </row>
    <row r="70" spans="1:8" s="580" customFormat="1">
      <c r="A70" s="603" t="s">
        <v>207</v>
      </c>
      <c r="C70" s="581"/>
      <c r="D70" s="600"/>
      <c r="F70" s="604"/>
    </row>
    <row r="71" spans="1:8" s="580" customFormat="1">
      <c r="A71" s="672"/>
      <c r="B71" s="672"/>
      <c r="C71" s="1524" t="s">
        <v>208</v>
      </c>
      <c r="D71" s="1524"/>
      <c r="E71" s="1525" t="s">
        <v>209</v>
      </c>
      <c r="F71" s="1526"/>
    </row>
    <row r="72" spans="1:8" s="580" customFormat="1">
      <c r="A72" s="1222"/>
      <c r="B72" s="1173"/>
      <c r="C72" s="1517" t="s">
        <v>211</v>
      </c>
      <c r="D72" s="1517"/>
      <c r="E72" s="1518">
        <f t="shared" ref="E72:E79" si="0">$F$69*G72</f>
        <v>0</v>
      </c>
      <c r="F72" s="1519"/>
      <c r="G72" s="605">
        <v>7.6499999999999999E-2</v>
      </c>
      <c r="H72" s="695" t="s">
        <v>212</v>
      </c>
    </row>
    <row r="73" spans="1:8" s="580" customFormat="1">
      <c r="A73" s="1222"/>
      <c r="B73" s="1173"/>
      <c r="C73" s="1517" t="s">
        <v>213</v>
      </c>
      <c r="D73" s="1517"/>
      <c r="E73" s="1518">
        <f t="shared" si="0"/>
        <v>0</v>
      </c>
      <c r="F73" s="1519"/>
      <c r="G73" s="605">
        <v>4.8000000000000001E-2</v>
      </c>
    </row>
    <row r="74" spans="1:8" s="580" customFormat="1">
      <c r="A74" s="1222"/>
      <c r="B74" s="1173"/>
      <c r="C74" s="1517" t="s">
        <v>214</v>
      </c>
      <c r="D74" s="1517"/>
      <c r="E74" s="1518">
        <f t="shared" si="0"/>
        <v>0</v>
      </c>
      <c r="F74" s="1519"/>
      <c r="G74" s="605">
        <v>0.14249999999999999</v>
      </c>
    </row>
    <row r="75" spans="1:8" s="580" customFormat="1">
      <c r="A75" s="1222"/>
      <c r="B75" s="1173"/>
      <c r="C75" s="1517" t="s">
        <v>215</v>
      </c>
      <c r="D75" s="1517"/>
      <c r="E75" s="1518">
        <f t="shared" si="0"/>
        <v>0</v>
      </c>
      <c r="F75" s="1519"/>
      <c r="G75" s="605">
        <v>0.01</v>
      </c>
    </row>
    <row r="76" spans="1:8" s="580" customFormat="1">
      <c r="A76" s="1222"/>
      <c r="B76" s="1173"/>
      <c r="C76" s="1517" t="s">
        <v>216</v>
      </c>
      <c r="D76" s="1517"/>
      <c r="E76" s="1518">
        <f t="shared" si="0"/>
        <v>0</v>
      </c>
      <c r="F76" s="1519"/>
      <c r="G76" s="605">
        <v>2.1999999999999999E-2</v>
      </c>
    </row>
    <row r="77" spans="1:8" s="580" customFormat="1">
      <c r="A77" s="1222"/>
      <c r="B77" s="1173"/>
      <c r="C77" s="1517" t="s">
        <v>217</v>
      </c>
      <c r="D77" s="1517"/>
      <c r="E77" s="1518">
        <f t="shared" si="0"/>
        <v>0</v>
      </c>
      <c r="F77" s="1519"/>
      <c r="G77" s="605">
        <v>0</v>
      </c>
    </row>
    <row r="78" spans="1:8" s="580" customFormat="1">
      <c r="A78" s="1222"/>
      <c r="B78" s="1173"/>
      <c r="C78" s="1517" t="s">
        <v>218</v>
      </c>
      <c r="D78" s="1517"/>
      <c r="E78" s="1518">
        <f t="shared" si="0"/>
        <v>0</v>
      </c>
      <c r="F78" s="1519"/>
      <c r="G78" s="605">
        <v>0</v>
      </c>
    </row>
    <row r="79" spans="1:8" s="580" customFormat="1">
      <c r="A79" s="1222"/>
      <c r="B79" s="1173"/>
      <c r="C79" s="1517" t="s">
        <v>157</v>
      </c>
      <c r="D79" s="1517"/>
      <c r="E79" s="1518">
        <f t="shared" si="0"/>
        <v>0</v>
      </c>
      <c r="F79" s="1519"/>
      <c r="G79" s="605">
        <v>0</v>
      </c>
    </row>
    <row r="80" spans="1:8" s="580" customFormat="1">
      <c r="C80" s="581"/>
      <c r="E80" s="606" t="s">
        <v>219</v>
      </c>
      <c r="F80" s="602">
        <f>ROUND(SUM(E72:F79),0)</f>
        <v>0</v>
      </c>
      <c r="G80" s="605">
        <f>SUM(G72:G79)</f>
        <v>0.29900000000000004</v>
      </c>
    </row>
    <row r="81" spans="1:14" s="580" customFormat="1" ht="7.5" customHeight="1">
      <c r="C81" s="581"/>
      <c r="F81" s="604"/>
    </row>
    <row r="82" spans="1:14" s="580" customFormat="1">
      <c r="C82" s="607"/>
      <c r="E82" s="595" t="s">
        <v>220</v>
      </c>
      <c r="F82" s="666">
        <f>IF(F80=0,0,F80/F69)</f>
        <v>0</v>
      </c>
      <c r="H82" s="695" t="s">
        <v>408</v>
      </c>
    </row>
    <row r="83" spans="1:14" s="580" customFormat="1" ht="9.9499999999999993" customHeight="1" thickBot="1">
      <c r="A83" s="467"/>
      <c r="C83" s="581"/>
      <c r="D83" s="608"/>
      <c r="E83" s="600"/>
      <c r="F83" s="604"/>
    </row>
    <row r="84" spans="1:14" s="580" customFormat="1" ht="17.25" thickBot="1">
      <c r="C84" s="609"/>
      <c r="D84" s="610"/>
      <c r="E84" s="611" t="s">
        <v>221</v>
      </c>
      <c r="F84" s="612">
        <f>ROUND(F69+F80,0)</f>
        <v>0</v>
      </c>
    </row>
    <row r="85" spans="1:14">
      <c r="E85" s="594"/>
      <c r="F85" s="613"/>
    </row>
    <row r="86" spans="1:14" s="580" customFormat="1">
      <c r="A86" s="600" t="s">
        <v>222</v>
      </c>
      <c r="C86" s="581"/>
      <c r="F86" s="604"/>
    </row>
    <row r="87" spans="1:14" ht="11.1" customHeight="1">
      <c r="A87" s="614"/>
      <c r="B87" s="614"/>
    </row>
    <row r="88" spans="1:14">
      <c r="A88" s="615" t="s">
        <v>223</v>
      </c>
      <c r="B88" s="815" t="s">
        <v>410</v>
      </c>
      <c r="C88" s="617"/>
      <c r="D88" s="618"/>
      <c r="E88" s="616"/>
      <c r="F88" s="619"/>
    </row>
    <row r="89" spans="1:14" ht="13.5" customHeight="1">
      <c r="A89" s="620"/>
      <c r="B89" s="1515" t="s">
        <v>411</v>
      </c>
      <c r="C89" s="1515"/>
      <c r="D89" s="1515"/>
      <c r="E89" s="616"/>
      <c r="F89" s="619"/>
    </row>
    <row r="90" spans="1:14">
      <c r="A90" s="620" t="s">
        <v>224</v>
      </c>
      <c r="B90" s="1516"/>
      <c r="C90" s="1516"/>
      <c r="D90" s="1516"/>
      <c r="E90" s="621" t="s">
        <v>412</v>
      </c>
      <c r="F90" s="622" t="s">
        <v>209</v>
      </c>
      <c r="H90" s="1241" t="s">
        <v>224</v>
      </c>
      <c r="I90" s="1434" t="s">
        <v>225</v>
      </c>
      <c r="J90" s="1435"/>
      <c r="K90" s="1435"/>
      <c r="L90" s="1241" t="s">
        <v>226</v>
      </c>
      <c r="M90" s="678" t="s">
        <v>209</v>
      </c>
      <c r="N90" s="677"/>
    </row>
    <row r="91" spans="1:14" ht="16.5" customHeight="1">
      <c r="A91" s="680"/>
      <c r="B91" s="1511"/>
      <c r="C91" s="1512"/>
      <c r="D91" s="1513"/>
      <c r="E91" s="623"/>
      <c r="F91" s="624"/>
      <c r="H91" s="676" t="s">
        <v>227</v>
      </c>
      <c r="I91" s="1431" t="s">
        <v>413</v>
      </c>
      <c r="J91" s="1431"/>
      <c r="K91" s="1431"/>
      <c r="L91" s="676" t="s">
        <v>414</v>
      </c>
      <c r="M91" s="679">
        <v>35100</v>
      </c>
      <c r="N91" s="677"/>
    </row>
    <row r="92" spans="1:14" ht="14.25" customHeight="1">
      <c r="A92" s="680"/>
      <c r="B92" s="1511"/>
      <c r="C92" s="1512"/>
      <c r="D92" s="1513"/>
      <c r="E92" s="623"/>
      <c r="F92" s="624"/>
      <c r="H92" s="676" t="s">
        <v>227</v>
      </c>
      <c r="I92" s="1431" t="s">
        <v>415</v>
      </c>
      <c r="J92" s="1431"/>
      <c r="K92" s="1431"/>
      <c r="L92" s="676" t="s">
        <v>416</v>
      </c>
      <c r="M92" s="679">
        <v>9133</v>
      </c>
      <c r="N92" s="677"/>
    </row>
    <row r="93" spans="1:14" ht="14.25" customHeight="1">
      <c r="A93" s="680"/>
      <c r="B93" s="1511"/>
      <c r="C93" s="1512"/>
      <c r="D93" s="1513"/>
      <c r="E93" s="623"/>
      <c r="F93" s="624"/>
      <c r="H93" s="677" t="s">
        <v>417</v>
      </c>
    </row>
    <row r="94" spans="1:14">
      <c r="A94" s="680"/>
      <c r="B94" s="1511"/>
      <c r="C94" s="1512"/>
      <c r="D94" s="1513"/>
      <c r="E94" s="623"/>
      <c r="F94" s="624"/>
    </row>
    <row r="95" spans="1:14">
      <c r="A95" s="680"/>
      <c r="B95" s="1511"/>
      <c r="C95" s="1512"/>
      <c r="D95" s="1513"/>
      <c r="E95" s="623"/>
      <c r="F95" s="624"/>
      <c r="H95" s="677" t="s">
        <v>418</v>
      </c>
    </row>
    <row r="96" spans="1:14">
      <c r="B96" s="625"/>
      <c r="C96" s="614"/>
      <c r="D96" s="625"/>
      <c r="E96" s="626" t="s">
        <v>230</v>
      </c>
      <c r="F96" s="627">
        <f>ROUND(SUM(F91:F95),0)</f>
        <v>0</v>
      </c>
    </row>
    <row r="97" spans="1:13">
      <c r="B97" s="625"/>
      <c r="C97" s="614"/>
      <c r="D97" s="625"/>
    </row>
    <row r="98" spans="1:13">
      <c r="A98" s="615" t="s">
        <v>231</v>
      </c>
      <c r="B98" s="625"/>
      <c r="C98" s="614"/>
      <c r="D98" s="625"/>
    </row>
    <row r="99" spans="1:13" ht="4.5" customHeight="1">
      <c r="A99" s="620"/>
      <c r="B99" s="625"/>
      <c r="C99" s="614"/>
      <c r="D99" s="625"/>
    </row>
    <row r="100" spans="1:13">
      <c r="A100" s="620" t="s">
        <v>224</v>
      </c>
      <c r="B100" s="1514" t="s">
        <v>453</v>
      </c>
      <c r="C100" s="1514"/>
      <c r="D100" s="1514"/>
      <c r="E100" s="621" t="s">
        <v>412</v>
      </c>
      <c r="F100" s="622" t="s">
        <v>209</v>
      </c>
      <c r="H100" s="1241" t="s">
        <v>224</v>
      </c>
      <c r="I100" s="1434" t="s">
        <v>225</v>
      </c>
      <c r="J100" s="1435"/>
      <c r="K100" s="1435"/>
      <c r="L100" s="1241" t="s">
        <v>226</v>
      </c>
      <c r="M100" s="678" t="s">
        <v>209</v>
      </c>
    </row>
    <row r="101" spans="1:13" ht="22.5" customHeight="1">
      <c r="A101" s="680"/>
      <c r="B101" s="1505"/>
      <c r="C101" s="1506"/>
      <c r="D101" s="1507"/>
      <c r="E101" s="623"/>
      <c r="F101" s="624"/>
      <c r="H101" s="676" t="s">
        <v>232</v>
      </c>
      <c r="I101" s="1431" t="s">
        <v>233</v>
      </c>
      <c r="J101" s="1431"/>
      <c r="K101" s="1431"/>
      <c r="L101" s="676" t="s">
        <v>419</v>
      </c>
      <c r="M101" s="679">
        <v>1500</v>
      </c>
    </row>
    <row r="102" spans="1:13">
      <c r="A102" s="680"/>
      <c r="B102" s="1505"/>
      <c r="C102" s="1506"/>
      <c r="D102" s="1507"/>
      <c r="E102" s="623"/>
      <c r="F102" s="624"/>
    </row>
    <row r="103" spans="1:13" ht="16.5" customHeight="1">
      <c r="A103" s="680"/>
      <c r="B103" s="1505"/>
      <c r="C103" s="1506"/>
      <c r="D103" s="1507"/>
      <c r="E103" s="623"/>
      <c r="F103" s="624"/>
    </row>
    <row r="104" spans="1:13">
      <c r="A104" s="680"/>
      <c r="B104" s="1505"/>
      <c r="C104" s="1506"/>
      <c r="D104" s="1507"/>
      <c r="E104" s="623"/>
      <c r="F104" s="624"/>
    </row>
    <row r="105" spans="1:13">
      <c r="A105" s="680"/>
      <c r="B105" s="1505"/>
      <c r="C105" s="1506"/>
      <c r="D105" s="1507"/>
      <c r="E105" s="623"/>
      <c r="F105" s="624"/>
    </row>
    <row r="106" spans="1:13">
      <c r="B106" s="625"/>
      <c r="C106" s="614"/>
      <c r="D106" s="1245"/>
      <c r="E106" s="626" t="s">
        <v>235</v>
      </c>
      <c r="F106" s="627">
        <f>ROUND(SUM(F101:F105),0)</f>
        <v>0</v>
      </c>
    </row>
    <row r="107" spans="1:13">
      <c r="A107" s="620"/>
      <c r="B107" s="625"/>
      <c r="C107" s="614"/>
      <c r="D107" s="625"/>
    </row>
    <row r="108" spans="1:13">
      <c r="A108" s="615" t="s">
        <v>236</v>
      </c>
      <c r="B108" s="625"/>
      <c r="C108" s="614"/>
      <c r="D108" s="625"/>
    </row>
    <row r="109" spans="1:13" ht="5.25" customHeight="1">
      <c r="A109" s="620"/>
      <c r="B109" s="625"/>
      <c r="C109" s="614"/>
      <c r="D109" s="625"/>
    </row>
    <row r="110" spans="1:13">
      <c r="A110" s="620" t="s">
        <v>224</v>
      </c>
      <c r="B110" s="1244" t="s">
        <v>225</v>
      </c>
      <c r="C110" s="1244"/>
      <c r="D110" s="1244"/>
      <c r="E110" s="621" t="s">
        <v>412</v>
      </c>
      <c r="F110" s="622" t="s">
        <v>209</v>
      </c>
      <c r="H110" s="1241" t="s">
        <v>224</v>
      </c>
      <c r="I110" s="1434" t="s">
        <v>225</v>
      </c>
      <c r="J110" s="1435"/>
      <c r="K110" s="1435"/>
      <c r="L110" s="1241" t="s">
        <v>226</v>
      </c>
      <c r="M110" s="678" t="s">
        <v>209</v>
      </c>
    </row>
    <row r="111" spans="1:13" ht="28.5" customHeight="1">
      <c r="A111" s="680"/>
      <c r="B111" s="1505"/>
      <c r="C111" s="1506"/>
      <c r="D111" s="1507"/>
      <c r="E111" s="623"/>
      <c r="F111" s="624"/>
      <c r="H111" s="676" t="s">
        <v>237</v>
      </c>
      <c r="I111" s="1431" t="s">
        <v>238</v>
      </c>
      <c r="J111" s="1431"/>
      <c r="K111" s="1431"/>
      <c r="L111" s="676" t="s">
        <v>239</v>
      </c>
      <c r="M111" s="679">
        <f>100*12</f>
        <v>1200</v>
      </c>
    </row>
    <row r="112" spans="1:13">
      <c r="A112" s="680"/>
      <c r="B112" s="1505"/>
      <c r="C112" s="1506"/>
      <c r="D112" s="1507"/>
      <c r="E112" s="623"/>
      <c r="F112" s="624"/>
    </row>
    <row r="113" spans="1:13">
      <c r="A113" s="680"/>
      <c r="B113" s="1505"/>
      <c r="C113" s="1506"/>
      <c r="D113" s="1507"/>
      <c r="E113" s="623"/>
      <c r="F113" s="624"/>
    </row>
    <row r="114" spans="1:13">
      <c r="A114" s="680"/>
      <c r="B114" s="1505"/>
      <c r="C114" s="1506"/>
      <c r="D114" s="1507"/>
      <c r="E114" s="623"/>
      <c r="F114" s="624"/>
    </row>
    <row r="115" spans="1:13">
      <c r="A115" s="680"/>
      <c r="B115" s="1505"/>
      <c r="C115" s="1506"/>
      <c r="D115" s="1507"/>
      <c r="E115" s="623"/>
      <c r="F115" s="624"/>
    </row>
    <row r="116" spans="1:13">
      <c r="A116" s="620"/>
      <c r="D116" s="628"/>
      <c r="E116" s="626" t="s">
        <v>240</v>
      </c>
      <c r="F116" s="627">
        <f>ROUND(SUM(F111:F115),0)</f>
        <v>0</v>
      </c>
    </row>
    <row r="118" spans="1:13">
      <c r="A118" s="615" t="s">
        <v>241</v>
      </c>
    </row>
    <row r="119" spans="1:13" ht="6.75" customHeight="1">
      <c r="E119" s="629"/>
      <c r="F119" s="630"/>
    </row>
    <row r="120" spans="1:13">
      <c r="A120" s="635" t="s">
        <v>242</v>
      </c>
      <c r="B120" s="1508" t="s">
        <v>243</v>
      </c>
      <c r="C120" s="1508"/>
      <c r="D120" s="631" t="s">
        <v>224</v>
      </c>
      <c r="E120" s="621" t="s">
        <v>412</v>
      </c>
      <c r="F120" s="632" t="s">
        <v>209</v>
      </c>
      <c r="H120" s="683" t="s">
        <v>242</v>
      </c>
      <c r="I120" s="677"/>
      <c r="J120" s="683" t="s">
        <v>243</v>
      </c>
      <c r="K120" s="683" t="s">
        <v>224</v>
      </c>
      <c r="L120" s="683" t="s">
        <v>226</v>
      </c>
      <c r="M120" s="684" t="s">
        <v>209</v>
      </c>
    </row>
    <row r="121" spans="1:13" ht="33">
      <c r="A121" s="681"/>
      <c r="B121" s="1509"/>
      <c r="C121" s="1510"/>
      <c r="D121" s="633"/>
      <c r="E121" s="633"/>
      <c r="F121" s="634"/>
      <c r="H121" s="1430" t="s">
        <v>244</v>
      </c>
      <c r="I121" s="1431"/>
      <c r="J121" s="1240" t="s">
        <v>245</v>
      </c>
      <c r="K121" s="1240" t="s">
        <v>246</v>
      </c>
      <c r="L121" s="1240" t="s">
        <v>420</v>
      </c>
      <c r="M121" s="685">
        <v>1200</v>
      </c>
    </row>
    <row r="122" spans="1:13">
      <c r="A122" s="681"/>
      <c r="B122" s="1505"/>
      <c r="C122" s="1507"/>
      <c r="D122" s="633"/>
      <c r="E122" s="633"/>
      <c r="F122" s="634"/>
    </row>
    <row r="123" spans="1:13">
      <c r="A123" s="681"/>
      <c r="B123" s="1505"/>
      <c r="C123" s="1507"/>
      <c r="D123" s="633"/>
      <c r="E123" s="633"/>
      <c r="F123" s="634"/>
    </row>
    <row r="124" spans="1:13">
      <c r="A124" s="681"/>
      <c r="B124" s="1505"/>
      <c r="C124" s="1507"/>
      <c r="D124" s="633"/>
      <c r="E124" s="633"/>
      <c r="F124" s="634"/>
    </row>
    <row r="125" spans="1:13">
      <c r="E125" s="626" t="s">
        <v>248</v>
      </c>
      <c r="F125" s="627">
        <f>ROUND(SUM(F121:F124),0)</f>
        <v>0</v>
      </c>
    </row>
    <row r="127" spans="1:13">
      <c r="A127" s="615" t="s">
        <v>249</v>
      </c>
    </row>
    <row r="128" spans="1:13" ht="6.6" customHeight="1">
      <c r="A128" s="635"/>
    </row>
    <row r="129" spans="1:13">
      <c r="A129" s="620" t="s">
        <v>421</v>
      </c>
      <c r="B129" s="672" t="s">
        <v>251</v>
      </c>
      <c r="C129" s="672"/>
      <c r="D129" s="672"/>
      <c r="E129" s="621" t="s">
        <v>412</v>
      </c>
      <c r="F129" s="622" t="s">
        <v>209</v>
      </c>
      <c r="H129" s="1241" t="s">
        <v>250</v>
      </c>
      <c r="I129" s="1434" t="s">
        <v>251</v>
      </c>
      <c r="J129" s="1435"/>
      <c r="K129" s="1435"/>
      <c r="L129" s="1241" t="s">
        <v>226</v>
      </c>
      <c r="M129" s="678" t="s">
        <v>209</v>
      </c>
    </row>
    <row r="130" spans="1:13">
      <c r="A130" s="681"/>
      <c r="B130" s="1505" t="s">
        <v>422</v>
      </c>
      <c r="C130" s="1506"/>
      <c r="D130" s="1507"/>
      <c r="E130" s="623"/>
      <c r="F130" s="624"/>
      <c r="H130" s="676" t="s">
        <v>252</v>
      </c>
      <c r="I130" s="1431" t="s">
        <v>253</v>
      </c>
      <c r="J130" s="1431"/>
      <c r="K130" s="1431"/>
      <c r="L130" s="676" t="s">
        <v>254</v>
      </c>
      <c r="M130" s="679">
        <f>500*4</f>
        <v>2000</v>
      </c>
    </row>
    <row r="131" spans="1:13">
      <c r="A131" s="681"/>
      <c r="B131" s="1505"/>
      <c r="C131" s="1506"/>
      <c r="D131" s="1507"/>
      <c r="E131" s="623"/>
      <c r="F131" s="624"/>
    </row>
    <row r="132" spans="1:13">
      <c r="A132" s="681"/>
      <c r="B132" s="1505"/>
      <c r="C132" s="1506"/>
      <c r="D132" s="1507"/>
      <c r="E132" s="623"/>
      <c r="F132" s="624"/>
    </row>
    <row r="133" spans="1:13">
      <c r="A133" s="681"/>
      <c r="B133" s="1505"/>
      <c r="C133" s="1506"/>
      <c r="D133" s="1507"/>
      <c r="E133" s="623"/>
      <c r="F133" s="624"/>
    </row>
    <row r="134" spans="1:13">
      <c r="D134" s="628"/>
      <c r="E134" s="626" t="s">
        <v>255</v>
      </c>
      <c r="F134" s="627">
        <f>ROUND(SUM(F130:F133),0)</f>
        <v>0</v>
      </c>
    </row>
    <row r="136" spans="1:13">
      <c r="A136" s="615" t="s">
        <v>256</v>
      </c>
    </row>
    <row r="137" spans="1:13" ht="6" customHeight="1">
      <c r="A137" s="635"/>
    </row>
    <row r="138" spans="1:13">
      <c r="A138" s="682" t="s">
        <v>224</v>
      </c>
      <c r="B138" s="672" t="s">
        <v>225</v>
      </c>
      <c r="C138" s="672"/>
      <c r="D138" s="672"/>
      <c r="E138" s="621" t="s">
        <v>412</v>
      </c>
      <c r="F138" s="622" t="s">
        <v>209</v>
      </c>
      <c r="H138" s="1241" t="s">
        <v>224</v>
      </c>
      <c r="I138" s="1434" t="s">
        <v>225</v>
      </c>
      <c r="J138" s="1435"/>
      <c r="K138" s="1435"/>
      <c r="L138" s="1241" t="s">
        <v>226</v>
      </c>
      <c r="M138" s="678" t="s">
        <v>209</v>
      </c>
    </row>
    <row r="139" spans="1:13">
      <c r="A139" s="681"/>
      <c r="B139" s="1223"/>
      <c r="C139" s="1188"/>
      <c r="D139" s="1224"/>
      <c r="E139" s="623"/>
      <c r="F139" s="624"/>
      <c r="H139" s="676" t="s">
        <v>257</v>
      </c>
      <c r="I139" s="1431" t="s">
        <v>258</v>
      </c>
      <c r="J139" s="1431"/>
      <c r="K139" s="1431"/>
      <c r="L139" s="676" t="s">
        <v>259</v>
      </c>
      <c r="M139" s="679">
        <f>50*20</f>
        <v>1000</v>
      </c>
    </row>
    <row r="140" spans="1:13">
      <c r="A140" s="681"/>
      <c r="B140" s="1223"/>
      <c r="C140" s="1188"/>
      <c r="D140" s="1224"/>
      <c r="E140" s="623"/>
      <c r="F140" s="624"/>
      <c r="H140" s="616"/>
      <c r="I140" s="540"/>
      <c r="J140" s="540"/>
      <c r="K140" s="540"/>
      <c r="L140" s="616"/>
      <c r="M140" s="636"/>
    </row>
    <row r="141" spans="1:13">
      <c r="A141" s="681"/>
      <c r="B141" s="1223"/>
      <c r="C141" s="1188"/>
      <c r="D141" s="1224"/>
      <c r="E141" s="623"/>
      <c r="F141" s="624"/>
      <c r="H141" s="616"/>
      <c r="I141" s="540"/>
      <c r="J141" s="540"/>
      <c r="K141" s="540"/>
      <c r="L141" s="616"/>
      <c r="M141" s="636"/>
    </row>
    <row r="142" spans="1:13">
      <c r="A142" s="681"/>
      <c r="B142" s="1223"/>
      <c r="C142" s="1188"/>
      <c r="D142" s="1224"/>
      <c r="E142" s="623"/>
      <c r="F142" s="624"/>
      <c r="H142" s="616"/>
      <c r="I142" s="540"/>
      <c r="J142" s="540"/>
      <c r="K142" s="540"/>
      <c r="L142" s="616"/>
      <c r="M142" s="636"/>
    </row>
    <row r="143" spans="1:13">
      <c r="A143" s="681"/>
      <c r="B143" s="1223"/>
      <c r="C143" s="1188"/>
      <c r="D143" s="1224"/>
      <c r="E143" s="623"/>
      <c r="F143" s="624"/>
    </row>
    <row r="144" spans="1:13">
      <c r="E144" s="626" t="s">
        <v>260</v>
      </c>
      <c r="F144" s="627">
        <f>SUM(F139:F143)</f>
        <v>0</v>
      </c>
    </row>
    <row r="145" spans="1:8" ht="17.25" thickBot="1"/>
    <row r="146" spans="1:8" ht="17.25" thickBot="1">
      <c r="C146" s="581"/>
      <c r="D146" s="637"/>
      <c r="E146" s="638" t="s">
        <v>261</v>
      </c>
      <c r="F146" s="612">
        <f>ROUND(F96+F106+F116+F125+F134+F144,0)</f>
        <v>0</v>
      </c>
    </row>
    <row r="147" spans="1:8" ht="17.25" thickBot="1"/>
    <row r="148" spans="1:8" ht="17.25" thickBot="1">
      <c r="D148" s="637"/>
      <c r="E148" s="611" t="s">
        <v>265</v>
      </c>
      <c r="F148" s="612">
        <f>ROUND(F84+F146,0)</f>
        <v>0</v>
      </c>
    </row>
    <row r="149" spans="1:8" s="580" customFormat="1">
      <c r="A149" s="600" t="s">
        <v>266</v>
      </c>
      <c r="B149" s="639"/>
      <c r="C149" s="581"/>
      <c r="F149" s="630"/>
    </row>
    <row r="150" spans="1:8">
      <c r="A150" s="580" t="s">
        <v>424</v>
      </c>
      <c r="B150" s="639"/>
    </row>
    <row r="151" spans="1:8">
      <c r="A151" s="640"/>
      <c r="F151" s="622" t="s">
        <v>268</v>
      </c>
    </row>
    <row r="152" spans="1:8">
      <c r="A152" s="1187"/>
      <c r="B152" s="1225"/>
      <c r="C152" s="1226"/>
      <c r="D152" s="1227"/>
      <c r="E152" s="1228"/>
      <c r="F152" s="641">
        <f>ROUND(F148*0.15,0)</f>
        <v>0</v>
      </c>
    </row>
    <row r="153" spans="1:8">
      <c r="A153" s="642"/>
      <c r="B153" s="643"/>
      <c r="C153" s="644"/>
      <c r="D153" s="628"/>
      <c r="E153" s="645"/>
      <c r="F153" s="646"/>
    </row>
    <row r="154" spans="1:8">
      <c r="A154" s="642"/>
      <c r="B154" s="643"/>
      <c r="C154" s="644"/>
      <c r="D154" s="628"/>
      <c r="E154" s="645"/>
      <c r="F154" s="646"/>
    </row>
    <row r="155" spans="1:8" ht="11.25" customHeight="1">
      <c r="A155" s="580"/>
      <c r="B155" s="647"/>
      <c r="C155" s="581"/>
      <c r="D155" s="580"/>
      <c r="E155" s="580"/>
      <c r="F155" s="630"/>
    </row>
    <row r="156" spans="1:8" ht="17.25" thickBot="1">
      <c r="A156" s="648"/>
      <c r="E156" s="594" t="s">
        <v>269</v>
      </c>
      <c r="F156" s="675" t="e">
        <f>F157/F148</f>
        <v>#DIV/0!</v>
      </c>
      <c r="H156" s="677" t="s">
        <v>425</v>
      </c>
    </row>
    <row r="157" spans="1:8" ht="17.25" thickBot="1">
      <c r="A157" s="649"/>
      <c r="D157" s="637"/>
      <c r="E157" s="650" t="s">
        <v>270</v>
      </c>
      <c r="F157" s="612">
        <f>ROUND(SUM(F152:F154),0)</f>
        <v>0</v>
      </c>
    </row>
    <row r="158" spans="1:8" ht="10.5" customHeight="1" thickBot="1">
      <c r="A158" s="649"/>
      <c r="F158" s="599"/>
    </row>
    <row r="159" spans="1:8" ht="17.25" thickBot="1">
      <c r="D159" s="580"/>
      <c r="E159" s="651" t="s">
        <v>271</v>
      </c>
      <c r="F159" s="652">
        <f>ROUND(F148+F157,0)</f>
        <v>0</v>
      </c>
    </row>
    <row r="161" spans="3:6">
      <c r="C161" s="581"/>
      <c r="F161" s="599"/>
    </row>
    <row r="162" spans="3:6">
      <c r="F162" s="599"/>
    </row>
    <row r="163" spans="3:6">
      <c r="F163" s="599"/>
    </row>
    <row r="164" spans="3:6">
      <c r="F164" s="599"/>
    </row>
    <row r="165" spans="3:6">
      <c r="F165" s="599"/>
    </row>
    <row r="166" spans="3:6">
      <c r="F166" s="599"/>
    </row>
    <row r="167" spans="3:6">
      <c r="F167" s="599"/>
    </row>
    <row r="168" spans="3:6">
      <c r="F168" s="599"/>
    </row>
  </sheetData>
  <mergeCells count="94">
    <mergeCell ref="B131:D131"/>
    <mergeCell ref="B132:D132"/>
    <mergeCell ref="B133:D133"/>
    <mergeCell ref="I138:K138"/>
    <mergeCell ref="I139:K139"/>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89:D90"/>
    <mergeCell ref="I90:K90"/>
    <mergeCell ref="B91:D91"/>
    <mergeCell ref="I91:K91"/>
    <mergeCell ref="B92:D92"/>
    <mergeCell ref="I92:K92"/>
    <mergeCell ref="C77:D77"/>
    <mergeCell ref="E77:F77"/>
    <mergeCell ref="C78:D78"/>
    <mergeCell ref="E78:F78"/>
    <mergeCell ref="C79:D79"/>
    <mergeCell ref="E79:F79"/>
    <mergeCell ref="C74:D74"/>
    <mergeCell ref="E74:F74"/>
    <mergeCell ref="C75:D75"/>
    <mergeCell ref="E75:F75"/>
    <mergeCell ref="C76:D76"/>
    <mergeCell ref="E76:F76"/>
    <mergeCell ref="C73:D73"/>
    <mergeCell ref="E73:F73"/>
    <mergeCell ref="B52:F52"/>
    <mergeCell ref="B56:F56"/>
    <mergeCell ref="B57:F57"/>
    <mergeCell ref="B58:F58"/>
    <mergeCell ref="B62:F62"/>
    <mergeCell ref="B63:F63"/>
    <mergeCell ref="B64:F64"/>
    <mergeCell ref="C71:D71"/>
    <mergeCell ref="E71:F71"/>
    <mergeCell ref="C72:D72"/>
    <mergeCell ref="E72:F72"/>
    <mergeCell ref="B51:F51"/>
    <mergeCell ref="B28:F28"/>
    <mergeCell ref="B32:F32"/>
    <mergeCell ref="B33:F33"/>
    <mergeCell ref="B34:F34"/>
    <mergeCell ref="B38:F38"/>
    <mergeCell ref="B39:F39"/>
    <mergeCell ref="B40:F40"/>
    <mergeCell ref="B44:F44"/>
    <mergeCell ref="B45:F45"/>
    <mergeCell ref="B46:F46"/>
    <mergeCell ref="B50:F50"/>
    <mergeCell ref="B27:F27"/>
    <mergeCell ref="H11:I11"/>
    <mergeCell ref="H12:I12"/>
    <mergeCell ref="B14:F14"/>
    <mergeCell ref="B15:F15"/>
    <mergeCell ref="H15:O16"/>
    <mergeCell ref="B16:F16"/>
    <mergeCell ref="H17:O17"/>
    <mergeCell ref="B20:F20"/>
    <mergeCell ref="B21:F21"/>
    <mergeCell ref="B22:F22"/>
    <mergeCell ref="B26:F26"/>
    <mergeCell ref="B10:F10"/>
    <mergeCell ref="I10:M10"/>
    <mergeCell ref="A1:F1"/>
    <mergeCell ref="B8:F8"/>
    <mergeCell ref="I8:M8"/>
    <mergeCell ref="B9:F9"/>
    <mergeCell ref="I9:M9"/>
  </mergeCells>
  <conditionalFormatting sqref="F82">
    <cfRule type="cellIs" dxfId="49" priority="2" operator="greaterThan">
      <formula>0.3</formula>
    </cfRule>
  </conditionalFormatting>
  <conditionalFormatting sqref="F156">
    <cfRule type="cellIs" dxfId="48"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view="pageBreakPreview" zoomScaleNormal="120" zoomScaleSheetLayoutView="100" workbookViewId="0">
      <selection activeCell="L7" sqref="L7"/>
    </sheetView>
  </sheetViews>
  <sheetFormatPr defaultColWidth="9.140625" defaultRowHeight="15" customHeight="1"/>
  <cols>
    <col min="1" max="1" width="18.7109375" style="462" customWidth="1"/>
    <col min="2" max="2" width="10.85546875" style="462" customWidth="1"/>
    <col min="3" max="3" width="9.85546875" style="462" customWidth="1"/>
    <col min="4" max="4" width="7.28515625" style="462" customWidth="1"/>
    <col min="5" max="5" width="10.7109375" style="462" customWidth="1"/>
    <col min="6" max="6" width="7" style="462" customWidth="1"/>
    <col min="7" max="7" width="9.7109375" style="462" customWidth="1"/>
    <col min="8" max="8" width="7" style="462" customWidth="1"/>
    <col min="9" max="9" width="9.42578125" style="462" customWidth="1"/>
    <col min="10" max="10" width="6.85546875" style="462" customWidth="1"/>
    <col min="11" max="11" width="14.5703125" style="462" customWidth="1"/>
    <col min="12" max="12" width="13.5703125" style="461" customWidth="1"/>
    <col min="13" max="13" width="12.5703125" style="462" customWidth="1"/>
    <col min="14" max="16384" width="9.140625" style="462"/>
  </cols>
  <sheetData>
    <row r="1" spans="1:24" ht="18" customHeight="1">
      <c r="A1" s="744" t="s">
        <v>0</v>
      </c>
      <c r="B1" s="1229">
        <f>'Bdgt Justf B-3a Pg 2'!B3</f>
        <v>0</v>
      </c>
      <c r="C1" s="1209"/>
      <c r="D1" s="1209"/>
      <c r="E1" s="1209"/>
      <c r="F1" s="1209"/>
      <c r="G1" s="1209"/>
      <c r="H1" s="1210"/>
      <c r="I1" s="1162"/>
      <c r="J1" s="1211" t="s">
        <v>426</v>
      </c>
      <c r="K1" s="1212" t="str">
        <f>'Bdgt Justf B-3a Pg 2'!F3</f>
        <v>B-3a</v>
      </c>
    </row>
    <row r="2" spans="1:24" ht="18" customHeight="1">
      <c r="A2" s="745" t="s">
        <v>428</v>
      </c>
      <c r="B2" s="798">
        <f>'Bdgt Justf B-3a Pg 2'!B4</f>
        <v>0</v>
      </c>
      <c r="C2" s="466"/>
      <c r="D2" s="466"/>
      <c r="E2" s="466"/>
      <c r="F2" s="466"/>
      <c r="G2" s="466"/>
      <c r="H2" s="463"/>
      <c r="I2" s="464"/>
      <c r="J2" s="465" t="s">
        <v>291</v>
      </c>
      <c r="K2" s="746"/>
      <c r="L2" s="693" t="s">
        <v>346</v>
      </c>
    </row>
    <row r="3" spans="1:24" ht="18" customHeight="1">
      <c r="A3" s="747"/>
      <c r="B3" s="469"/>
      <c r="C3" s="469"/>
      <c r="D3" s="469"/>
      <c r="E3" s="469"/>
      <c r="F3" s="469"/>
      <c r="G3" s="469"/>
      <c r="H3" s="463"/>
      <c r="I3" s="464"/>
      <c r="J3" s="748" t="s">
        <v>429</v>
      </c>
      <c r="K3" s="749" t="s">
        <v>430</v>
      </c>
      <c r="L3" s="814" t="s">
        <v>349</v>
      </c>
    </row>
    <row r="4" spans="1:24" ht="18" customHeight="1">
      <c r="A4" s="487"/>
      <c r="B4" s="469"/>
      <c r="C4" s="463" t="s">
        <v>137</v>
      </c>
      <c r="D4" s="469"/>
      <c r="E4" s="469"/>
      <c r="F4" s="469"/>
      <c r="G4" s="469"/>
      <c r="H4" s="469"/>
      <c r="I4" s="469"/>
      <c r="J4" s="469"/>
      <c r="K4" s="488"/>
      <c r="L4" s="694" t="s">
        <v>350</v>
      </c>
    </row>
    <row r="5" spans="1:24" ht="6.75" customHeight="1">
      <c r="A5" s="487"/>
      <c r="B5" s="469"/>
      <c r="C5" s="469"/>
      <c r="D5" s="469"/>
      <c r="E5" s="469"/>
      <c r="F5" s="469"/>
      <c r="G5" s="469"/>
      <c r="H5" s="469"/>
      <c r="I5" s="469"/>
      <c r="J5" s="469"/>
      <c r="K5" s="488"/>
    </row>
    <row r="6" spans="1:24" ht="51.6" customHeight="1">
      <c r="A6" s="1500" t="s">
        <v>351</v>
      </c>
      <c r="B6" s="1501"/>
      <c r="C6" s="1502" t="s">
        <v>431</v>
      </c>
      <c r="D6" s="1503"/>
      <c r="E6" s="1502" t="s">
        <v>432</v>
      </c>
      <c r="F6" s="1503"/>
      <c r="G6" s="1502" t="s">
        <v>433</v>
      </c>
      <c r="H6" s="1503"/>
      <c r="I6" s="1502" t="s">
        <v>434</v>
      </c>
      <c r="J6" s="1504"/>
      <c r="K6" s="667"/>
      <c r="L6" s="1344" t="s">
        <v>353</v>
      </c>
      <c r="M6" s="1344"/>
      <c r="N6" s="1344"/>
      <c r="O6" s="1344"/>
      <c r="P6" s="1344"/>
      <c r="Q6" s="1344"/>
      <c r="R6" s="1344"/>
      <c r="S6" s="1344"/>
      <c r="T6" s="688"/>
      <c r="U6" s="688"/>
      <c r="V6" s="688"/>
      <c r="W6" s="688"/>
      <c r="X6" s="688"/>
    </row>
    <row r="7" spans="1:24" s="468" customFormat="1" ht="29.1" customHeight="1">
      <c r="A7" s="470" t="s">
        <v>141</v>
      </c>
      <c r="B7" s="458" t="s">
        <v>142</v>
      </c>
      <c r="C7" s="471" t="s">
        <v>109</v>
      </c>
      <c r="D7" s="472" t="s">
        <v>143</v>
      </c>
      <c r="E7" s="471" t="s">
        <v>109</v>
      </c>
      <c r="F7" s="472" t="s">
        <v>143</v>
      </c>
      <c r="G7" s="471" t="s">
        <v>109</v>
      </c>
      <c r="H7" s="472" t="s">
        <v>143</v>
      </c>
      <c r="I7" s="471" t="s">
        <v>109</v>
      </c>
      <c r="J7" s="472" t="s">
        <v>143</v>
      </c>
      <c r="K7" s="473" t="s">
        <v>355</v>
      </c>
      <c r="L7" s="813" t="s">
        <v>435</v>
      </c>
      <c r="M7" s="474"/>
    </row>
    <row r="8" spans="1:24" ht="19.5" customHeight="1">
      <c r="A8" s="475">
        <f>'Bdgt Justf B-3a Pg 2'!B8</f>
        <v>0</v>
      </c>
      <c r="B8" s="476">
        <f>'Bdgt Justf B-3a Pg 2'!E12</f>
        <v>0</v>
      </c>
      <c r="C8" s="1006"/>
      <c r="D8" s="477">
        <f>IF(C8=0,0,C8/$K$8)</f>
        <v>0</v>
      </c>
      <c r="E8" s="1006"/>
      <c r="F8" s="477">
        <f>IF(E8=0,0,E8/$K$8)</f>
        <v>0</v>
      </c>
      <c r="G8" s="1006">
        <v>0</v>
      </c>
      <c r="H8" s="477">
        <f>IF(G8=0,0,G8/$K$8)</f>
        <v>0</v>
      </c>
      <c r="I8" s="1006"/>
      <c r="J8" s="477">
        <f t="shared" ref="J8" si="0">IF(I8=0,0,I8/$K$8)</f>
        <v>0</v>
      </c>
      <c r="K8" s="1008">
        <f t="shared" ref="K8:K17" si="1">SUM(C8,E8,G8,I8)</f>
        <v>0</v>
      </c>
      <c r="L8" s="807" t="e">
        <f>#REF!</f>
        <v>#REF!</v>
      </c>
      <c r="M8" s="809" t="s">
        <v>436</v>
      </c>
    </row>
    <row r="9" spans="1:24" ht="19.5" customHeight="1">
      <c r="A9" s="475">
        <f>'Bdgt Justf B-3a Pg 2'!B14</f>
        <v>0</v>
      </c>
      <c r="B9" s="476">
        <f>'Bdgt Justf B-3a Pg 2'!E18</f>
        <v>0</v>
      </c>
      <c r="C9" s="1006"/>
      <c r="D9" s="477">
        <f>IF(C9=0,0,C9/$K$9)</f>
        <v>0</v>
      </c>
      <c r="E9" s="1006"/>
      <c r="F9" s="477">
        <f>IF(E9=0,0,E9/$K$9)</f>
        <v>0</v>
      </c>
      <c r="G9" s="1006"/>
      <c r="H9" s="477">
        <f>IF(G9=0,0,G9/$K$9)</f>
        <v>0</v>
      </c>
      <c r="I9" s="1006"/>
      <c r="J9" s="477">
        <f t="shared" ref="J9:J10" si="2">IF(I9=0,0,I9/$K$10)</f>
        <v>0</v>
      </c>
      <c r="K9" s="1008">
        <f t="shared" si="1"/>
        <v>0</v>
      </c>
      <c r="L9" s="807" t="e">
        <f>#REF!</f>
        <v>#REF!</v>
      </c>
      <c r="M9" s="809" t="s">
        <v>358</v>
      </c>
    </row>
    <row r="10" spans="1:24" ht="19.5" customHeight="1">
      <c r="A10" s="475">
        <f>'Bdgt Justf B-3a Pg 2'!B20</f>
        <v>0</v>
      </c>
      <c r="B10" s="476">
        <f>'Bdgt Justf B-3a Pg 2'!E24</f>
        <v>0</v>
      </c>
      <c r="C10" s="1006"/>
      <c r="D10" s="477">
        <f>IF(C10=0,0,C10/$K$10)</f>
        <v>0</v>
      </c>
      <c r="E10" s="1006"/>
      <c r="F10" s="477">
        <f>IF(E10=0,0,E10/$K$10)</f>
        <v>0</v>
      </c>
      <c r="G10" s="1006"/>
      <c r="H10" s="477">
        <f>IF(G10=0,0,G10/$K$10)</f>
        <v>0</v>
      </c>
      <c r="I10" s="1006"/>
      <c r="J10" s="477">
        <f t="shared" si="2"/>
        <v>0</v>
      </c>
      <c r="K10" s="1008">
        <f t="shared" si="1"/>
        <v>0</v>
      </c>
      <c r="L10" s="807" t="e">
        <f>#REF!</f>
        <v>#REF!</v>
      </c>
      <c r="M10" s="809" t="s">
        <v>359</v>
      </c>
    </row>
    <row r="11" spans="1:24" ht="19.5" customHeight="1">
      <c r="A11" s="475">
        <f>'Bdgt Justf B-3a Pg 2'!B26</f>
        <v>0</v>
      </c>
      <c r="B11" s="476">
        <f>'Bdgt Justf B-3a Pg 2'!E30</f>
        <v>0</v>
      </c>
      <c r="C11" s="1006"/>
      <c r="D11" s="477">
        <f>IF(C11=0,0,C11/$K$11)</f>
        <v>0</v>
      </c>
      <c r="E11" s="1006"/>
      <c r="F11" s="477">
        <f>IF(E11=0,0,E11/$K$11)</f>
        <v>0</v>
      </c>
      <c r="G11" s="1006"/>
      <c r="H11" s="477">
        <f>IF(G11=0,0,G11/$K$11)</f>
        <v>0</v>
      </c>
      <c r="I11" s="1006"/>
      <c r="J11" s="477">
        <f t="shared" ref="J11" si="3">IF(I11=0,0,I11/$K$11)</f>
        <v>0</v>
      </c>
      <c r="K11" s="1008">
        <f t="shared" si="1"/>
        <v>0</v>
      </c>
      <c r="L11" s="807" t="e">
        <f>#REF!</f>
        <v>#REF!</v>
      </c>
      <c r="M11" s="809" t="s">
        <v>360</v>
      </c>
    </row>
    <row r="12" spans="1:24" ht="19.5" customHeight="1">
      <c r="A12" s="475">
        <f>'Bdgt Justf B-3a Pg 2'!B32</f>
        <v>0</v>
      </c>
      <c r="B12" s="476">
        <f>'Bdgt Justf B-3a Pg 2'!E36</f>
        <v>0</v>
      </c>
      <c r="C12" s="1006"/>
      <c r="D12" s="477">
        <f>IF(C12=0,0,C12/$K$12)</f>
        <v>0</v>
      </c>
      <c r="E12" s="1006"/>
      <c r="F12" s="477">
        <f>IF(E12=0,0,E12/$K$12)</f>
        <v>0</v>
      </c>
      <c r="G12" s="1006"/>
      <c r="H12" s="477">
        <f>IF(G12=0,0,G12/$K$12)</f>
        <v>0</v>
      </c>
      <c r="I12" s="1006"/>
      <c r="J12" s="477">
        <f t="shared" ref="J12" si="4">IF(I12=0,0,I12/$K$12)</f>
        <v>0</v>
      </c>
      <c r="K12" s="1008">
        <f t="shared" si="1"/>
        <v>0</v>
      </c>
      <c r="L12" s="807" t="e">
        <f>#REF!</f>
        <v>#REF!</v>
      </c>
      <c r="M12" s="808"/>
    </row>
    <row r="13" spans="1:24" ht="19.5" customHeight="1">
      <c r="A13" s="475">
        <f>'Bdgt Justf B-3a Pg 2'!B38</f>
        <v>0</v>
      </c>
      <c r="B13" s="476">
        <f>'Bdgt Justf B-3a Pg 2'!E42</f>
        <v>0</v>
      </c>
      <c r="C13" s="1006"/>
      <c r="D13" s="477">
        <f t="shared" ref="D13:D16" si="5">IF(C13=0,0,C13/$K$12)</f>
        <v>0</v>
      </c>
      <c r="E13" s="1006"/>
      <c r="F13" s="477">
        <f t="shared" ref="F13:F16" si="6">IF(E13=0,0,E13/$K$12)</f>
        <v>0</v>
      </c>
      <c r="G13" s="1006"/>
      <c r="H13" s="477">
        <f t="shared" ref="H13:H16" si="7">IF(G13=0,0,G13/$K$12)</f>
        <v>0</v>
      </c>
      <c r="I13" s="1006"/>
      <c r="J13" s="477">
        <f t="shared" ref="J13:J16" si="8">IF(I13=0,0,I13/$K$12)</f>
        <v>0</v>
      </c>
      <c r="K13" s="1008">
        <f t="shared" ref="K13:K16" si="9">SUM(C13,E13,G13,I13)</f>
        <v>0</v>
      </c>
      <c r="L13" s="807" t="e">
        <f>#REF!</f>
        <v>#REF!</v>
      </c>
      <c r="M13" s="816" t="s">
        <v>361</v>
      </c>
    </row>
    <row r="14" spans="1:24" ht="19.5" customHeight="1">
      <c r="A14" s="475">
        <f>'Bdgt Justf B-3a Pg 2'!B44</f>
        <v>0</v>
      </c>
      <c r="B14" s="476">
        <f>'Bdgt Justf B-3a Pg 2'!E48</f>
        <v>0</v>
      </c>
      <c r="C14" s="1006"/>
      <c r="D14" s="477">
        <f t="shared" si="5"/>
        <v>0</v>
      </c>
      <c r="E14" s="1006"/>
      <c r="F14" s="477">
        <f t="shared" si="6"/>
        <v>0</v>
      </c>
      <c r="G14" s="1006"/>
      <c r="H14" s="477">
        <f t="shared" si="7"/>
        <v>0</v>
      </c>
      <c r="I14" s="1006"/>
      <c r="J14" s="477">
        <f t="shared" si="8"/>
        <v>0</v>
      </c>
      <c r="K14" s="1008">
        <f t="shared" si="9"/>
        <v>0</v>
      </c>
      <c r="L14" s="807" t="e">
        <f>#REF!</f>
        <v>#REF!</v>
      </c>
      <c r="M14" s="808"/>
    </row>
    <row r="15" spans="1:24" ht="19.5" customHeight="1">
      <c r="A15" s="475">
        <f>'Bdgt Justf B-3a Pg 2'!B50</f>
        <v>0</v>
      </c>
      <c r="B15" s="476">
        <f>'Bdgt Justf B-3a Pg 2'!E54</f>
        <v>0</v>
      </c>
      <c r="C15" s="1006"/>
      <c r="D15" s="477">
        <f t="shared" si="5"/>
        <v>0</v>
      </c>
      <c r="E15" s="1006"/>
      <c r="F15" s="477">
        <f t="shared" si="6"/>
        <v>0</v>
      </c>
      <c r="G15" s="1006"/>
      <c r="H15" s="477">
        <f t="shared" si="7"/>
        <v>0</v>
      </c>
      <c r="I15" s="1006"/>
      <c r="J15" s="477">
        <f t="shared" si="8"/>
        <v>0</v>
      </c>
      <c r="K15" s="1008">
        <f t="shared" si="9"/>
        <v>0</v>
      </c>
      <c r="L15" s="807" t="e">
        <f>#REF!</f>
        <v>#REF!</v>
      </c>
      <c r="M15" s="808"/>
    </row>
    <row r="16" spans="1:24" ht="19.5" customHeight="1">
      <c r="A16" s="475">
        <f>'Bdgt Justf B-3a Pg 2'!B56</f>
        <v>0</v>
      </c>
      <c r="B16" s="476">
        <f>'Bdgt Justf B-3a Pg 2'!E60</f>
        <v>0</v>
      </c>
      <c r="C16" s="1006"/>
      <c r="D16" s="477">
        <f t="shared" si="5"/>
        <v>0</v>
      </c>
      <c r="E16" s="1006"/>
      <c r="F16" s="477">
        <f t="shared" si="6"/>
        <v>0</v>
      </c>
      <c r="G16" s="1006"/>
      <c r="H16" s="477">
        <f t="shared" si="7"/>
        <v>0</v>
      </c>
      <c r="I16" s="1006"/>
      <c r="J16" s="477">
        <f t="shared" si="8"/>
        <v>0</v>
      </c>
      <c r="K16" s="1008">
        <f t="shared" si="9"/>
        <v>0</v>
      </c>
      <c r="L16" s="807" t="e">
        <f>#REF!</f>
        <v>#REF!</v>
      </c>
      <c r="M16" s="808"/>
    </row>
    <row r="17" spans="1:20" ht="19.5" customHeight="1" thickBot="1">
      <c r="A17" s="475">
        <f>'Bdgt Justf B-3a Pg 2'!B62</f>
        <v>0</v>
      </c>
      <c r="B17" s="476">
        <f>'Bdgt Justf B-3a Pg 2'!E66</f>
        <v>0</v>
      </c>
      <c r="C17" s="480"/>
      <c r="D17" s="481">
        <f>IF(C17=0,0,C17/$K$17)</f>
        <v>0</v>
      </c>
      <c r="E17" s="480"/>
      <c r="F17" s="481">
        <f>IF(E17=0,0,E17/$K$17)</f>
        <v>0</v>
      </c>
      <c r="G17" s="480"/>
      <c r="H17" s="481">
        <f>IF(G17=0,0,G17/$K$17)</f>
        <v>0</v>
      </c>
      <c r="I17" s="480"/>
      <c r="J17" s="481">
        <f t="shared" ref="J17" si="10">IF(I17=0,0,I17/$K$17)</f>
        <v>0</v>
      </c>
      <c r="K17" s="480">
        <f t="shared" si="1"/>
        <v>0</v>
      </c>
      <c r="L17" s="807" t="e">
        <f>#REF!</f>
        <v>#REF!</v>
      </c>
      <c r="M17" s="808"/>
    </row>
    <row r="18" spans="1:20" s="468" customFormat="1" ht="19.5" customHeight="1" thickTop="1">
      <c r="A18" s="709" t="s">
        <v>362</v>
      </c>
      <c r="B18" s="482">
        <f>SUM(B8:B17)</f>
        <v>0</v>
      </c>
      <c r="C18" s="483">
        <f>SUM(C8:C17)</f>
        <v>0</v>
      </c>
      <c r="D18" s="484">
        <f>IF(C18=0,0,C18/$K$18)</f>
        <v>0</v>
      </c>
      <c r="E18" s="483">
        <f t="shared" ref="E18" si="11">SUM(E8:E17)</f>
        <v>0</v>
      </c>
      <c r="F18" s="484">
        <f>IF(E18=0,0,E18/$K$18)</f>
        <v>0</v>
      </c>
      <c r="G18" s="483">
        <f t="shared" ref="G18" si="12">SUM(G8:G17)</f>
        <v>0</v>
      </c>
      <c r="H18" s="484">
        <f>IF(G18=0,0,G18/$K$18)</f>
        <v>0</v>
      </c>
      <c r="I18" s="483">
        <f t="shared" ref="I18" si="13">SUM(I8:I17)</f>
        <v>0</v>
      </c>
      <c r="J18" s="484">
        <f t="shared" ref="J18" si="14">IF(I18=0,0,I18/$K$18)</f>
        <v>0</v>
      </c>
      <c r="K18" s="483">
        <f>SUM(K8:K17)</f>
        <v>0</v>
      </c>
      <c r="L18" s="810" t="e">
        <f>#REF!</f>
        <v>#REF!</v>
      </c>
      <c r="M18" s="811"/>
    </row>
    <row r="19" spans="1:20" ht="19.5" customHeight="1" thickBot="1">
      <c r="A19" s="765" t="s">
        <v>147</v>
      </c>
      <c r="B19" s="768">
        <f>'Bdgt Justf B-2b Pg 2 '!F82</f>
        <v>0</v>
      </c>
      <c r="C19" s="770">
        <f>ROUND(C18*$B$19,0)</f>
        <v>0</v>
      </c>
      <c r="D19" s="1213">
        <f>IF(C19=0,0,C19/$K$19)</f>
        <v>0</v>
      </c>
      <c r="E19" s="1214">
        <f t="shared" ref="E19" si="15">ROUND(E18*$B$19,0)</f>
        <v>0</v>
      </c>
      <c r="F19" s="1213">
        <f>IF(E19=0,0,E19/$K$19)</f>
        <v>0</v>
      </c>
      <c r="G19" s="1214">
        <f t="shared" ref="G19" si="16">ROUND(G18*$B$19,0)</f>
        <v>0</v>
      </c>
      <c r="H19" s="1213">
        <f>IF(G19=0,0,G19/$K$19)</f>
        <v>0</v>
      </c>
      <c r="I19" s="1214">
        <f t="shared" ref="I19" si="17">ROUND(I18*$B$19,0)</f>
        <v>0</v>
      </c>
      <c r="J19" s="1213">
        <f t="shared" ref="J19" si="18">IF(I19=0,0,I19/$K$19)</f>
        <v>0</v>
      </c>
      <c r="K19" s="1214">
        <f>SUM(C19,E19,G19,I19)</f>
        <v>0</v>
      </c>
      <c r="L19" s="807" t="e">
        <f>#REF!</f>
        <v>#REF!</v>
      </c>
      <c r="M19" s="812"/>
    </row>
    <row r="20" spans="1:20" s="468" customFormat="1" ht="19.5" customHeight="1" thickBot="1">
      <c r="A20" s="766" t="s">
        <v>111</v>
      </c>
      <c r="B20" s="769"/>
      <c r="C20" s="759">
        <f>SUM(C18:C19)</f>
        <v>0</v>
      </c>
      <c r="D20" s="760">
        <f>IF(C20=0,0,C20/$K$20)</f>
        <v>0</v>
      </c>
      <c r="E20" s="767">
        <f t="shared" ref="E20" si="19">SUM(E18:E19)</f>
        <v>0</v>
      </c>
      <c r="F20" s="760">
        <f>IF(E20=0,0,E20/$K$20)</f>
        <v>0</v>
      </c>
      <c r="G20" s="767">
        <f t="shared" ref="G20" si="20">SUM(G18:G19)</f>
        <v>0</v>
      </c>
      <c r="H20" s="760">
        <f>IF(G20=0,0,G20/$K$20)</f>
        <v>0</v>
      </c>
      <c r="I20" s="767">
        <f t="shared" ref="I20" si="21">SUM(I18:I19)</f>
        <v>0</v>
      </c>
      <c r="J20" s="760">
        <f t="shared" ref="J20" si="22">IF(I20=0,0,I20/$K$20)</f>
        <v>0</v>
      </c>
      <c r="K20" s="761">
        <f>SUM(K18:K19)</f>
        <v>0</v>
      </c>
      <c r="L20" s="810" t="e">
        <f>#REF!</f>
        <v>#REF!</v>
      </c>
      <c r="M20" s="811"/>
    </row>
    <row r="21" spans="1:20" ht="13.5" customHeight="1">
      <c r="A21" s="487"/>
      <c r="B21" s="469"/>
      <c r="C21" s="469"/>
      <c r="D21" s="750"/>
      <c r="E21" s="469"/>
      <c r="F21" s="750"/>
      <c r="G21" s="469"/>
      <c r="H21" s="750"/>
      <c r="I21" s="469"/>
      <c r="J21" s="750"/>
      <c r="K21" s="488"/>
      <c r="L21" s="1490" t="s">
        <v>363</v>
      </c>
      <c r="M21" s="1491"/>
      <c r="N21" s="1491"/>
      <c r="O21" s="1491"/>
      <c r="P21" s="1491"/>
      <c r="Q21" s="1491"/>
      <c r="R21" s="1491"/>
    </row>
    <row r="22" spans="1:20" s="468" customFormat="1" ht="17.100000000000001" customHeight="1">
      <c r="A22" s="1492" t="s">
        <v>148</v>
      </c>
      <c r="B22" s="1493"/>
      <c r="C22" s="489" t="s">
        <v>364</v>
      </c>
      <c r="D22" s="472" t="s">
        <v>9</v>
      </c>
      <c r="E22" s="489" t="s">
        <v>364</v>
      </c>
      <c r="F22" s="472" t="s">
        <v>9</v>
      </c>
      <c r="G22" s="489" t="s">
        <v>364</v>
      </c>
      <c r="H22" s="472" t="s">
        <v>9</v>
      </c>
      <c r="I22" s="489" t="s">
        <v>364</v>
      </c>
      <c r="J22" s="472" t="s">
        <v>9</v>
      </c>
      <c r="K22" s="490" t="s">
        <v>355</v>
      </c>
      <c r="L22" s="1494" t="s">
        <v>151</v>
      </c>
      <c r="M22" s="1495"/>
      <c r="N22" s="1495"/>
      <c r="O22" s="1495"/>
      <c r="P22" s="1495"/>
      <c r="Q22" s="1495"/>
      <c r="R22" s="1495"/>
      <c r="S22" s="1495"/>
      <c r="T22" s="1495"/>
    </row>
    <row r="23" spans="1:20" ht="15" customHeight="1">
      <c r="A23" s="1492" t="s">
        <v>152</v>
      </c>
      <c r="B23" s="1493"/>
      <c r="C23" s="492"/>
      <c r="D23" s="493">
        <f>IF(C23=0,0,C23/$K$23)</f>
        <v>0</v>
      </c>
      <c r="E23" s="492"/>
      <c r="F23" s="493">
        <f>IF(E23=0,0,E23/$K$23)</f>
        <v>0</v>
      </c>
      <c r="G23" s="492"/>
      <c r="H23" s="493">
        <f>IF(G23=0,0,G23/$K$23)</f>
        <v>0</v>
      </c>
      <c r="I23" s="492"/>
      <c r="J23" s="493">
        <f t="shared" ref="J23" si="23">IF(I23=0,0,I23/$K$23)</f>
        <v>0</v>
      </c>
      <c r="K23" s="1008">
        <f>SUM(C23,E23,G23,I23)</f>
        <v>0</v>
      </c>
      <c r="L23" s="461">
        <f>'Bdgt Justf B-3a Pg 2'!F96</f>
        <v>0</v>
      </c>
    </row>
    <row r="24" spans="1:20" ht="15" customHeight="1">
      <c r="A24" s="1492" t="s">
        <v>153</v>
      </c>
      <c r="B24" s="1493"/>
      <c r="C24" s="492"/>
      <c r="D24" s="493">
        <f>IF(C24=0,0,C24/$K$24)</f>
        <v>0</v>
      </c>
      <c r="E24" s="492"/>
      <c r="F24" s="493">
        <f>IF(E24=0,0,E24/$K$24)</f>
        <v>0</v>
      </c>
      <c r="G24" s="492"/>
      <c r="H24" s="493">
        <f>IF(G24=0,0,G24/$K$24)</f>
        <v>0</v>
      </c>
      <c r="I24" s="492"/>
      <c r="J24" s="493">
        <f>IF(I24=0,0,I24/$K$24)</f>
        <v>0</v>
      </c>
      <c r="K24" s="1008">
        <f>SUM(C24,E24,G24,I24)</f>
        <v>0</v>
      </c>
      <c r="L24" s="461">
        <f>'Bdgt Justf B-3a Pg 2'!F106</f>
        <v>0</v>
      </c>
    </row>
    <row r="25" spans="1:20" ht="15" customHeight="1">
      <c r="A25" s="1492" t="s">
        <v>154</v>
      </c>
      <c r="B25" s="1493"/>
      <c r="C25" s="492"/>
      <c r="D25" s="493">
        <f>IF(C25=0,0,C25/$K$25)</f>
        <v>0</v>
      </c>
      <c r="E25" s="492"/>
      <c r="F25" s="493">
        <f>IF(E25=0,0,E25/$K$25)</f>
        <v>0</v>
      </c>
      <c r="G25" s="492"/>
      <c r="H25" s="493">
        <f>IF(G25=0,0,G25/$K$25)</f>
        <v>0</v>
      </c>
      <c r="I25" s="492"/>
      <c r="J25" s="493">
        <f>IF(I25=0,0,I25/$K$25)</f>
        <v>0</v>
      </c>
      <c r="K25" s="1008">
        <f>SUM(C25,E25,G25,I25)</f>
        <v>0</v>
      </c>
      <c r="L25" s="461">
        <f>'Bdgt Justf B-3a Pg 2'!F116</f>
        <v>0</v>
      </c>
    </row>
    <row r="26" spans="1:20" ht="15" customHeight="1">
      <c r="A26" s="1492" t="s">
        <v>155</v>
      </c>
      <c r="B26" s="1493"/>
      <c r="C26" s="492"/>
      <c r="D26" s="493">
        <f>IF(C26=0,0,C26/$K$26)</f>
        <v>0</v>
      </c>
      <c r="E26" s="492"/>
      <c r="F26" s="493">
        <f>IF(E26=0,0,E26/$K$26)</f>
        <v>0</v>
      </c>
      <c r="G26" s="492"/>
      <c r="H26" s="493">
        <f>IF(G26=0,0,G26/$K$26)</f>
        <v>0</v>
      </c>
      <c r="I26" s="492"/>
      <c r="J26" s="493">
        <f>IF(I26=0,0,I26/$K$26)</f>
        <v>0</v>
      </c>
      <c r="K26" s="1008">
        <f>SUM(C26,E26,G26,I26)</f>
        <v>0</v>
      </c>
      <c r="L26" s="461">
        <f>'Bdgt Justf B-3a Pg 2'!F125</f>
        <v>0</v>
      </c>
    </row>
    <row r="27" spans="1:20" ht="15" customHeight="1">
      <c r="A27" s="1492" t="s">
        <v>156</v>
      </c>
      <c r="B27" s="1493"/>
      <c r="C27" s="492"/>
      <c r="D27" s="493"/>
      <c r="E27" s="492"/>
      <c r="F27" s="493"/>
      <c r="G27" s="492"/>
      <c r="H27" s="493"/>
      <c r="I27" s="492"/>
      <c r="J27" s="493"/>
      <c r="K27" s="1008"/>
    </row>
    <row r="28" spans="1:20" ht="15" customHeight="1">
      <c r="A28" s="1215">
        <f>'Bdgt Justf B-2b Pg 2 '!A130</f>
        <v>0</v>
      </c>
      <c r="B28" s="491"/>
      <c r="C28" s="492"/>
      <c r="D28" s="493">
        <f>IF(C28=0,0,C28/$K$28)</f>
        <v>0</v>
      </c>
      <c r="E28" s="492"/>
      <c r="F28" s="493">
        <f>IF(E28=0,0,E28/$K$28)</f>
        <v>0</v>
      </c>
      <c r="G28" s="492"/>
      <c r="H28" s="493">
        <f>IF(G28=0,0,G28/$K$28)</f>
        <v>0</v>
      </c>
      <c r="I28" s="492"/>
      <c r="J28" s="493">
        <f>IF(I28=0,0,I28/$K$28)</f>
        <v>0</v>
      </c>
      <c r="K28" s="1008">
        <f>SUM(C28,E28,G28,I28)</f>
        <v>0</v>
      </c>
      <c r="L28" s="461">
        <f>'Bdgt Justf B-3a Pg 2'!F130</f>
        <v>0</v>
      </c>
    </row>
    <row r="29" spans="1:20" ht="15" customHeight="1">
      <c r="A29" s="1215">
        <f>'Bdgt Justf B-2b Pg 2 '!A131</f>
        <v>0</v>
      </c>
      <c r="B29" s="491"/>
      <c r="C29" s="492"/>
      <c r="D29" s="493">
        <f>IF(C29=0,0,C29/$K$29)</f>
        <v>0</v>
      </c>
      <c r="E29" s="492"/>
      <c r="F29" s="493">
        <f>IF(E29=0,0,E29/$K$29)</f>
        <v>0</v>
      </c>
      <c r="G29" s="492"/>
      <c r="H29" s="493">
        <f>IF(G29=0,0,G29/$K$29)</f>
        <v>0</v>
      </c>
      <c r="I29" s="492"/>
      <c r="J29" s="493">
        <f>IF(I29=0,0,I29/$K$29)</f>
        <v>0</v>
      </c>
      <c r="K29" s="1008">
        <f>SUM(C29,E29,G29,I29)</f>
        <v>0</v>
      </c>
      <c r="L29" s="461">
        <f>'Bdgt Justf B-3a Pg 2'!F131</f>
        <v>0</v>
      </c>
    </row>
    <row r="30" spans="1:20" ht="15" hidden="1" customHeight="1">
      <c r="A30" s="1215">
        <f>'Bdgt Justf B-2b Pg 2 '!A132</f>
        <v>0</v>
      </c>
      <c r="B30" s="491"/>
      <c r="C30" s="492"/>
      <c r="D30" s="493">
        <f>IF(C30=0,0,C30/$K$30)</f>
        <v>0</v>
      </c>
      <c r="E30" s="492"/>
      <c r="F30" s="493">
        <f>IF(E30=0,0,E30/$K$30)</f>
        <v>0</v>
      </c>
      <c r="G30" s="492"/>
      <c r="H30" s="493">
        <f>IF(G30=0,0,G30/$K$30)</f>
        <v>0</v>
      </c>
      <c r="I30" s="492"/>
      <c r="J30" s="493">
        <f>IF(I30=0,0,I30/$K$30)</f>
        <v>0</v>
      </c>
      <c r="K30" s="1008">
        <f>SUM(C30,E30,G30,I30)</f>
        <v>0</v>
      </c>
      <c r="L30" s="461">
        <f>'Bdgt Justf B-2b Pg 2 '!F132</f>
        <v>0</v>
      </c>
    </row>
    <row r="31" spans="1:20" ht="15" hidden="1" customHeight="1">
      <c r="A31" s="1215">
        <f>'Bdgt Justf B-2b Pg 2 '!A133</f>
        <v>0</v>
      </c>
      <c r="B31" s="491"/>
      <c r="C31" s="492"/>
      <c r="D31" s="493">
        <f>IF(C31=0,0,C31/$K$31)</f>
        <v>0</v>
      </c>
      <c r="E31" s="492"/>
      <c r="F31" s="493">
        <f>IF(E31=0,0,E31/$K$31)</f>
        <v>0</v>
      </c>
      <c r="G31" s="492"/>
      <c r="H31" s="493">
        <f>IF(G31=0,0,G31/$K$31)</f>
        <v>0</v>
      </c>
      <c r="I31" s="492"/>
      <c r="J31" s="493">
        <f>IF(I31=0,0,I31/$K$31)</f>
        <v>0</v>
      </c>
      <c r="K31" s="1008">
        <f>SUM(C31,E31,G31,I31)</f>
        <v>0</v>
      </c>
      <c r="L31" s="461">
        <f>'Bdgt Justf B-2b Pg 2 '!F133</f>
        <v>0</v>
      </c>
    </row>
    <row r="32" spans="1:20" ht="15" customHeight="1">
      <c r="A32" s="1496" t="s">
        <v>157</v>
      </c>
      <c r="B32" s="1497"/>
      <c r="C32" s="492"/>
      <c r="D32" s="493"/>
      <c r="E32" s="492"/>
      <c r="F32" s="493"/>
      <c r="G32" s="492"/>
      <c r="H32" s="493"/>
      <c r="I32" s="492"/>
      <c r="J32" s="493"/>
      <c r="K32" s="1008"/>
    </row>
    <row r="33" spans="1:15" ht="15" customHeight="1">
      <c r="A33" s="1215">
        <f>'Bdgt Justf B-2b Pg 2 '!A139</f>
        <v>0</v>
      </c>
      <c r="B33" s="494" t="s">
        <v>158</v>
      </c>
      <c r="C33" s="492"/>
      <c r="D33" s="493">
        <f>IF(C33=0,0,C33/$K$33)</f>
        <v>0</v>
      </c>
      <c r="E33" s="492"/>
      <c r="F33" s="493">
        <f>IF(E33=0,0,E33/$K$33)</f>
        <v>0</v>
      </c>
      <c r="G33" s="492"/>
      <c r="H33" s="493">
        <f>IF(G33=0,0,G33/$K$33)</f>
        <v>0</v>
      </c>
      <c r="I33" s="492"/>
      <c r="J33" s="493">
        <f>IF(I33=0,0,I33/$K$33)</f>
        <v>0</v>
      </c>
      <c r="K33" s="1008">
        <f>SUM(C33,E33,G33,I33)</f>
        <v>0</v>
      </c>
      <c r="L33" s="461">
        <f>'Bdgt Justf B-3a Pg 2'!F139</f>
        <v>0</v>
      </c>
    </row>
    <row r="34" spans="1:15" ht="15" customHeight="1" thickBot="1">
      <c r="A34" s="756">
        <f>'Bdgt Justf B-2b Pg 2 '!A140</f>
        <v>0</v>
      </c>
      <c r="B34" s="757"/>
      <c r="C34" s="758"/>
      <c r="D34" s="1213">
        <f>IF(C34=0,0,C34/$K$34)</f>
        <v>0</v>
      </c>
      <c r="E34" s="758"/>
      <c r="F34" s="1213">
        <f>IF(E34=0,0,E34/$K$34)</f>
        <v>0</v>
      </c>
      <c r="G34" s="758"/>
      <c r="H34" s="1213">
        <f>IF(G34=0,0,G34/$K$34)</f>
        <v>0</v>
      </c>
      <c r="I34" s="758"/>
      <c r="J34" s="1213">
        <f>IF(I34=0,0,I34/$K$34)</f>
        <v>0</v>
      </c>
      <c r="K34" s="1214">
        <f>SUM(C34,E34,G34,I34)</f>
        <v>0</v>
      </c>
      <c r="L34" s="461">
        <f>'Bdgt Justf B-3a Pg 2'!F140</f>
        <v>0</v>
      </c>
    </row>
    <row r="35" spans="1:15" s="468" customFormat="1" ht="21" customHeight="1" thickBot="1">
      <c r="A35" s="1488" t="s">
        <v>159</v>
      </c>
      <c r="B35" s="1489"/>
      <c r="C35" s="759">
        <f>SUM(C23:C34)</f>
        <v>0</v>
      </c>
      <c r="D35" s="760">
        <f>IF(C35=0,0,C35/$K$35)</f>
        <v>0</v>
      </c>
      <c r="E35" s="759">
        <f>SUM(E23:E34)</f>
        <v>0</v>
      </c>
      <c r="F35" s="760">
        <f>IF(E35=0,0,E35/$K$35)</f>
        <v>0</v>
      </c>
      <c r="G35" s="759">
        <f>SUM(G23:G34)</f>
        <v>0</v>
      </c>
      <c r="H35" s="760">
        <f>IF(G35=0,0,G35/$K$35)</f>
        <v>0</v>
      </c>
      <c r="I35" s="759">
        <f>SUM(I23:I34)</f>
        <v>0</v>
      </c>
      <c r="J35" s="760">
        <f t="shared" ref="J35" si="24">IF(I35=0,0,I35/$K$35)</f>
        <v>0</v>
      </c>
      <c r="K35" s="761">
        <f>SUM(K23:K34)</f>
        <v>0</v>
      </c>
      <c r="L35" s="485">
        <f>'Bdgt Justf B-3a Pg 2'!F146</f>
        <v>0</v>
      </c>
      <c r="M35" s="486"/>
    </row>
    <row r="36" spans="1:15" ht="15" customHeight="1" thickBot="1">
      <c r="A36" s="747"/>
      <c r="B36" s="498"/>
      <c r="C36" s="499"/>
      <c r="D36" s="500"/>
      <c r="E36" s="499"/>
      <c r="F36" s="501"/>
      <c r="G36" s="502"/>
      <c r="H36" s="501"/>
      <c r="I36" s="502"/>
      <c r="J36" s="501"/>
      <c r="K36" s="751"/>
    </row>
    <row r="37" spans="1:15" ht="18.75" customHeight="1">
      <c r="A37" s="1498" t="s">
        <v>164</v>
      </c>
      <c r="B37" s="1499"/>
      <c r="C37" s="503">
        <f>SUM(C20,C35)</f>
        <v>0</v>
      </c>
      <c r="D37" s="493">
        <f>IF(C37=0,0,C37/$K$37)</f>
        <v>0</v>
      </c>
      <c r="E37" s="503">
        <f>SUM(E20,E35)</f>
        <v>0</v>
      </c>
      <c r="F37" s="493">
        <f>IF(E37=0,0,E37/$K$37)</f>
        <v>0</v>
      </c>
      <c r="G37" s="503">
        <f>SUM(G20,G35)</f>
        <v>0</v>
      </c>
      <c r="H37" s="493">
        <f>IF(G37=0,0,G37/$K$37)</f>
        <v>0</v>
      </c>
      <c r="I37" s="503">
        <f>SUM(I20,I35)</f>
        <v>0</v>
      </c>
      <c r="J37" s="493">
        <f t="shared" ref="J37" si="25">IF(I37=0,0,I37/$K$37)</f>
        <v>0</v>
      </c>
      <c r="K37" s="1008">
        <f>SUM(C37,E37,G37,I37)</f>
        <v>0</v>
      </c>
      <c r="L37" s="461">
        <f>'Bdgt Justf B-3a Pg 2'!F148</f>
        <v>0</v>
      </c>
    </row>
    <row r="38" spans="1:15" ht="18.75" customHeight="1" thickBot="1">
      <c r="A38" s="504" t="s">
        <v>165</v>
      </c>
      <c r="B38" s="505" t="e">
        <f>K38/K37</f>
        <v>#DIV/0!</v>
      </c>
      <c r="C38" s="495" t="e">
        <f>ROUND(C37*$M$38,0)</f>
        <v>#DIV/0!</v>
      </c>
      <c r="D38" s="496" t="e">
        <f>IF(C38=0,0,C38/$K$38)</f>
        <v>#DIV/0!</v>
      </c>
      <c r="E38" s="495" t="e">
        <f>ROUND(E37*$M$38,0)</f>
        <v>#DIV/0!</v>
      </c>
      <c r="F38" s="496" t="e">
        <f>IF(E38=0,0,E38/$K$38)</f>
        <v>#DIV/0!</v>
      </c>
      <c r="G38" s="495" t="e">
        <f>ROUND(G37*$M$38,0)</f>
        <v>#DIV/0!</v>
      </c>
      <c r="H38" s="496" t="e">
        <f>IF(G38=0,0,G38/$K$38)</f>
        <v>#DIV/0!</v>
      </c>
      <c r="I38" s="495" t="e">
        <f>ROUND(I37*$M$38,0)</f>
        <v>#DIV/0!</v>
      </c>
      <c r="J38" s="496" t="e">
        <f t="shared" ref="J38" si="26">IF(I38=0,0,I38/$K$38)</f>
        <v>#DIV/0!</v>
      </c>
      <c r="K38" s="497" t="e">
        <f>SUM(C38,E38,G38,I38)</f>
        <v>#DIV/0!</v>
      </c>
      <c r="L38" s="461">
        <f>'Bdgt Justf B-3a Pg 2'!F157</f>
        <v>0</v>
      </c>
      <c r="M38" s="506" t="e">
        <f>'Bdgt Justf B-2b Pg 2 '!F156</f>
        <v>#DIV/0!</v>
      </c>
    </row>
    <row r="39" spans="1:15" s="468" customFormat="1" ht="18.75" customHeight="1" thickBot="1">
      <c r="A39" s="1488" t="s">
        <v>166</v>
      </c>
      <c r="B39" s="1489"/>
      <c r="C39" s="759" t="e">
        <f>SUM(C37:C38)</f>
        <v>#DIV/0!</v>
      </c>
      <c r="D39" s="760" t="e">
        <f>IF(C39=0,0,C39/$K$39)</f>
        <v>#DIV/0!</v>
      </c>
      <c r="E39" s="759" t="e">
        <f t="shared" ref="E39" si="27">SUM(E37:E38)</f>
        <v>#DIV/0!</v>
      </c>
      <c r="F39" s="760" t="e">
        <f>IF(E39=0,0,E39/$K$39)</f>
        <v>#DIV/0!</v>
      </c>
      <c r="G39" s="759" t="e">
        <f t="shared" ref="G39" si="28">SUM(G37:G38)</f>
        <v>#DIV/0!</v>
      </c>
      <c r="H39" s="760" t="e">
        <f>IF(G39=0,0,G39/$K$39)</f>
        <v>#DIV/0!</v>
      </c>
      <c r="I39" s="759" t="e">
        <f t="shared" ref="I39" si="29">SUM(I37:I38)</f>
        <v>#DIV/0!</v>
      </c>
      <c r="J39" s="760" t="e">
        <f t="shared" ref="J39" si="30">IF(I39=0,0,I39/$K$39)</f>
        <v>#DIV/0!</v>
      </c>
      <c r="K39" s="761" t="e">
        <f>+K37+K38</f>
        <v>#DIV/0!</v>
      </c>
      <c r="L39" s="485">
        <f>'Bdgt Justf B-3a Pg 2'!F159</f>
        <v>0</v>
      </c>
    </row>
    <row r="40" spans="1:15" ht="11.1" customHeight="1" thickBot="1">
      <c r="A40" s="762"/>
      <c r="B40" s="498"/>
      <c r="C40" s="763"/>
      <c r="D40" s="764"/>
      <c r="E40" s="763"/>
      <c r="F40" s="764"/>
      <c r="G40" s="502"/>
      <c r="H40" s="764"/>
      <c r="I40" s="502"/>
      <c r="J40" s="764"/>
      <c r="K40" s="752"/>
    </row>
    <row r="41" spans="1:15" ht="15.95" customHeight="1" thickBot="1">
      <c r="A41" s="1478" t="s">
        <v>366</v>
      </c>
      <c r="B41" s="1479"/>
      <c r="C41" s="1480" t="e">
        <v>#N/A</v>
      </c>
      <c r="D41" s="1481"/>
      <c r="E41" s="1480" t="s">
        <v>437</v>
      </c>
      <c r="F41" s="1481"/>
      <c r="G41" s="1480" t="s">
        <v>437</v>
      </c>
      <c r="H41" s="1481"/>
      <c r="I41" s="1480" t="s">
        <v>437</v>
      </c>
      <c r="J41" s="1481"/>
      <c r="K41" s="752"/>
    </row>
    <row r="42" spans="1:15" ht="18" customHeight="1">
      <c r="A42" s="1482" t="s">
        <v>369</v>
      </c>
      <c r="B42" s="1483"/>
      <c r="C42" s="1484"/>
      <c r="D42" s="1485"/>
      <c r="E42" s="1486"/>
      <c r="F42" s="1487"/>
      <c r="G42" s="1486"/>
      <c r="H42" s="1487"/>
      <c r="I42" s="1486"/>
      <c r="J42" s="1487"/>
      <c r="K42" s="753">
        <f>SUM(C42,E42,G42,I42)</f>
        <v>0</v>
      </c>
    </row>
    <row r="43" spans="1:15" ht="16.5" customHeight="1">
      <c r="A43" s="1474" t="s">
        <v>370</v>
      </c>
      <c r="B43" s="1475"/>
      <c r="C43" s="1395" t="e">
        <f>IF(C39=0,0,C39/C42)</f>
        <v>#DIV/0!</v>
      </c>
      <c r="D43" s="1396"/>
      <c r="E43" s="1395" t="e">
        <f>IF(E39=0,0,E39/E42)</f>
        <v>#DIV/0!</v>
      </c>
      <c r="F43" s="1396"/>
      <c r="G43" s="1395" t="e">
        <f>IF(G39=0,0,G39/G42)</f>
        <v>#DIV/0!</v>
      </c>
      <c r="H43" s="1396"/>
      <c r="I43" s="1395" t="e">
        <f>IF(I39=0,0,I39/I42)</f>
        <v>#DIV/0!</v>
      </c>
      <c r="J43" s="1396"/>
      <c r="K43" s="754" t="s">
        <v>371</v>
      </c>
    </row>
    <row r="44" spans="1:15" ht="18" customHeight="1">
      <c r="A44" s="1476" t="s">
        <v>372</v>
      </c>
      <c r="B44" s="1477"/>
      <c r="C44" s="1387"/>
      <c r="D44" s="1388"/>
      <c r="E44" s="1387"/>
      <c r="F44" s="1388"/>
      <c r="G44" s="1389"/>
      <c r="H44" s="1390"/>
      <c r="I44" s="1389"/>
      <c r="J44" s="1390"/>
      <c r="K44" s="755"/>
      <c r="L44" s="694" t="s">
        <v>373</v>
      </c>
    </row>
    <row r="45" spans="1:15" ht="12.95" hidden="1" customHeight="1" thickTop="1">
      <c r="A45" s="507"/>
      <c r="B45" s="469"/>
      <c r="C45" s="508"/>
      <c r="D45" s="469"/>
      <c r="E45" s="508"/>
      <c r="F45" s="469"/>
      <c r="G45" s="469"/>
      <c r="H45" s="469"/>
      <c r="I45" s="469"/>
      <c r="J45" s="469"/>
      <c r="K45" s="509"/>
      <c r="L45" s="694"/>
    </row>
    <row r="46" spans="1:15" ht="12.95" customHeight="1">
      <c r="A46" s="1243"/>
      <c r="B46" s="1216"/>
      <c r="C46" s="1217"/>
      <c r="D46" s="1217"/>
      <c r="E46" s="1217"/>
      <c r="F46" s="1216"/>
      <c r="G46" s="1216"/>
      <c r="H46" s="1216"/>
      <c r="I46" s="1216"/>
      <c r="J46" s="1216"/>
      <c r="K46" s="1218" t="s">
        <v>438</v>
      </c>
      <c r="L46" s="694" t="s">
        <v>439</v>
      </c>
    </row>
    <row r="47" spans="1:15" ht="15" customHeight="1" thickBot="1">
      <c r="C47" s="510"/>
      <c r="E47" s="510"/>
      <c r="K47" s="510"/>
    </row>
    <row r="48" spans="1:15" ht="30" customHeight="1">
      <c r="A48" s="511" t="s">
        <v>440</v>
      </c>
      <c r="B48" s="512"/>
      <c r="C48" s="1471" t="str">
        <f>C6</f>
        <v>Something Else Non-HHS</v>
      </c>
      <c r="D48" s="1471"/>
      <c r="E48" s="1471" t="str">
        <f>E6</f>
        <v>Non-Medical Case Management</v>
      </c>
      <c r="F48" s="1471"/>
      <c r="G48" s="1471" t="str">
        <f>G6</f>
        <v>Treatment Adherence</v>
      </c>
      <c r="H48" s="1471"/>
      <c r="I48" s="1471" t="str">
        <f>I6</f>
        <v>Peer Advocacy</v>
      </c>
      <c r="J48" s="1471"/>
      <c r="K48" s="513"/>
      <c r="L48" s="514"/>
      <c r="M48" s="515"/>
      <c r="N48" s="515"/>
      <c r="O48" s="516"/>
    </row>
    <row r="49" spans="1:15" s="520" customFormat="1" ht="288" customHeight="1">
      <c r="A49" s="517" t="s">
        <v>375</v>
      </c>
      <c r="B49" s="518"/>
      <c r="C49" s="1472" t="e">
        <v>#N/A</v>
      </c>
      <c r="D49" s="1473"/>
      <c r="E49" s="1472" t="s">
        <v>441</v>
      </c>
      <c r="F49" s="1473"/>
      <c r="G49" s="1472" t="s">
        <v>442</v>
      </c>
      <c r="H49" s="1473"/>
      <c r="I49" s="1472" t="s">
        <v>443</v>
      </c>
      <c r="J49" s="1473"/>
      <c r="K49" s="518"/>
      <c r="L49" s="518"/>
      <c r="M49" s="518"/>
      <c r="N49" s="518"/>
      <c r="O49" s="519"/>
    </row>
    <row r="50" spans="1:15" ht="15" customHeight="1">
      <c r="A50" s="521"/>
      <c r="B50" s="469"/>
      <c r="C50" s="522"/>
      <c r="D50" s="469"/>
      <c r="E50" s="522"/>
      <c r="F50" s="469"/>
      <c r="G50" s="522"/>
      <c r="H50" s="469"/>
      <c r="I50" s="522"/>
      <c r="J50" s="469"/>
      <c r="K50" s="469"/>
      <c r="L50" s="523"/>
      <c r="M50" s="469"/>
      <c r="N50" s="469"/>
      <c r="O50" s="524"/>
    </row>
    <row r="51" spans="1:15" ht="45" customHeight="1">
      <c r="A51" s="1377" t="s">
        <v>377</v>
      </c>
      <c r="B51" s="1378"/>
      <c r="C51" s="525">
        <v>125</v>
      </c>
      <c r="D51" s="526"/>
      <c r="E51" s="525">
        <v>150</v>
      </c>
      <c r="F51" s="527"/>
      <c r="G51" s="525">
        <v>75</v>
      </c>
      <c r="H51" s="469"/>
      <c r="I51" s="525">
        <v>75</v>
      </c>
      <c r="J51" s="469"/>
      <c r="K51" s="469"/>
      <c r="L51" s="523"/>
      <c r="M51" s="469"/>
      <c r="N51" s="469"/>
      <c r="O51" s="524"/>
    </row>
    <row r="52" spans="1:15" ht="15" customHeight="1">
      <c r="A52" s="521"/>
      <c r="B52" s="469"/>
      <c r="C52" s="528"/>
      <c r="D52" s="527"/>
      <c r="E52" s="528"/>
      <c r="F52" s="527"/>
      <c r="G52" s="527"/>
      <c r="H52" s="469"/>
      <c r="I52" s="527"/>
      <c r="J52" s="469"/>
      <c r="K52" s="469"/>
      <c r="L52" s="523"/>
      <c r="M52" s="469"/>
      <c r="N52" s="469"/>
      <c r="O52" s="524"/>
    </row>
    <row r="53" spans="1:15" ht="15" customHeight="1">
      <c r="A53" s="1383" t="s">
        <v>378</v>
      </c>
      <c r="B53" s="1384"/>
      <c r="C53" s="529" t="e">
        <f t="shared" ref="C53" si="31">C43</f>
        <v>#DIV/0!</v>
      </c>
      <c r="D53" s="526"/>
      <c r="E53" s="529" t="e">
        <f t="shared" ref="E53" si="32">E43</f>
        <v>#DIV/0!</v>
      </c>
      <c r="F53" s="526"/>
      <c r="G53" s="529" t="e">
        <f t="shared" ref="G53" si="33">G43</f>
        <v>#DIV/0!</v>
      </c>
      <c r="H53" s="526"/>
      <c r="I53" s="529" t="e">
        <f>I43</f>
        <v>#DIV/0!</v>
      </c>
      <c r="J53" s="469"/>
      <c r="K53" s="469"/>
      <c r="L53" s="523"/>
      <c r="M53" s="469"/>
      <c r="N53" s="469"/>
      <c r="O53" s="524"/>
    </row>
    <row r="54" spans="1:15" ht="15" customHeight="1">
      <c r="A54" s="521"/>
      <c r="B54" s="469"/>
      <c r="C54" s="527"/>
      <c r="D54" s="527"/>
      <c r="E54" s="527"/>
      <c r="F54" s="527"/>
      <c r="G54" s="527"/>
      <c r="H54" s="469"/>
      <c r="I54" s="527"/>
      <c r="J54" s="469"/>
      <c r="K54" s="469"/>
      <c r="L54" s="523"/>
      <c r="M54" s="469"/>
      <c r="N54" s="469"/>
      <c r="O54" s="524"/>
    </row>
    <row r="55" spans="1:15" ht="30" customHeight="1">
      <c r="A55" s="1369" t="s">
        <v>379</v>
      </c>
      <c r="B55" s="1470"/>
      <c r="C55" s="530" t="e">
        <f t="shared" ref="C55" si="34">C53-C51</f>
        <v>#DIV/0!</v>
      </c>
      <c r="D55" s="526"/>
      <c r="E55" s="530" t="e">
        <f t="shared" ref="E55" si="35">E53-E51</f>
        <v>#DIV/0!</v>
      </c>
      <c r="F55" s="526"/>
      <c r="G55" s="530" t="e">
        <f t="shared" ref="G55" si="36">G53-G51</f>
        <v>#DIV/0!</v>
      </c>
      <c r="H55" s="526"/>
      <c r="I55" s="530" t="e">
        <f>I53-I51</f>
        <v>#DIV/0!</v>
      </c>
      <c r="J55" s="1371" t="s">
        <v>380</v>
      </c>
      <c r="K55" s="1373"/>
      <c r="L55" s="1373"/>
      <c r="M55" s="1373"/>
      <c r="N55" s="1373"/>
      <c r="O55" s="524"/>
    </row>
    <row r="56" spans="1:15" ht="15" customHeight="1" thickBot="1">
      <c r="A56" s="531"/>
      <c r="B56" s="532"/>
      <c r="C56" s="532"/>
      <c r="D56" s="532"/>
      <c r="E56" s="532"/>
      <c r="F56" s="532"/>
      <c r="G56" s="532"/>
      <c r="H56" s="532"/>
      <c r="I56" s="532"/>
      <c r="J56" s="532"/>
      <c r="K56" s="533"/>
      <c r="L56" s="534"/>
      <c r="M56" s="532"/>
      <c r="N56" s="532"/>
      <c r="O56" s="535"/>
    </row>
  </sheetData>
  <mergeCells count="50">
    <mergeCell ref="L6:S6"/>
    <mergeCell ref="A6:B6"/>
    <mergeCell ref="C6:D6"/>
    <mergeCell ref="E6:F6"/>
    <mergeCell ref="G6:H6"/>
    <mergeCell ref="I6:J6"/>
    <mergeCell ref="A39:B39"/>
    <mergeCell ref="L21:R21"/>
    <mergeCell ref="A22:B22"/>
    <mergeCell ref="L22:T22"/>
    <mergeCell ref="A23:B23"/>
    <mergeCell ref="A24:B24"/>
    <mergeCell ref="A25:B25"/>
    <mergeCell ref="A26:B26"/>
    <mergeCell ref="A27:B27"/>
    <mergeCell ref="A32:B32"/>
    <mergeCell ref="A35:B35"/>
    <mergeCell ref="A37:B37"/>
    <mergeCell ref="A42:B42"/>
    <mergeCell ref="C42:D42"/>
    <mergeCell ref="E42:F42"/>
    <mergeCell ref="G42:H42"/>
    <mergeCell ref="I42:J42"/>
    <mergeCell ref="A41:B41"/>
    <mergeCell ref="C41:D41"/>
    <mergeCell ref="E41:F41"/>
    <mergeCell ref="G41:H41"/>
    <mergeCell ref="I41:J41"/>
    <mergeCell ref="A44:B44"/>
    <mergeCell ref="C44:D44"/>
    <mergeCell ref="E44:F44"/>
    <mergeCell ref="G44:H44"/>
    <mergeCell ref="I44:J44"/>
    <mergeCell ref="A43:B43"/>
    <mergeCell ref="C43:D43"/>
    <mergeCell ref="E43:F43"/>
    <mergeCell ref="G43:H43"/>
    <mergeCell ref="I43:J43"/>
    <mergeCell ref="A51:B51"/>
    <mergeCell ref="A53:B53"/>
    <mergeCell ref="A55:B55"/>
    <mergeCell ref="J55:N55"/>
    <mergeCell ref="C48:D48"/>
    <mergeCell ref="E48:F48"/>
    <mergeCell ref="G48:H48"/>
    <mergeCell ref="I48:J48"/>
    <mergeCell ref="C49:D49"/>
    <mergeCell ref="E49:F49"/>
    <mergeCell ref="G49:H49"/>
    <mergeCell ref="I49:J49"/>
  </mergeCells>
  <conditionalFormatting sqref="I55 C55 E55 G55">
    <cfRule type="cellIs" dxfId="47" priority="3" operator="lessThan">
      <formula>0</formula>
    </cfRule>
    <cfRule type="cellIs" dxfId="46" priority="4" operator="greaterThan">
      <formula>0.01</formula>
    </cfRule>
  </conditionalFormatting>
  <conditionalFormatting sqref="B19">
    <cfRule type="cellIs" dxfId="45" priority="2" operator="greaterThan">
      <formula>0.301</formula>
    </cfRule>
  </conditionalFormatting>
  <conditionalFormatting sqref="B38 M38">
    <cfRule type="cellIs" dxfId="44" priority="1" operator="greaterThan">
      <formula>0.151</formula>
    </cfRule>
  </conditionalFormatting>
  <dataValidations count="1">
    <dataValidation allowBlank="1" showInputMessage="1" showErrorMessage="1" promptTitle="Unit of Service Type" prompt="Please ensure the UOS type in this cell corresponds to the Service Category shown in row 8 above." sqref="C41:J41"/>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'\\[cleaned]DROPDOWN HHS Service Modes'!#REF!</xm:f>
          </x14:formula1>
          <xm:sqref>C6:J6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showGridLines="0" view="pageBreakPreview" topLeftCell="A139" zoomScale="136" zoomScaleNormal="120" zoomScaleSheetLayoutView="136" workbookViewId="0">
      <selection activeCell="A150" sqref="A150"/>
    </sheetView>
  </sheetViews>
  <sheetFormatPr defaultColWidth="8.85546875" defaultRowHeight="16.5"/>
  <cols>
    <col min="1" max="1" width="25.85546875" style="578" customWidth="1"/>
    <col min="2" max="2" width="18" style="578" customWidth="1"/>
    <col min="3" max="3" width="15.28515625" style="598" customWidth="1"/>
    <col min="4" max="4" width="16.140625" style="578" customWidth="1"/>
    <col min="5" max="5" width="20" style="578" customWidth="1"/>
    <col min="6" max="6" width="16" style="579" customWidth="1"/>
    <col min="7" max="7" width="2.710937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ht="10.5" customHeight="1">
      <c r="B2" s="580"/>
      <c r="C2" s="581"/>
      <c r="D2" s="580"/>
    </row>
    <row r="3" spans="1:15">
      <c r="A3" s="582" t="s">
        <v>134</v>
      </c>
      <c r="B3" s="692"/>
      <c r="C3" s="583"/>
      <c r="D3" s="584"/>
      <c r="E3" s="771" t="s">
        <v>426</v>
      </c>
      <c r="F3" s="772" t="s">
        <v>458</v>
      </c>
    </row>
    <row r="4" spans="1:15">
      <c r="A4" s="582" t="s">
        <v>175</v>
      </c>
      <c r="B4" s="1219"/>
      <c r="C4" s="1220"/>
      <c r="D4" s="1221"/>
      <c r="E4" s="773" t="s">
        <v>291</v>
      </c>
      <c r="F4" s="774"/>
    </row>
    <row r="5" spans="1:15">
      <c r="E5" s="775" t="s">
        <v>429</v>
      </c>
      <c r="F5" s="772" t="s">
        <v>444</v>
      </c>
    </row>
    <row r="6" spans="1:15" s="580" customFormat="1">
      <c r="A6" s="585" t="s">
        <v>177</v>
      </c>
      <c r="B6" s="540"/>
      <c r="C6" s="586"/>
      <c r="D6" s="540"/>
      <c r="E6" s="540"/>
      <c r="F6" s="587"/>
      <c r="G6" s="776" t="s">
        <v>445</v>
      </c>
      <c r="H6" s="776"/>
      <c r="I6" s="776"/>
      <c r="J6" s="776"/>
      <c r="K6" s="776"/>
      <c r="L6" s="695"/>
      <c r="M6" s="695"/>
    </row>
    <row r="7" spans="1:15" s="580" customFormat="1" ht="17.25" thickBot="1">
      <c r="B7" s="540"/>
      <c r="C7" s="586"/>
      <c r="D7" s="540"/>
      <c r="E7" s="588"/>
      <c r="F7" s="587"/>
      <c r="H7" s="704" t="s">
        <v>381</v>
      </c>
      <c r="I7" s="695"/>
      <c r="J7" s="695"/>
      <c r="K7" s="695"/>
      <c r="L7" s="695"/>
      <c r="M7" s="695"/>
    </row>
    <row r="8" spans="1:15" s="580" customFormat="1">
      <c r="A8" s="674" t="s">
        <v>382</v>
      </c>
      <c r="B8" s="1527"/>
      <c r="C8" s="1528"/>
      <c r="D8" s="1528"/>
      <c r="E8" s="1528"/>
      <c r="F8" s="1529"/>
      <c r="H8" s="696" t="s">
        <v>180</v>
      </c>
      <c r="I8" s="1450" t="s">
        <v>181</v>
      </c>
      <c r="J8" s="1451"/>
      <c r="K8" s="1451"/>
      <c r="L8" s="1451"/>
      <c r="M8" s="1452"/>
    </row>
    <row r="9" spans="1:15" s="580" customFormat="1" ht="33">
      <c r="A9" s="705" t="s">
        <v>446</v>
      </c>
      <c r="B9" s="1520"/>
      <c r="C9" s="1521"/>
      <c r="D9" s="1521"/>
      <c r="E9" s="1521"/>
      <c r="F9" s="1522"/>
      <c r="H9" s="697" t="s">
        <v>386</v>
      </c>
      <c r="I9" s="1456" t="s">
        <v>184</v>
      </c>
      <c r="J9" s="1457"/>
      <c r="K9" s="1457"/>
      <c r="L9" s="1457"/>
      <c r="M9" s="1458"/>
    </row>
    <row r="10" spans="1:15" s="580" customFormat="1" ht="33">
      <c r="A10" s="705" t="s">
        <v>447</v>
      </c>
      <c r="B10" s="1523"/>
      <c r="C10" s="1521"/>
      <c r="D10" s="1521"/>
      <c r="E10" s="1521"/>
      <c r="F10" s="1522"/>
      <c r="H10" s="697" t="s">
        <v>389</v>
      </c>
      <c r="I10" s="1463" t="s">
        <v>390</v>
      </c>
      <c r="J10" s="1457"/>
      <c r="K10" s="1457"/>
      <c r="L10" s="1457"/>
      <c r="M10" s="1458"/>
    </row>
    <row r="11" spans="1:15" s="580" customFormat="1">
      <c r="A11" s="623"/>
      <c r="B11" s="707" t="s">
        <v>391</v>
      </c>
      <c r="C11" s="708" t="s">
        <v>392</v>
      </c>
      <c r="D11" s="706" t="s">
        <v>393</v>
      </c>
      <c r="E11" s="706" t="s">
        <v>394</v>
      </c>
      <c r="F11" s="573" t="s">
        <v>192</v>
      </c>
      <c r="H11" s="1464" t="s">
        <v>193</v>
      </c>
      <c r="I11" s="1465"/>
      <c r="J11" s="698" t="s">
        <v>189</v>
      </c>
      <c r="K11" s="698" t="s">
        <v>395</v>
      </c>
      <c r="L11" s="698" t="s">
        <v>394</v>
      </c>
      <c r="M11" s="699" t="s">
        <v>192</v>
      </c>
    </row>
    <row r="12" spans="1:15" s="580" customFormat="1" ht="17.25" thickBot="1">
      <c r="A12" s="673"/>
      <c r="B12" s="575"/>
      <c r="C12" s="574"/>
      <c r="D12" s="575">
        <v>12</v>
      </c>
      <c r="E12" s="576">
        <f>(D12/12)*C12</f>
        <v>0</v>
      </c>
      <c r="F12" s="577">
        <f>ROUND(B12*E12,0)</f>
        <v>0</v>
      </c>
      <c r="H12" s="1466">
        <v>189600</v>
      </c>
      <c r="I12" s="1467"/>
      <c r="J12" s="700">
        <v>1</v>
      </c>
      <c r="K12" s="701">
        <v>8</v>
      </c>
      <c r="L12" s="702">
        <f>K12/12</f>
        <v>0.66666666666666663</v>
      </c>
      <c r="M12" s="703">
        <f>ROUND(H12*J12*L12,0)</f>
        <v>126400</v>
      </c>
    </row>
    <row r="13" spans="1:15" s="580" customFormat="1" ht="17.25" thickBot="1">
      <c r="B13" s="540"/>
      <c r="C13" s="586"/>
      <c r="D13" s="540"/>
      <c r="E13" s="588"/>
      <c r="F13" s="587"/>
    </row>
    <row r="14" spans="1:15" s="580" customFormat="1">
      <c r="A14" s="674" t="s">
        <v>194</v>
      </c>
      <c r="B14" s="1527"/>
      <c r="C14" s="1528"/>
      <c r="D14" s="1528"/>
      <c r="E14" s="1528"/>
      <c r="F14" s="1529"/>
    </row>
    <row r="15" spans="1:15" s="580" customFormat="1" ht="27">
      <c r="A15" s="705" t="s">
        <v>446</v>
      </c>
      <c r="B15" s="1520"/>
      <c r="C15" s="1521"/>
      <c r="D15" s="1521"/>
      <c r="E15" s="1521"/>
      <c r="F15" s="1522"/>
      <c r="H15" s="1468"/>
      <c r="I15" s="1468"/>
      <c r="J15" s="1468"/>
      <c r="K15" s="1468"/>
      <c r="L15" s="1468"/>
      <c r="M15" s="1468"/>
      <c r="N15" s="1468"/>
      <c r="O15" s="1468"/>
    </row>
    <row r="16" spans="1:15" s="580" customFormat="1" ht="27">
      <c r="A16" s="705" t="s">
        <v>447</v>
      </c>
      <c r="B16" s="1523" t="s">
        <v>448</v>
      </c>
      <c r="C16" s="1521"/>
      <c r="D16" s="1521"/>
      <c r="E16" s="1521"/>
      <c r="F16" s="1522"/>
      <c r="H16" s="1468"/>
      <c r="I16" s="1468"/>
      <c r="J16" s="1468"/>
      <c r="K16" s="1468"/>
      <c r="L16" s="1468"/>
      <c r="M16" s="1468"/>
      <c r="N16" s="1468"/>
      <c r="O16" s="1468"/>
    </row>
    <row r="17" spans="1:15" s="580" customFormat="1">
      <c r="A17" s="623"/>
      <c r="B17" s="707" t="s">
        <v>391</v>
      </c>
      <c r="C17" s="708" t="s">
        <v>392</v>
      </c>
      <c r="D17" s="706" t="s">
        <v>393</v>
      </c>
      <c r="E17" s="706" t="s">
        <v>394</v>
      </c>
      <c r="F17" s="573" t="s">
        <v>192</v>
      </c>
      <c r="H17" s="1469"/>
      <c r="I17" s="1469"/>
      <c r="J17" s="1469"/>
      <c r="K17" s="1469"/>
      <c r="L17" s="1469"/>
      <c r="M17" s="1469"/>
      <c r="N17" s="1469"/>
      <c r="O17" s="1469"/>
    </row>
    <row r="18" spans="1:15" s="580" customFormat="1" ht="17.25" thickBot="1">
      <c r="A18" s="673"/>
      <c r="B18" s="575"/>
      <c r="C18" s="574"/>
      <c r="D18" s="575">
        <v>12</v>
      </c>
      <c r="E18" s="576">
        <f>(D18/12)*C18</f>
        <v>0</v>
      </c>
      <c r="F18" s="577">
        <f>ROUND(B18*E18,0)</f>
        <v>0</v>
      </c>
    </row>
    <row r="19" spans="1:15" s="580" customFormat="1" ht="17.25" thickBot="1">
      <c r="B19" s="540"/>
      <c r="C19" s="586"/>
      <c r="D19" s="540"/>
      <c r="E19" s="588"/>
      <c r="F19" s="587"/>
    </row>
    <row r="20" spans="1:15" s="580" customFormat="1">
      <c r="A20" s="674" t="s">
        <v>195</v>
      </c>
      <c r="B20" s="1527"/>
      <c r="C20" s="1528"/>
      <c r="D20" s="1528"/>
      <c r="E20" s="1528"/>
      <c r="F20" s="1529"/>
    </row>
    <row r="21" spans="1:15" s="580" customFormat="1" ht="27">
      <c r="A21" s="705" t="s">
        <v>446</v>
      </c>
      <c r="B21" s="1520"/>
      <c r="C21" s="1521"/>
      <c r="D21" s="1521"/>
      <c r="E21" s="1521"/>
      <c r="F21" s="1522"/>
    </row>
    <row r="22" spans="1:15" s="580" customFormat="1" ht="27">
      <c r="A22" s="705" t="s">
        <v>447</v>
      </c>
      <c r="B22" s="1523"/>
      <c r="C22" s="1521"/>
      <c r="D22" s="1521"/>
      <c r="E22" s="1521"/>
      <c r="F22" s="1522"/>
    </row>
    <row r="23" spans="1:15" s="580" customFormat="1">
      <c r="A23" s="623"/>
      <c r="B23" s="707" t="s">
        <v>391</v>
      </c>
      <c r="C23" s="708" t="s">
        <v>392</v>
      </c>
      <c r="D23" s="706" t="s">
        <v>393</v>
      </c>
      <c r="E23" s="706" t="s">
        <v>394</v>
      </c>
      <c r="F23" s="573" t="s">
        <v>192</v>
      </c>
    </row>
    <row r="24" spans="1:15" s="580" customFormat="1" ht="17.25" thickBot="1">
      <c r="A24" s="673"/>
      <c r="B24" s="575"/>
      <c r="C24" s="574"/>
      <c r="D24" s="575">
        <v>12</v>
      </c>
      <c r="E24" s="576">
        <f>(D24/12)*C24</f>
        <v>0</v>
      </c>
      <c r="F24" s="577">
        <f>ROUND(B24*E24,0)</f>
        <v>0</v>
      </c>
    </row>
    <row r="25" spans="1:15" s="580" customFormat="1" ht="17.25" thickBot="1">
      <c r="B25" s="540"/>
      <c r="C25" s="586"/>
      <c r="D25" s="540"/>
      <c r="E25" s="588"/>
      <c r="F25" s="587"/>
    </row>
    <row r="26" spans="1:15" s="580" customFormat="1">
      <c r="A26" s="674" t="s">
        <v>196</v>
      </c>
      <c r="B26" s="1527"/>
      <c r="C26" s="1528"/>
      <c r="D26" s="1528"/>
      <c r="E26" s="1528"/>
      <c r="F26" s="1529"/>
    </row>
    <row r="27" spans="1:15" s="580" customFormat="1" ht="27">
      <c r="A27" s="705" t="s">
        <v>446</v>
      </c>
      <c r="B27" s="1520"/>
      <c r="C27" s="1521"/>
      <c r="D27" s="1521"/>
      <c r="E27" s="1521"/>
      <c r="F27" s="1522"/>
    </row>
    <row r="28" spans="1:15" s="580" customFormat="1" ht="27" customHeight="1">
      <c r="A28" s="705" t="s">
        <v>447</v>
      </c>
      <c r="B28" s="1523"/>
      <c r="C28" s="1521"/>
      <c r="D28" s="1521"/>
      <c r="E28" s="1521"/>
      <c r="F28" s="1522"/>
    </row>
    <row r="29" spans="1:15" s="580" customFormat="1">
      <c r="A29" s="623"/>
      <c r="B29" s="707" t="s">
        <v>391</v>
      </c>
      <c r="C29" s="708" t="s">
        <v>392</v>
      </c>
      <c r="D29" s="706" t="s">
        <v>393</v>
      </c>
      <c r="E29" s="706" t="s">
        <v>394</v>
      </c>
      <c r="F29" s="573" t="s">
        <v>192</v>
      </c>
    </row>
    <row r="30" spans="1:15" s="580" customFormat="1" ht="17.25" thickBot="1">
      <c r="A30" s="673"/>
      <c r="B30" s="575"/>
      <c r="C30" s="574"/>
      <c r="D30" s="575">
        <v>12</v>
      </c>
      <c r="E30" s="576">
        <f>(D30/12)*C30</f>
        <v>0</v>
      </c>
      <c r="F30" s="577">
        <f>ROUND(B30*E30,0)</f>
        <v>0</v>
      </c>
    </row>
    <row r="31" spans="1:15" s="580" customFormat="1" ht="17.25" thickBot="1">
      <c r="A31" s="589"/>
      <c r="B31" s="590"/>
      <c r="C31" s="591"/>
      <c r="D31" s="592"/>
      <c r="E31" s="592"/>
      <c r="F31" s="593"/>
    </row>
    <row r="32" spans="1:15" s="580" customFormat="1">
      <c r="A32" s="674" t="s">
        <v>197</v>
      </c>
      <c r="B32" s="1527"/>
      <c r="C32" s="1528"/>
      <c r="D32" s="1528"/>
      <c r="E32" s="1528"/>
      <c r="F32" s="1529"/>
    </row>
    <row r="33" spans="1:8" s="580" customFormat="1" ht="27">
      <c r="A33" s="705" t="s">
        <v>446</v>
      </c>
      <c r="B33" s="1520"/>
      <c r="C33" s="1521"/>
      <c r="D33" s="1521"/>
      <c r="E33" s="1521"/>
      <c r="F33" s="1522"/>
    </row>
    <row r="34" spans="1:8" s="580" customFormat="1" ht="26.45" customHeight="1">
      <c r="A34" s="705" t="s">
        <v>447</v>
      </c>
      <c r="B34" s="1523"/>
      <c r="C34" s="1521"/>
      <c r="D34" s="1521"/>
      <c r="E34" s="1521"/>
      <c r="F34" s="1522"/>
    </row>
    <row r="35" spans="1:8" s="580" customFormat="1">
      <c r="A35" s="623"/>
      <c r="B35" s="707" t="s">
        <v>391</v>
      </c>
      <c r="C35" s="708" t="s">
        <v>392</v>
      </c>
      <c r="D35" s="706" t="s">
        <v>393</v>
      </c>
      <c r="E35" s="706" t="s">
        <v>394</v>
      </c>
      <c r="F35" s="573" t="s">
        <v>192</v>
      </c>
    </row>
    <row r="36" spans="1:8" s="580" customFormat="1" ht="17.25" thickBot="1">
      <c r="A36" s="673"/>
      <c r="B36" s="575"/>
      <c r="C36" s="574"/>
      <c r="D36" s="575">
        <v>9</v>
      </c>
      <c r="E36" s="576">
        <f>(D36/12)*C36</f>
        <v>0</v>
      </c>
      <c r="F36" s="577">
        <f>ROUND(B36*E36,0)</f>
        <v>0</v>
      </c>
    </row>
    <row r="37" spans="1:8" s="580" customFormat="1" ht="17.25" thickBot="1">
      <c r="A37" s="589"/>
      <c r="B37" s="590"/>
      <c r="C37" s="591"/>
      <c r="D37" s="592"/>
      <c r="E37" s="592"/>
      <c r="F37" s="593"/>
    </row>
    <row r="38" spans="1:8" s="580" customFormat="1">
      <c r="A38" s="674" t="s">
        <v>198</v>
      </c>
      <c r="B38" s="1527"/>
      <c r="C38" s="1528"/>
      <c r="D38" s="1528"/>
      <c r="E38" s="1528"/>
      <c r="F38" s="1529"/>
    </row>
    <row r="39" spans="1:8" s="580" customFormat="1" ht="27">
      <c r="A39" s="705" t="s">
        <v>446</v>
      </c>
      <c r="B39" s="1520"/>
      <c r="C39" s="1521"/>
      <c r="D39" s="1521"/>
      <c r="E39" s="1521"/>
      <c r="F39" s="1522"/>
    </row>
    <row r="40" spans="1:8" s="580" customFormat="1" ht="27">
      <c r="A40" s="705" t="s">
        <v>447</v>
      </c>
      <c r="B40" s="1523"/>
      <c r="C40" s="1521"/>
      <c r="D40" s="1521"/>
      <c r="E40" s="1521"/>
      <c r="F40" s="1522"/>
    </row>
    <row r="41" spans="1:8" s="580" customFormat="1">
      <c r="A41" s="623"/>
      <c r="B41" s="707" t="s">
        <v>391</v>
      </c>
      <c r="C41" s="708" t="s">
        <v>392</v>
      </c>
      <c r="D41" s="706" t="s">
        <v>393</v>
      </c>
      <c r="E41" s="706" t="s">
        <v>394</v>
      </c>
      <c r="F41" s="573" t="s">
        <v>192</v>
      </c>
    </row>
    <row r="42" spans="1:8" s="580" customFormat="1" ht="17.25" thickBot="1">
      <c r="A42" s="673"/>
      <c r="B42" s="575"/>
      <c r="C42" s="574"/>
      <c r="D42" s="575"/>
      <c r="E42" s="576">
        <f>(D42/12)*C42</f>
        <v>0</v>
      </c>
      <c r="F42" s="577">
        <f>ROUND(B42*E42,0)</f>
        <v>0</v>
      </c>
      <c r="H42" s="580" t="s">
        <v>203</v>
      </c>
    </row>
    <row r="43" spans="1:8" s="580" customFormat="1" ht="17.25" thickBot="1">
      <c r="A43" s="589"/>
      <c r="B43" s="592"/>
      <c r="C43" s="796"/>
      <c r="D43" s="592"/>
      <c r="E43" s="797"/>
      <c r="F43" s="593"/>
    </row>
    <row r="44" spans="1:8" s="580" customFormat="1">
      <c r="A44" s="674" t="s">
        <v>449</v>
      </c>
      <c r="B44" s="1527"/>
      <c r="C44" s="1528"/>
      <c r="D44" s="1528"/>
      <c r="E44" s="1528"/>
      <c r="F44" s="1529"/>
    </row>
    <row r="45" spans="1:8" s="580" customFormat="1" ht="27">
      <c r="A45" s="705" t="s">
        <v>446</v>
      </c>
      <c r="B45" s="1520"/>
      <c r="C45" s="1521"/>
      <c r="D45" s="1521"/>
      <c r="E45" s="1521"/>
      <c r="F45" s="1522"/>
    </row>
    <row r="46" spans="1:8" s="580" customFormat="1" ht="27">
      <c r="A46" s="705" t="s">
        <v>447</v>
      </c>
      <c r="B46" s="1523"/>
      <c r="C46" s="1521"/>
      <c r="D46" s="1521"/>
      <c r="E46" s="1521"/>
      <c r="F46" s="1522"/>
    </row>
    <row r="47" spans="1:8" s="580" customFormat="1">
      <c r="A47" s="623"/>
      <c r="B47" s="707" t="s">
        <v>391</v>
      </c>
      <c r="C47" s="708" t="s">
        <v>392</v>
      </c>
      <c r="D47" s="706" t="s">
        <v>393</v>
      </c>
      <c r="E47" s="706" t="s">
        <v>394</v>
      </c>
      <c r="F47" s="573" t="s">
        <v>192</v>
      </c>
    </row>
    <row r="48" spans="1:8" s="580" customFormat="1" ht="17.25" thickBot="1">
      <c r="A48" s="673"/>
      <c r="B48" s="575"/>
      <c r="C48" s="574"/>
      <c r="D48" s="575"/>
      <c r="E48" s="576">
        <f>(D48/12)*C48</f>
        <v>0</v>
      </c>
      <c r="F48" s="577">
        <f>ROUND(B48*E48,0)</f>
        <v>0</v>
      </c>
    </row>
    <row r="49" spans="1:6" s="580" customFormat="1" ht="17.25" thickBot="1">
      <c r="A49" s="589"/>
      <c r="B49" s="592"/>
      <c r="C49" s="796"/>
      <c r="D49" s="592"/>
      <c r="E49" s="797"/>
      <c r="F49" s="593"/>
    </row>
    <row r="50" spans="1:6" s="580" customFormat="1">
      <c r="A50" s="674" t="s">
        <v>450</v>
      </c>
      <c r="B50" s="1527"/>
      <c r="C50" s="1528"/>
      <c r="D50" s="1528"/>
      <c r="E50" s="1528"/>
      <c r="F50" s="1529"/>
    </row>
    <row r="51" spans="1:6" s="580" customFormat="1" ht="27">
      <c r="A51" s="705" t="s">
        <v>446</v>
      </c>
      <c r="B51" s="1520"/>
      <c r="C51" s="1521"/>
      <c r="D51" s="1521"/>
      <c r="E51" s="1521"/>
      <c r="F51" s="1522"/>
    </row>
    <row r="52" spans="1:6" s="580" customFormat="1" ht="27">
      <c r="A52" s="705" t="s">
        <v>447</v>
      </c>
      <c r="B52" s="1523"/>
      <c r="C52" s="1521"/>
      <c r="D52" s="1521"/>
      <c r="E52" s="1521"/>
      <c r="F52" s="1522"/>
    </row>
    <row r="53" spans="1:6" s="580" customFormat="1">
      <c r="A53" s="623"/>
      <c r="B53" s="707" t="s">
        <v>391</v>
      </c>
      <c r="C53" s="708" t="s">
        <v>392</v>
      </c>
      <c r="D53" s="706" t="s">
        <v>393</v>
      </c>
      <c r="E53" s="706" t="s">
        <v>394</v>
      </c>
      <c r="F53" s="573" t="s">
        <v>192</v>
      </c>
    </row>
    <row r="54" spans="1:6" s="580" customFormat="1" ht="17.25" thickBot="1">
      <c r="A54" s="673"/>
      <c r="B54" s="575"/>
      <c r="C54" s="574"/>
      <c r="D54" s="575"/>
      <c r="E54" s="576">
        <f>(D54/12)*C54</f>
        <v>0</v>
      </c>
      <c r="F54" s="577">
        <f>ROUND(B54*E54,0)</f>
        <v>0</v>
      </c>
    </row>
    <row r="55" spans="1:6" s="580" customFormat="1" ht="17.25" thickBot="1">
      <c r="A55" s="589"/>
      <c r="B55" s="592"/>
      <c r="C55" s="796"/>
      <c r="D55" s="592"/>
      <c r="E55" s="797"/>
      <c r="F55" s="593"/>
    </row>
    <row r="56" spans="1:6" s="580" customFormat="1">
      <c r="A56" s="674" t="s">
        <v>451</v>
      </c>
      <c r="B56" s="1527"/>
      <c r="C56" s="1528"/>
      <c r="D56" s="1528"/>
      <c r="E56" s="1528"/>
      <c r="F56" s="1529"/>
    </row>
    <row r="57" spans="1:6" s="580" customFormat="1" ht="27">
      <c r="A57" s="705" t="s">
        <v>446</v>
      </c>
      <c r="B57" s="1520"/>
      <c r="C57" s="1521"/>
      <c r="D57" s="1521"/>
      <c r="E57" s="1521"/>
      <c r="F57" s="1522"/>
    </row>
    <row r="58" spans="1:6" s="580" customFormat="1" ht="27">
      <c r="A58" s="705" t="s">
        <v>447</v>
      </c>
      <c r="B58" s="1523"/>
      <c r="C58" s="1521"/>
      <c r="D58" s="1521"/>
      <c r="E58" s="1521"/>
      <c r="F58" s="1522"/>
    </row>
    <row r="59" spans="1:6" s="580" customFormat="1">
      <c r="A59" s="623"/>
      <c r="B59" s="707" t="s">
        <v>391</v>
      </c>
      <c r="C59" s="708" t="s">
        <v>392</v>
      </c>
      <c r="D59" s="706" t="s">
        <v>393</v>
      </c>
      <c r="E59" s="706" t="s">
        <v>394</v>
      </c>
      <c r="F59" s="573" t="s">
        <v>192</v>
      </c>
    </row>
    <row r="60" spans="1:6" s="580" customFormat="1" ht="17.25" thickBot="1">
      <c r="A60" s="673"/>
      <c r="B60" s="575"/>
      <c r="C60" s="574"/>
      <c r="D60" s="575"/>
      <c r="E60" s="576">
        <f>(D60/12)*C60</f>
        <v>0</v>
      </c>
      <c r="F60" s="577">
        <f>ROUND(B60*E60,0)</f>
        <v>0</v>
      </c>
    </row>
    <row r="61" spans="1:6" s="580" customFormat="1" ht="17.25" thickBot="1">
      <c r="A61" s="589"/>
      <c r="B61" s="592"/>
      <c r="C61" s="796"/>
      <c r="D61" s="592"/>
      <c r="E61" s="797"/>
      <c r="F61" s="593"/>
    </row>
    <row r="62" spans="1:6" s="580" customFormat="1">
      <c r="A62" s="674" t="s">
        <v>452</v>
      </c>
      <c r="B62" s="1527"/>
      <c r="C62" s="1528"/>
      <c r="D62" s="1528"/>
      <c r="E62" s="1528"/>
      <c r="F62" s="1529"/>
    </row>
    <row r="63" spans="1:6" s="580" customFormat="1" ht="27">
      <c r="A63" s="705" t="s">
        <v>446</v>
      </c>
      <c r="B63" s="1520"/>
      <c r="C63" s="1521"/>
      <c r="D63" s="1521"/>
      <c r="E63" s="1521"/>
      <c r="F63" s="1522"/>
    </row>
    <row r="64" spans="1:6" s="580" customFormat="1" ht="27">
      <c r="A64" s="705" t="s">
        <v>447</v>
      </c>
      <c r="B64" s="1523"/>
      <c r="C64" s="1521"/>
      <c r="D64" s="1521"/>
      <c r="E64" s="1521"/>
      <c r="F64" s="1522"/>
    </row>
    <row r="65" spans="1:8" s="580" customFormat="1">
      <c r="A65" s="623"/>
      <c r="B65" s="707" t="s">
        <v>391</v>
      </c>
      <c r="C65" s="708" t="s">
        <v>392</v>
      </c>
      <c r="D65" s="706" t="s">
        <v>393</v>
      </c>
      <c r="E65" s="706" t="s">
        <v>394</v>
      </c>
      <c r="F65" s="573" t="s">
        <v>192</v>
      </c>
    </row>
    <row r="66" spans="1:8" s="580" customFormat="1" ht="17.25" thickBot="1">
      <c r="A66" s="673"/>
      <c r="B66" s="575"/>
      <c r="C66" s="574"/>
      <c r="D66" s="575"/>
      <c r="E66" s="576">
        <f>(D66/12)*C66</f>
        <v>0</v>
      </c>
      <c r="F66" s="577">
        <f>ROUND(B66*E66,0)</f>
        <v>0</v>
      </c>
    </row>
    <row r="67" spans="1:8">
      <c r="A67" s="594"/>
      <c r="B67" s="595" t="s">
        <v>404</v>
      </c>
      <c r="C67" s="596">
        <f>SUM(C12,C18,C24,C30,C36,C42)</f>
        <v>0</v>
      </c>
      <c r="D67" s="594" t="s">
        <v>405</v>
      </c>
      <c r="E67" s="597">
        <f>SUM(E12,E18,E24,E30,E36,E42)</f>
        <v>0</v>
      </c>
    </row>
    <row r="68" spans="1:8">
      <c r="F68" s="599"/>
    </row>
    <row r="69" spans="1:8" s="580" customFormat="1">
      <c r="A69" s="600" t="s">
        <v>206</v>
      </c>
      <c r="B69" s="601"/>
      <c r="C69" s="581"/>
      <c r="E69" s="595" t="s">
        <v>205</v>
      </c>
      <c r="F69" s="602">
        <f>F12+F18+F24+F30+F36+F42</f>
        <v>0</v>
      </c>
    </row>
    <row r="70" spans="1:8" s="580" customFormat="1">
      <c r="A70" s="603" t="s">
        <v>207</v>
      </c>
      <c r="C70" s="581"/>
      <c r="D70" s="600"/>
      <c r="F70" s="604"/>
    </row>
    <row r="71" spans="1:8" s="580" customFormat="1">
      <c r="A71" s="672"/>
      <c r="B71" s="672"/>
      <c r="C71" s="1524" t="s">
        <v>208</v>
      </c>
      <c r="D71" s="1524"/>
      <c r="E71" s="1525" t="s">
        <v>209</v>
      </c>
      <c r="F71" s="1526"/>
    </row>
    <row r="72" spans="1:8" s="580" customFormat="1">
      <c r="A72" s="1222"/>
      <c r="B72" s="1173"/>
      <c r="C72" s="1517" t="s">
        <v>211</v>
      </c>
      <c r="D72" s="1517"/>
      <c r="E72" s="1518">
        <f t="shared" ref="E72:E79" si="0">$F$69*G72</f>
        <v>0</v>
      </c>
      <c r="F72" s="1519"/>
      <c r="G72" s="605">
        <v>7.6499999999999999E-2</v>
      </c>
      <c r="H72" s="695" t="s">
        <v>212</v>
      </c>
    </row>
    <row r="73" spans="1:8" s="580" customFormat="1">
      <c r="A73" s="1222"/>
      <c r="B73" s="1173"/>
      <c r="C73" s="1517" t="s">
        <v>213</v>
      </c>
      <c r="D73" s="1517"/>
      <c r="E73" s="1518">
        <f t="shared" si="0"/>
        <v>0</v>
      </c>
      <c r="F73" s="1519"/>
      <c r="G73" s="605">
        <v>4.8000000000000001E-2</v>
      </c>
    </row>
    <row r="74" spans="1:8" s="580" customFormat="1">
      <c r="A74" s="1222"/>
      <c r="B74" s="1173"/>
      <c r="C74" s="1517" t="s">
        <v>214</v>
      </c>
      <c r="D74" s="1517"/>
      <c r="E74" s="1518">
        <f t="shared" si="0"/>
        <v>0</v>
      </c>
      <c r="F74" s="1519"/>
      <c r="G74" s="605">
        <v>0.14249999999999999</v>
      </c>
    </row>
    <row r="75" spans="1:8" s="580" customFormat="1">
      <c r="A75" s="1222"/>
      <c r="B75" s="1173"/>
      <c r="C75" s="1517" t="s">
        <v>215</v>
      </c>
      <c r="D75" s="1517"/>
      <c r="E75" s="1518">
        <f t="shared" si="0"/>
        <v>0</v>
      </c>
      <c r="F75" s="1519"/>
      <c r="G75" s="605">
        <v>0.01</v>
      </c>
    </row>
    <row r="76" spans="1:8" s="580" customFormat="1">
      <c r="A76" s="1222"/>
      <c r="B76" s="1173"/>
      <c r="C76" s="1517" t="s">
        <v>216</v>
      </c>
      <c r="D76" s="1517"/>
      <c r="E76" s="1518">
        <f t="shared" si="0"/>
        <v>0</v>
      </c>
      <c r="F76" s="1519"/>
      <c r="G76" s="605">
        <v>2.1999999999999999E-2</v>
      </c>
    </row>
    <row r="77" spans="1:8" s="580" customFormat="1">
      <c r="A77" s="1222"/>
      <c r="B77" s="1173"/>
      <c r="C77" s="1517" t="s">
        <v>217</v>
      </c>
      <c r="D77" s="1517"/>
      <c r="E77" s="1518">
        <f t="shared" si="0"/>
        <v>0</v>
      </c>
      <c r="F77" s="1519"/>
      <c r="G77" s="605">
        <v>0</v>
      </c>
    </row>
    <row r="78" spans="1:8" s="580" customFormat="1">
      <c r="A78" s="1222"/>
      <c r="B78" s="1173"/>
      <c r="C78" s="1517" t="s">
        <v>218</v>
      </c>
      <c r="D78" s="1517"/>
      <c r="E78" s="1518">
        <f t="shared" si="0"/>
        <v>0</v>
      </c>
      <c r="F78" s="1519"/>
      <c r="G78" s="605">
        <v>0</v>
      </c>
    </row>
    <row r="79" spans="1:8" s="580" customFormat="1">
      <c r="A79" s="1222"/>
      <c r="B79" s="1173"/>
      <c r="C79" s="1517" t="s">
        <v>157</v>
      </c>
      <c r="D79" s="1517"/>
      <c r="E79" s="1518">
        <f t="shared" si="0"/>
        <v>0</v>
      </c>
      <c r="F79" s="1519"/>
      <c r="G79" s="605">
        <v>0</v>
      </c>
    </row>
    <row r="80" spans="1:8" s="580" customFormat="1">
      <c r="C80" s="581"/>
      <c r="E80" s="606" t="s">
        <v>219</v>
      </c>
      <c r="F80" s="602">
        <f>ROUND(SUM(E72:F79),0)</f>
        <v>0</v>
      </c>
      <c r="G80" s="605">
        <f>SUM(G72:G79)</f>
        <v>0.29900000000000004</v>
      </c>
    </row>
    <row r="81" spans="1:14" s="580" customFormat="1" ht="7.5" customHeight="1">
      <c r="C81" s="581"/>
      <c r="F81" s="604"/>
    </row>
    <row r="82" spans="1:14" s="580" customFormat="1">
      <c r="C82" s="607"/>
      <c r="E82" s="595" t="s">
        <v>220</v>
      </c>
      <c r="F82" s="666">
        <f>IF(F80=0,0,F80/F69)</f>
        <v>0</v>
      </c>
      <c r="H82" s="695" t="s">
        <v>408</v>
      </c>
    </row>
    <row r="83" spans="1:14" s="580" customFormat="1" ht="9.9499999999999993" customHeight="1" thickBot="1">
      <c r="A83" s="467"/>
      <c r="C83" s="581"/>
      <c r="D83" s="608"/>
      <c r="E83" s="600"/>
      <c r="F83" s="604"/>
    </row>
    <row r="84" spans="1:14" s="580" customFormat="1" ht="17.25" thickBot="1">
      <c r="C84" s="609"/>
      <c r="D84" s="610"/>
      <c r="E84" s="611" t="s">
        <v>221</v>
      </c>
      <c r="F84" s="612">
        <f>ROUND(F69+F80,0)</f>
        <v>0</v>
      </c>
    </row>
    <row r="85" spans="1:14">
      <c r="E85" s="594"/>
      <c r="F85" s="613"/>
    </row>
    <row r="86" spans="1:14" s="580" customFormat="1">
      <c r="A86" s="600" t="s">
        <v>222</v>
      </c>
      <c r="C86" s="581"/>
      <c r="F86" s="604"/>
    </row>
    <row r="87" spans="1:14" ht="11.1" customHeight="1">
      <c r="A87" s="614"/>
      <c r="B87" s="614"/>
    </row>
    <row r="88" spans="1:14">
      <c r="A88" s="615" t="s">
        <v>223</v>
      </c>
      <c r="B88" s="815" t="s">
        <v>410</v>
      </c>
      <c r="C88" s="617"/>
      <c r="D88" s="618"/>
      <c r="E88" s="616"/>
      <c r="F88" s="619"/>
    </row>
    <row r="89" spans="1:14" ht="13.5" customHeight="1">
      <c r="A89" s="620"/>
      <c r="B89" s="1515" t="s">
        <v>411</v>
      </c>
      <c r="C89" s="1515"/>
      <c r="D89" s="1515"/>
      <c r="E89" s="616"/>
      <c r="F89" s="619"/>
    </row>
    <row r="90" spans="1:14">
      <c r="A90" s="620" t="s">
        <v>224</v>
      </c>
      <c r="B90" s="1516"/>
      <c r="C90" s="1516"/>
      <c r="D90" s="1516"/>
      <c r="E90" s="621" t="s">
        <v>412</v>
      </c>
      <c r="F90" s="622" t="s">
        <v>209</v>
      </c>
      <c r="H90" s="1241" t="s">
        <v>224</v>
      </c>
      <c r="I90" s="1434" t="s">
        <v>225</v>
      </c>
      <c r="J90" s="1435"/>
      <c r="K90" s="1435"/>
      <c r="L90" s="1241" t="s">
        <v>226</v>
      </c>
      <c r="M90" s="678" t="s">
        <v>209</v>
      </c>
      <c r="N90" s="677"/>
    </row>
    <row r="91" spans="1:14" ht="16.5" customHeight="1">
      <c r="A91" s="680"/>
      <c r="B91" s="1511"/>
      <c r="C91" s="1512"/>
      <c r="D91" s="1513"/>
      <c r="E91" s="623"/>
      <c r="F91" s="624"/>
      <c r="H91" s="676" t="s">
        <v>227</v>
      </c>
      <c r="I91" s="1431" t="s">
        <v>413</v>
      </c>
      <c r="J91" s="1431"/>
      <c r="K91" s="1431"/>
      <c r="L91" s="676" t="s">
        <v>414</v>
      </c>
      <c r="M91" s="679">
        <v>35100</v>
      </c>
      <c r="N91" s="677"/>
    </row>
    <row r="92" spans="1:14" ht="14.25" customHeight="1">
      <c r="A92" s="680"/>
      <c r="B92" s="1511"/>
      <c r="C92" s="1512"/>
      <c r="D92" s="1513"/>
      <c r="E92" s="623"/>
      <c r="F92" s="624"/>
      <c r="H92" s="676" t="s">
        <v>227</v>
      </c>
      <c r="I92" s="1431" t="s">
        <v>415</v>
      </c>
      <c r="J92" s="1431"/>
      <c r="K92" s="1431"/>
      <c r="L92" s="676" t="s">
        <v>416</v>
      </c>
      <c r="M92" s="679">
        <v>9133</v>
      </c>
      <c r="N92" s="677"/>
    </row>
    <row r="93" spans="1:14" ht="14.25" customHeight="1">
      <c r="A93" s="680"/>
      <c r="B93" s="1511"/>
      <c r="C93" s="1512"/>
      <c r="D93" s="1513"/>
      <c r="E93" s="623"/>
      <c r="F93" s="624"/>
      <c r="H93" s="677" t="s">
        <v>417</v>
      </c>
    </row>
    <row r="94" spans="1:14">
      <c r="A94" s="680"/>
      <c r="B94" s="1511"/>
      <c r="C94" s="1512"/>
      <c r="D94" s="1513"/>
      <c r="E94" s="623"/>
      <c r="F94" s="624"/>
    </row>
    <row r="95" spans="1:14">
      <c r="A95" s="680"/>
      <c r="B95" s="1511"/>
      <c r="C95" s="1512"/>
      <c r="D95" s="1513"/>
      <c r="E95" s="623"/>
      <c r="F95" s="624"/>
      <c r="H95" s="677" t="s">
        <v>418</v>
      </c>
    </row>
    <row r="96" spans="1:14">
      <c r="B96" s="625"/>
      <c r="C96" s="614"/>
      <c r="D96" s="625"/>
      <c r="E96" s="626" t="s">
        <v>230</v>
      </c>
      <c r="F96" s="627">
        <f>ROUND(SUM(F91:F95),0)</f>
        <v>0</v>
      </c>
    </row>
    <row r="97" spans="1:13">
      <c r="B97" s="625"/>
      <c r="C97" s="614"/>
      <c r="D97" s="625"/>
    </row>
    <row r="98" spans="1:13">
      <c r="A98" s="615" t="s">
        <v>231</v>
      </c>
      <c r="B98" s="625"/>
      <c r="C98" s="614"/>
      <c r="D98" s="625"/>
    </row>
    <row r="99" spans="1:13" ht="4.5" customHeight="1">
      <c r="A99" s="620"/>
      <c r="B99" s="625"/>
      <c r="C99" s="614"/>
      <c r="D99" s="625"/>
    </row>
    <row r="100" spans="1:13">
      <c r="A100" s="620" t="s">
        <v>224</v>
      </c>
      <c r="B100" s="1514" t="s">
        <v>453</v>
      </c>
      <c r="C100" s="1514"/>
      <c r="D100" s="1514"/>
      <c r="E100" s="621" t="s">
        <v>412</v>
      </c>
      <c r="F100" s="622" t="s">
        <v>209</v>
      </c>
      <c r="H100" s="1241" t="s">
        <v>224</v>
      </c>
      <c r="I100" s="1434" t="s">
        <v>225</v>
      </c>
      <c r="J100" s="1435"/>
      <c r="K100" s="1435"/>
      <c r="L100" s="1241" t="s">
        <v>226</v>
      </c>
      <c r="M100" s="678" t="s">
        <v>209</v>
      </c>
    </row>
    <row r="101" spans="1:13" ht="22.5" customHeight="1">
      <c r="A101" s="680"/>
      <c r="B101" s="1505"/>
      <c r="C101" s="1506"/>
      <c r="D101" s="1507"/>
      <c r="E101" s="623"/>
      <c r="F101" s="624"/>
      <c r="H101" s="676" t="s">
        <v>232</v>
      </c>
      <c r="I101" s="1431" t="s">
        <v>233</v>
      </c>
      <c r="J101" s="1431"/>
      <c r="K101" s="1431"/>
      <c r="L101" s="676" t="s">
        <v>419</v>
      </c>
      <c r="M101" s="679">
        <v>1500</v>
      </c>
    </row>
    <row r="102" spans="1:13">
      <c r="A102" s="680"/>
      <c r="B102" s="1505"/>
      <c r="C102" s="1506"/>
      <c r="D102" s="1507"/>
      <c r="E102" s="623"/>
      <c r="F102" s="624"/>
    </row>
    <row r="103" spans="1:13" ht="16.5" customHeight="1">
      <c r="A103" s="680"/>
      <c r="B103" s="1505"/>
      <c r="C103" s="1506"/>
      <c r="D103" s="1507"/>
      <c r="E103" s="623"/>
      <c r="F103" s="624"/>
    </row>
    <row r="104" spans="1:13">
      <c r="A104" s="680"/>
      <c r="B104" s="1505"/>
      <c r="C104" s="1506"/>
      <c r="D104" s="1507"/>
      <c r="E104" s="623"/>
      <c r="F104" s="624"/>
    </row>
    <row r="105" spans="1:13">
      <c r="A105" s="680"/>
      <c r="B105" s="1505"/>
      <c r="C105" s="1506"/>
      <c r="D105" s="1507"/>
      <c r="E105" s="623"/>
      <c r="F105" s="624"/>
    </row>
    <row r="106" spans="1:13">
      <c r="B106" s="625"/>
      <c r="C106" s="614"/>
      <c r="D106" s="1245"/>
      <c r="E106" s="626" t="s">
        <v>235</v>
      </c>
      <c r="F106" s="627">
        <f>ROUND(SUM(F101:F105),0)</f>
        <v>0</v>
      </c>
    </row>
    <row r="107" spans="1:13">
      <c r="A107" s="620"/>
      <c r="B107" s="625"/>
      <c r="C107" s="614"/>
      <c r="D107" s="625"/>
    </row>
    <row r="108" spans="1:13">
      <c r="A108" s="615" t="s">
        <v>236</v>
      </c>
      <c r="B108" s="625"/>
      <c r="C108" s="614"/>
      <c r="D108" s="625"/>
    </row>
    <row r="109" spans="1:13" ht="5.25" customHeight="1">
      <c r="A109" s="620"/>
      <c r="B109" s="625"/>
      <c r="C109" s="614"/>
      <c r="D109" s="625"/>
    </row>
    <row r="110" spans="1:13">
      <c r="A110" s="620" t="s">
        <v>224</v>
      </c>
      <c r="B110" s="1244" t="s">
        <v>225</v>
      </c>
      <c r="C110" s="1244"/>
      <c r="D110" s="1244"/>
      <c r="E110" s="621" t="s">
        <v>412</v>
      </c>
      <c r="F110" s="622" t="s">
        <v>209</v>
      </c>
      <c r="H110" s="1241" t="s">
        <v>224</v>
      </c>
      <c r="I110" s="1434" t="s">
        <v>225</v>
      </c>
      <c r="J110" s="1435"/>
      <c r="K110" s="1435"/>
      <c r="L110" s="1241" t="s">
        <v>226</v>
      </c>
      <c r="M110" s="678" t="s">
        <v>209</v>
      </c>
    </row>
    <row r="111" spans="1:13" ht="28.5" customHeight="1">
      <c r="A111" s="680"/>
      <c r="B111" s="1505"/>
      <c r="C111" s="1506"/>
      <c r="D111" s="1507"/>
      <c r="E111" s="623"/>
      <c r="F111" s="624"/>
      <c r="H111" s="676" t="s">
        <v>237</v>
      </c>
      <c r="I111" s="1431" t="s">
        <v>238</v>
      </c>
      <c r="J111" s="1431"/>
      <c r="K111" s="1431"/>
      <c r="L111" s="676" t="s">
        <v>239</v>
      </c>
      <c r="M111" s="679">
        <f>100*12</f>
        <v>1200</v>
      </c>
    </row>
    <row r="112" spans="1:13">
      <c r="A112" s="680"/>
      <c r="B112" s="1505"/>
      <c r="C112" s="1506"/>
      <c r="D112" s="1507"/>
      <c r="E112" s="623"/>
      <c r="F112" s="624"/>
    </row>
    <row r="113" spans="1:13">
      <c r="A113" s="680"/>
      <c r="B113" s="1505"/>
      <c r="C113" s="1506"/>
      <c r="D113" s="1507"/>
      <c r="E113" s="623"/>
      <c r="F113" s="624"/>
    </row>
    <row r="114" spans="1:13">
      <c r="A114" s="680"/>
      <c r="B114" s="1505"/>
      <c r="C114" s="1506"/>
      <c r="D114" s="1507"/>
      <c r="E114" s="623"/>
      <c r="F114" s="624"/>
    </row>
    <row r="115" spans="1:13">
      <c r="A115" s="680"/>
      <c r="B115" s="1505"/>
      <c r="C115" s="1506"/>
      <c r="D115" s="1507"/>
      <c r="E115" s="623"/>
      <c r="F115" s="624"/>
    </row>
    <row r="116" spans="1:13">
      <c r="A116" s="620"/>
      <c r="D116" s="628"/>
      <c r="E116" s="626" t="s">
        <v>240</v>
      </c>
      <c r="F116" s="627">
        <f>ROUND(SUM(F111:F115),0)</f>
        <v>0</v>
      </c>
    </row>
    <row r="118" spans="1:13">
      <c r="A118" s="615" t="s">
        <v>241</v>
      </c>
    </row>
    <row r="119" spans="1:13" ht="6.75" customHeight="1">
      <c r="E119" s="629"/>
      <c r="F119" s="630"/>
    </row>
    <row r="120" spans="1:13">
      <c r="A120" s="635" t="s">
        <v>242</v>
      </c>
      <c r="B120" s="1508" t="s">
        <v>243</v>
      </c>
      <c r="C120" s="1508"/>
      <c r="D120" s="631" t="s">
        <v>224</v>
      </c>
      <c r="E120" s="621" t="s">
        <v>412</v>
      </c>
      <c r="F120" s="632" t="s">
        <v>209</v>
      </c>
      <c r="H120" s="683" t="s">
        <v>242</v>
      </c>
      <c r="I120" s="677"/>
      <c r="J120" s="683" t="s">
        <v>243</v>
      </c>
      <c r="K120" s="683" t="s">
        <v>224</v>
      </c>
      <c r="L120" s="683" t="s">
        <v>226</v>
      </c>
      <c r="M120" s="684" t="s">
        <v>209</v>
      </c>
    </row>
    <row r="121" spans="1:13" ht="33">
      <c r="A121" s="681"/>
      <c r="B121" s="1509"/>
      <c r="C121" s="1510"/>
      <c r="D121" s="633"/>
      <c r="E121" s="633"/>
      <c r="F121" s="634"/>
      <c r="H121" s="1430" t="s">
        <v>244</v>
      </c>
      <c r="I121" s="1431"/>
      <c r="J121" s="1240" t="s">
        <v>245</v>
      </c>
      <c r="K121" s="1240" t="s">
        <v>246</v>
      </c>
      <c r="L121" s="1240" t="s">
        <v>420</v>
      </c>
      <c r="M121" s="685">
        <v>1200</v>
      </c>
    </row>
    <row r="122" spans="1:13">
      <c r="A122" s="681"/>
      <c r="B122" s="1505"/>
      <c r="C122" s="1507"/>
      <c r="D122" s="633"/>
      <c r="E122" s="633"/>
      <c r="F122" s="634"/>
    </row>
    <row r="123" spans="1:13">
      <c r="A123" s="681"/>
      <c r="B123" s="1505"/>
      <c r="C123" s="1507"/>
      <c r="D123" s="633"/>
      <c r="E123" s="633"/>
      <c r="F123" s="634"/>
    </row>
    <row r="124" spans="1:13">
      <c r="A124" s="681"/>
      <c r="B124" s="1505"/>
      <c r="C124" s="1507"/>
      <c r="D124" s="633"/>
      <c r="E124" s="633"/>
      <c r="F124" s="634"/>
    </row>
    <row r="125" spans="1:13">
      <c r="E125" s="626" t="s">
        <v>248</v>
      </c>
      <c r="F125" s="627">
        <f>ROUND(SUM(F121:F124),0)</f>
        <v>0</v>
      </c>
    </row>
    <row r="127" spans="1:13">
      <c r="A127" s="615" t="s">
        <v>249</v>
      </c>
    </row>
    <row r="128" spans="1:13" ht="6.6" customHeight="1">
      <c r="A128" s="635"/>
    </row>
    <row r="129" spans="1:13">
      <c r="A129" s="620" t="s">
        <v>421</v>
      </c>
      <c r="B129" s="672" t="s">
        <v>251</v>
      </c>
      <c r="C129" s="672"/>
      <c r="D129" s="672"/>
      <c r="E129" s="621" t="s">
        <v>412</v>
      </c>
      <c r="F129" s="622" t="s">
        <v>209</v>
      </c>
      <c r="H129" s="1241" t="s">
        <v>250</v>
      </c>
      <c r="I129" s="1434" t="s">
        <v>251</v>
      </c>
      <c r="J129" s="1435"/>
      <c r="K129" s="1435"/>
      <c r="L129" s="1241" t="s">
        <v>226</v>
      </c>
      <c r="M129" s="678" t="s">
        <v>209</v>
      </c>
    </row>
    <row r="130" spans="1:13">
      <c r="A130" s="681"/>
      <c r="B130" s="1505" t="s">
        <v>422</v>
      </c>
      <c r="C130" s="1506"/>
      <c r="D130" s="1507"/>
      <c r="E130" s="623"/>
      <c r="F130" s="624"/>
      <c r="H130" s="676" t="s">
        <v>252</v>
      </c>
      <c r="I130" s="1431" t="s">
        <v>253</v>
      </c>
      <c r="J130" s="1431"/>
      <c r="K130" s="1431"/>
      <c r="L130" s="676" t="s">
        <v>254</v>
      </c>
      <c r="M130" s="679">
        <f>500*4</f>
        <v>2000</v>
      </c>
    </row>
    <row r="131" spans="1:13">
      <c r="A131" s="681"/>
      <c r="B131" s="1505"/>
      <c r="C131" s="1506"/>
      <c r="D131" s="1507"/>
      <c r="E131" s="623"/>
      <c r="F131" s="624"/>
    </row>
    <row r="132" spans="1:13">
      <c r="A132" s="681"/>
      <c r="B132" s="1505"/>
      <c r="C132" s="1506"/>
      <c r="D132" s="1507"/>
      <c r="E132" s="623"/>
      <c r="F132" s="624"/>
    </row>
    <row r="133" spans="1:13">
      <c r="A133" s="681"/>
      <c r="B133" s="1505"/>
      <c r="C133" s="1506"/>
      <c r="D133" s="1507"/>
      <c r="E133" s="623"/>
      <c r="F133" s="624"/>
    </row>
    <row r="134" spans="1:13">
      <c r="D134" s="628"/>
      <c r="E134" s="626" t="s">
        <v>255</v>
      </c>
      <c r="F134" s="627">
        <f>ROUND(SUM(F130:F133),0)</f>
        <v>0</v>
      </c>
    </row>
    <row r="136" spans="1:13">
      <c r="A136" s="615" t="s">
        <v>256</v>
      </c>
    </row>
    <row r="137" spans="1:13" ht="6" customHeight="1">
      <c r="A137" s="635"/>
    </row>
    <row r="138" spans="1:13">
      <c r="A138" s="682" t="s">
        <v>224</v>
      </c>
      <c r="B138" s="672" t="s">
        <v>225</v>
      </c>
      <c r="C138" s="672"/>
      <c r="D138" s="672"/>
      <c r="E138" s="621" t="s">
        <v>412</v>
      </c>
      <c r="F138" s="622" t="s">
        <v>209</v>
      </c>
      <c r="H138" s="1241" t="s">
        <v>224</v>
      </c>
      <c r="I138" s="1434" t="s">
        <v>225</v>
      </c>
      <c r="J138" s="1435"/>
      <c r="K138" s="1435"/>
      <c r="L138" s="1241" t="s">
        <v>226</v>
      </c>
      <c r="M138" s="678" t="s">
        <v>209</v>
      </c>
    </row>
    <row r="139" spans="1:13">
      <c r="A139" s="681"/>
      <c r="B139" s="1223"/>
      <c r="C139" s="1188"/>
      <c r="D139" s="1224"/>
      <c r="E139" s="623"/>
      <c r="F139" s="624"/>
      <c r="H139" s="676" t="s">
        <v>257</v>
      </c>
      <c r="I139" s="1431" t="s">
        <v>258</v>
      </c>
      <c r="J139" s="1431"/>
      <c r="K139" s="1431"/>
      <c r="L139" s="676" t="s">
        <v>259</v>
      </c>
      <c r="M139" s="679">
        <f>50*20</f>
        <v>1000</v>
      </c>
    </row>
    <row r="140" spans="1:13">
      <c r="A140" s="681"/>
      <c r="B140" s="1223"/>
      <c r="C140" s="1188"/>
      <c r="D140" s="1224"/>
      <c r="E140" s="623"/>
      <c r="F140" s="624"/>
      <c r="H140" s="616"/>
      <c r="I140" s="540"/>
      <c r="J140" s="540"/>
      <c r="K140" s="540"/>
      <c r="L140" s="616"/>
      <c r="M140" s="636"/>
    </row>
    <row r="141" spans="1:13">
      <c r="A141" s="681"/>
      <c r="B141" s="1223"/>
      <c r="C141" s="1188"/>
      <c r="D141" s="1224"/>
      <c r="E141" s="623"/>
      <c r="F141" s="624"/>
      <c r="H141" s="616"/>
      <c r="I141" s="540"/>
      <c r="J141" s="540"/>
      <c r="K141" s="540"/>
      <c r="L141" s="616"/>
      <c r="M141" s="636"/>
    </row>
    <row r="142" spans="1:13">
      <c r="A142" s="681"/>
      <c r="B142" s="1223"/>
      <c r="C142" s="1188"/>
      <c r="D142" s="1224"/>
      <c r="E142" s="623"/>
      <c r="F142" s="624"/>
      <c r="H142" s="616"/>
      <c r="I142" s="540"/>
      <c r="J142" s="540"/>
      <c r="K142" s="540"/>
      <c r="L142" s="616"/>
      <c r="M142" s="636"/>
    </row>
    <row r="143" spans="1:13">
      <c r="A143" s="681"/>
      <c r="B143" s="1223"/>
      <c r="C143" s="1188"/>
      <c r="D143" s="1224"/>
      <c r="E143" s="623"/>
      <c r="F143" s="624"/>
    </row>
    <row r="144" spans="1:13">
      <c r="E144" s="626" t="s">
        <v>260</v>
      </c>
      <c r="F144" s="627">
        <f>SUM(F139:F143)</f>
        <v>0</v>
      </c>
    </row>
    <row r="145" spans="1:8" ht="17.25" thickBot="1"/>
    <row r="146" spans="1:8" ht="17.25" thickBot="1">
      <c r="C146" s="581"/>
      <c r="D146" s="637"/>
      <c r="E146" s="638" t="s">
        <v>261</v>
      </c>
      <c r="F146" s="612">
        <f>ROUND(F96+F106+F116+F125+F134+F144,0)</f>
        <v>0</v>
      </c>
    </row>
    <row r="147" spans="1:8" ht="17.25" thickBot="1"/>
    <row r="148" spans="1:8" ht="17.25" thickBot="1">
      <c r="D148" s="637"/>
      <c r="E148" s="611" t="s">
        <v>265</v>
      </c>
      <c r="F148" s="612">
        <f>ROUND(F84+F146,0)</f>
        <v>0</v>
      </c>
    </row>
    <row r="149" spans="1:8" s="580" customFormat="1">
      <c r="A149" s="600" t="s">
        <v>266</v>
      </c>
      <c r="B149" s="639"/>
      <c r="C149" s="581"/>
      <c r="F149" s="630"/>
    </row>
    <row r="150" spans="1:8">
      <c r="A150" s="580" t="s">
        <v>424</v>
      </c>
      <c r="B150" s="639"/>
    </row>
    <row r="151" spans="1:8">
      <c r="A151" s="640"/>
      <c r="F151" s="622" t="s">
        <v>268</v>
      </c>
    </row>
    <row r="152" spans="1:8">
      <c r="A152" s="1187"/>
      <c r="B152" s="1225"/>
      <c r="C152" s="1226"/>
      <c r="D152" s="1227"/>
      <c r="E152" s="1228"/>
      <c r="F152" s="641">
        <f>ROUND(F148*0.15,0)</f>
        <v>0</v>
      </c>
    </row>
    <row r="153" spans="1:8">
      <c r="A153" s="642"/>
      <c r="B153" s="643"/>
      <c r="C153" s="644"/>
      <c r="D153" s="628"/>
      <c r="E153" s="645"/>
      <c r="F153" s="646"/>
    </row>
    <row r="154" spans="1:8">
      <c r="A154" s="642"/>
      <c r="B154" s="643"/>
      <c r="C154" s="644"/>
      <c r="D154" s="628"/>
      <c r="E154" s="645"/>
      <c r="F154" s="646"/>
    </row>
    <row r="155" spans="1:8" ht="11.25" customHeight="1">
      <c r="A155" s="580"/>
      <c r="B155" s="647"/>
      <c r="C155" s="581"/>
      <c r="D155" s="580"/>
      <c r="E155" s="580"/>
      <c r="F155" s="630"/>
    </row>
    <row r="156" spans="1:8" ht="17.25" thickBot="1">
      <c r="A156" s="648"/>
      <c r="E156" s="594" t="s">
        <v>269</v>
      </c>
      <c r="F156" s="675" t="e">
        <f>F157/F148</f>
        <v>#DIV/0!</v>
      </c>
      <c r="H156" s="677" t="s">
        <v>425</v>
      </c>
    </row>
    <row r="157" spans="1:8" ht="17.25" thickBot="1">
      <c r="A157" s="649"/>
      <c r="D157" s="637"/>
      <c r="E157" s="650" t="s">
        <v>270</v>
      </c>
      <c r="F157" s="612">
        <f>ROUND(SUM(F152:F154),0)</f>
        <v>0</v>
      </c>
    </row>
    <row r="158" spans="1:8" ht="10.5" customHeight="1" thickBot="1">
      <c r="A158" s="649"/>
      <c r="F158" s="599"/>
    </row>
    <row r="159" spans="1:8" ht="17.25" thickBot="1">
      <c r="D159" s="580"/>
      <c r="E159" s="651" t="s">
        <v>271</v>
      </c>
      <c r="F159" s="652">
        <f>ROUND(F148+F157,0)</f>
        <v>0</v>
      </c>
    </row>
    <row r="161" spans="3:6">
      <c r="C161" s="581"/>
      <c r="F161" s="599"/>
    </row>
    <row r="162" spans="3:6">
      <c r="F162" s="599"/>
    </row>
    <row r="163" spans="3:6">
      <c r="F163" s="599"/>
    </row>
    <row r="164" spans="3:6">
      <c r="F164" s="599"/>
    </row>
    <row r="165" spans="3:6">
      <c r="F165" s="599"/>
    </row>
    <row r="166" spans="3:6">
      <c r="F166" s="599"/>
    </row>
    <row r="167" spans="3:6">
      <c r="F167" s="599"/>
    </row>
    <row r="168" spans="3:6">
      <c r="F168" s="599"/>
    </row>
  </sheetData>
  <mergeCells count="94">
    <mergeCell ref="B131:D131"/>
    <mergeCell ref="B132:D132"/>
    <mergeCell ref="B133:D133"/>
    <mergeCell ref="I138:K138"/>
    <mergeCell ref="I139:K139"/>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89:D90"/>
    <mergeCell ref="I90:K90"/>
    <mergeCell ref="B91:D91"/>
    <mergeCell ref="I91:K91"/>
    <mergeCell ref="B92:D92"/>
    <mergeCell ref="I92:K92"/>
    <mergeCell ref="C77:D77"/>
    <mergeCell ref="E77:F77"/>
    <mergeCell ref="C78:D78"/>
    <mergeCell ref="E78:F78"/>
    <mergeCell ref="C79:D79"/>
    <mergeCell ref="E79:F79"/>
    <mergeCell ref="C74:D74"/>
    <mergeCell ref="E74:F74"/>
    <mergeCell ref="C75:D75"/>
    <mergeCell ref="E75:F75"/>
    <mergeCell ref="C76:D76"/>
    <mergeCell ref="E76:F76"/>
    <mergeCell ref="C73:D73"/>
    <mergeCell ref="E73:F73"/>
    <mergeCell ref="B52:F52"/>
    <mergeCell ref="B56:F56"/>
    <mergeCell ref="B57:F57"/>
    <mergeCell ref="B58:F58"/>
    <mergeCell ref="B62:F62"/>
    <mergeCell ref="B63:F63"/>
    <mergeCell ref="B64:F64"/>
    <mergeCell ref="C71:D71"/>
    <mergeCell ref="E71:F71"/>
    <mergeCell ref="C72:D72"/>
    <mergeCell ref="E72:F72"/>
    <mergeCell ref="B51:F51"/>
    <mergeCell ref="B28:F28"/>
    <mergeCell ref="B32:F32"/>
    <mergeCell ref="B33:F33"/>
    <mergeCell ref="B34:F34"/>
    <mergeCell ref="B38:F38"/>
    <mergeCell ref="B39:F39"/>
    <mergeCell ref="B40:F40"/>
    <mergeCell ref="B44:F44"/>
    <mergeCell ref="B45:F45"/>
    <mergeCell ref="B46:F46"/>
    <mergeCell ref="B50:F50"/>
    <mergeCell ref="B27:F27"/>
    <mergeCell ref="H11:I11"/>
    <mergeCell ref="H12:I12"/>
    <mergeCell ref="B14:F14"/>
    <mergeCell ref="B15:F15"/>
    <mergeCell ref="H15:O16"/>
    <mergeCell ref="B16:F16"/>
    <mergeCell ref="H17:O17"/>
    <mergeCell ref="B20:F20"/>
    <mergeCell ref="B21:F21"/>
    <mergeCell ref="B22:F22"/>
    <mergeCell ref="B26:F26"/>
    <mergeCell ref="B10:F10"/>
    <mergeCell ref="I10:M10"/>
    <mergeCell ref="A1:F1"/>
    <mergeCell ref="B8:F8"/>
    <mergeCell ref="I8:M8"/>
    <mergeCell ref="B9:F9"/>
    <mergeCell ref="I9:M9"/>
  </mergeCells>
  <conditionalFormatting sqref="F82">
    <cfRule type="cellIs" dxfId="43" priority="2" operator="greaterThan">
      <formula>0.3</formula>
    </cfRule>
  </conditionalFormatting>
  <conditionalFormatting sqref="F156">
    <cfRule type="cellIs" dxfId="42"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view="pageBreakPreview" zoomScaleNormal="120" zoomScaleSheetLayoutView="100" workbookViewId="0">
      <selection activeCell="L7" sqref="L7"/>
    </sheetView>
  </sheetViews>
  <sheetFormatPr defaultColWidth="9.140625" defaultRowHeight="15" customHeight="1"/>
  <cols>
    <col min="1" max="1" width="18.7109375" style="462" customWidth="1"/>
    <col min="2" max="2" width="11.140625" style="462" customWidth="1"/>
    <col min="3" max="3" width="9.85546875" style="462" customWidth="1"/>
    <col min="4" max="4" width="7.28515625" style="462" customWidth="1"/>
    <col min="5" max="5" width="10.7109375" style="462" customWidth="1"/>
    <col min="6" max="6" width="7" style="462" customWidth="1"/>
    <col min="7" max="7" width="9.7109375" style="462" customWidth="1"/>
    <col min="8" max="8" width="7" style="462" customWidth="1"/>
    <col min="9" max="9" width="9.42578125" style="462" customWidth="1"/>
    <col min="10" max="10" width="6.85546875" style="462" customWidth="1"/>
    <col min="11" max="11" width="14.5703125" style="462" customWidth="1"/>
    <col min="12" max="12" width="13.5703125" style="461" customWidth="1"/>
    <col min="13" max="13" width="12.5703125" style="462" customWidth="1"/>
    <col min="14" max="16384" width="9.140625" style="462"/>
  </cols>
  <sheetData>
    <row r="1" spans="1:24" ht="18" customHeight="1">
      <c r="A1" s="744" t="s">
        <v>0</v>
      </c>
      <c r="B1" s="1229">
        <f>'Bdgt Justf B-4a Pg 2'!B3</f>
        <v>0</v>
      </c>
      <c r="C1" s="1209"/>
      <c r="D1" s="1209"/>
      <c r="E1" s="1209"/>
      <c r="F1" s="1209"/>
      <c r="G1" s="1209"/>
      <c r="H1" s="1210"/>
      <c r="I1" s="1162"/>
      <c r="J1" s="1211" t="s">
        <v>426</v>
      </c>
      <c r="K1" s="1212" t="str">
        <f>'Bdgt Justf B-4a Pg 2'!F3</f>
        <v>B-4a</v>
      </c>
    </row>
    <row r="2" spans="1:24" ht="18" customHeight="1">
      <c r="A2" s="745" t="s">
        <v>428</v>
      </c>
      <c r="B2" s="798">
        <f>'Bdgt Justf B-4a Pg 2'!B4</f>
        <v>0</v>
      </c>
      <c r="C2" s="466"/>
      <c r="D2" s="466"/>
      <c r="E2" s="466"/>
      <c r="F2" s="466"/>
      <c r="G2" s="466"/>
      <c r="H2" s="463"/>
      <c r="I2" s="464"/>
      <c r="J2" s="465" t="s">
        <v>291</v>
      </c>
      <c r="K2" s="746"/>
      <c r="L2" s="693" t="s">
        <v>346</v>
      </c>
    </row>
    <row r="3" spans="1:24" ht="18" customHeight="1">
      <c r="A3" s="747"/>
      <c r="B3" s="469"/>
      <c r="C3" s="469"/>
      <c r="D3" s="469"/>
      <c r="E3" s="469"/>
      <c r="F3" s="469"/>
      <c r="G3" s="469"/>
      <c r="H3" s="463"/>
      <c r="I3" s="464"/>
      <c r="J3" s="748" t="s">
        <v>429</v>
      </c>
      <c r="K3" s="749" t="s">
        <v>430</v>
      </c>
      <c r="L3" s="814" t="s">
        <v>349</v>
      </c>
    </row>
    <row r="4" spans="1:24" ht="18" customHeight="1">
      <c r="A4" s="487"/>
      <c r="B4" s="469"/>
      <c r="C4" s="463" t="s">
        <v>137</v>
      </c>
      <c r="D4" s="469"/>
      <c r="E4" s="469"/>
      <c r="F4" s="469"/>
      <c r="G4" s="469"/>
      <c r="H4" s="469"/>
      <c r="I4" s="469"/>
      <c r="J4" s="469"/>
      <c r="K4" s="488"/>
      <c r="L4" s="694" t="s">
        <v>350</v>
      </c>
    </row>
    <row r="5" spans="1:24" ht="6.75" customHeight="1">
      <c r="A5" s="487"/>
      <c r="B5" s="469"/>
      <c r="C5" s="469"/>
      <c r="D5" s="469"/>
      <c r="E5" s="469"/>
      <c r="F5" s="469"/>
      <c r="G5" s="469"/>
      <c r="H5" s="469"/>
      <c r="I5" s="469"/>
      <c r="J5" s="469"/>
      <c r="K5" s="488"/>
    </row>
    <row r="6" spans="1:24" ht="51.6" customHeight="1">
      <c r="A6" s="1500" t="s">
        <v>351</v>
      </c>
      <c r="B6" s="1501"/>
      <c r="C6" s="1502" t="s">
        <v>431</v>
      </c>
      <c r="D6" s="1503"/>
      <c r="E6" s="1502" t="s">
        <v>432</v>
      </c>
      <c r="F6" s="1503"/>
      <c r="G6" s="1502" t="s">
        <v>433</v>
      </c>
      <c r="H6" s="1503"/>
      <c r="I6" s="1502" t="s">
        <v>434</v>
      </c>
      <c r="J6" s="1504"/>
      <c r="K6" s="667"/>
      <c r="L6" s="1344" t="s">
        <v>353</v>
      </c>
      <c r="M6" s="1344"/>
      <c r="N6" s="1344"/>
      <c r="O6" s="1344"/>
      <c r="P6" s="1344"/>
      <c r="Q6" s="1344"/>
      <c r="R6" s="1344"/>
      <c r="S6" s="1344"/>
      <c r="T6" s="688"/>
      <c r="U6" s="688"/>
      <c r="V6" s="688"/>
      <c r="W6" s="688"/>
      <c r="X6" s="688"/>
    </row>
    <row r="7" spans="1:24" s="468" customFormat="1" ht="29.1" customHeight="1">
      <c r="A7" s="470" t="s">
        <v>141</v>
      </c>
      <c r="B7" s="458" t="s">
        <v>142</v>
      </c>
      <c r="C7" s="471" t="s">
        <v>109</v>
      </c>
      <c r="D7" s="472" t="s">
        <v>143</v>
      </c>
      <c r="E7" s="471" t="s">
        <v>109</v>
      </c>
      <c r="F7" s="472" t="s">
        <v>143</v>
      </c>
      <c r="G7" s="471" t="s">
        <v>109</v>
      </c>
      <c r="H7" s="472" t="s">
        <v>143</v>
      </c>
      <c r="I7" s="471" t="s">
        <v>109</v>
      </c>
      <c r="J7" s="472" t="s">
        <v>143</v>
      </c>
      <c r="K7" s="473" t="s">
        <v>355</v>
      </c>
      <c r="L7" s="813" t="s">
        <v>435</v>
      </c>
      <c r="M7" s="474"/>
    </row>
    <row r="8" spans="1:24" ht="19.5" customHeight="1">
      <c r="A8" s="475">
        <f>'Bdgt Justf B-4a Pg 2'!B8</f>
        <v>0</v>
      </c>
      <c r="B8" s="476">
        <f>'Bdgt Justf B-4a Pg 2'!E12</f>
        <v>0</v>
      </c>
      <c r="C8" s="1006"/>
      <c r="D8" s="477">
        <f>IF(C8=0,0,C8/$K$8)</f>
        <v>0</v>
      </c>
      <c r="E8" s="1006"/>
      <c r="F8" s="477">
        <f>IF(E8=0,0,E8/$K$8)</f>
        <v>0</v>
      </c>
      <c r="G8" s="1006">
        <v>0</v>
      </c>
      <c r="H8" s="477">
        <f>IF(G8=0,0,G8/$K$8)</f>
        <v>0</v>
      </c>
      <c r="I8" s="1006"/>
      <c r="J8" s="477">
        <f t="shared" ref="J8" si="0">IF(I8=0,0,I8/$K$8)</f>
        <v>0</v>
      </c>
      <c r="K8" s="1008">
        <f t="shared" ref="K8:K17" si="1">SUM(C8,E8,G8,I8)</f>
        <v>0</v>
      </c>
      <c r="L8" s="807" t="e">
        <f>#REF!</f>
        <v>#REF!</v>
      </c>
      <c r="M8" s="809" t="s">
        <v>436</v>
      </c>
    </row>
    <row r="9" spans="1:24" ht="19.5" customHeight="1">
      <c r="A9" s="475">
        <f>'Bdgt Justf B-4a Pg 2'!B14</f>
        <v>0</v>
      </c>
      <c r="B9" s="476">
        <f>'Bdgt Justf B-4a Pg 2'!E18</f>
        <v>0</v>
      </c>
      <c r="C9" s="1006"/>
      <c r="D9" s="477">
        <f>IF(C9=0,0,C9/$K$9)</f>
        <v>0</v>
      </c>
      <c r="E9" s="1006"/>
      <c r="F9" s="477">
        <f>IF(E9=0,0,E9/$K$9)</f>
        <v>0</v>
      </c>
      <c r="G9" s="1006"/>
      <c r="H9" s="477">
        <f>IF(G9=0,0,G9/$K$9)</f>
        <v>0</v>
      </c>
      <c r="I9" s="1006"/>
      <c r="J9" s="477">
        <f t="shared" ref="J9:J10" si="2">IF(I9=0,0,I9/$K$10)</f>
        <v>0</v>
      </c>
      <c r="K9" s="1008">
        <f t="shared" si="1"/>
        <v>0</v>
      </c>
      <c r="L9" s="807" t="e">
        <f>#REF!</f>
        <v>#REF!</v>
      </c>
      <c r="M9" s="809" t="s">
        <v>358</v>
      </c>
    </row>
    <row r="10" spans="1:24" ht="19.5" customHeight="1">
      <c r="A10" s="475">
        <f>'Bdgt Justf B-4a Pg 2'!B20</f>
        <v>0</v>
      </c>
      <c r="B10" s="476">
        <f>'Bdgt Justf B-4a Pg 2'!E24</f>
        <v>0</v>
      </c>
      <c r="C10" s="1006"/>
      <c r="D10" s="477">
        <f>IF(C10=0,0,C10/$K$10)</f>
        <v>0</v>
      </c>
      <c r="E10" s="1006"/>
      <c r="F10" s="477">
        <f>IF(E10=0,0,E10/$K$10)</f>
        <v>0</v>
      </c>
      <c r="G10" s="1006"/>
      <c r="H10" s="477">
        <f>IF(G10=0,0,G10/$K$10)</f>
        <v>0</v>
      </c>
      <c r="I10" s="1006"/>
      <c r="J10" s="477">
        <f t="shared" si="2"/>
        <v>0</v>
      </c>
      <c r="K10" s="1008">
        <f t="shared" si="1"/>
        <v>0</v>
      </c>
      <c r="L10" s="807" t="e">
        <f>#REF!</f>
        <v>#REF!</v>
      </c>
      <c r="M10" s="809" t="s">
        <v>359</v>
      </c>
    </row>
    <row r="11" spans="1:24" ht="19.5" customHeight="1">
      <c r="A11" s="475">
        <f>'Bdgt Justf B-4a Pg 2'!B26</f>
        <v>0</v>
      </c>
      <c r="B11" s="476">
        <f>'Bdgt Justf B-4a Pg 2'!E30</f>
        <v>0</v>
      </c>
      <c r="C11" s="1006"/>
      <c r="D11" s="477">
        <f>IF(C11=0,0,C11/$K$11)</f>
        <v>0</v>
      </c>
      <c r="E11" s="1006"/>
      <c r="F11" s="477">
        <f>IF(E11=0,0,E11/$K$11)</f>
        <v>0</v>
      </c>
      <c r="G11" s="1006"/>
      <c r="H11" s="477">
        <f>IF(G11=0,0,G11/$K$11)</f>
        <v>0</v>
      </c>
      <c r="I11" s="1006"/>
      <c r="J11" s="477">
        <f t="shared" ref="J11" si="3">IF(I11=0,0,I11/$K$11)</f>
        <v>0</v>
      </c>
      <c r="K11" s="1008">
        <f t="shared" si="1"/>
        <v>0</v>
      </c>
      <c r="L11" s="807" t="e">
        <f>#REF!</f>
        <v>#REF!</v>
      </c>
      <c r="M11" s="809" t="s">
        <v>360</v>
      </c>
    </row>
    <row r="12" spans="1:24" ht="19.5" customHeight="1">
      <c r="A12" s="475">
        <f>'Bdgt Justf B-4a Pg 2'!B32</f>
        <v>0</v>
      </c>
      <c r="B12" s="476">
        <f>'Bdgt Justf B-4a Pg 2'!E36</f>
        <v>0</v>
      </c>
      <c r="C12" s="1006"/>
      <c r="D12" s="477">
        <f>IF(C12=0,0,C12/$K$12)</f>
        <v>0</v>
      </c>
      <c r="E12" s="1006"/>
      <c r="F12" s="477">
        <f>IF(E12=0,0,E12/$K$12)</f>
        <v>0</v>
      </c>
      <c r="G12" s="1006"/>
      <c r="H12" s="477">
        <f>IF(G12=0,0,G12/$K$12)</f>
        <v>0</v>
      </c>
      <c r="I12" s="1006"/>
      <c r="J12" s="477">
        <f t="shared" ref="J12:J16" si="4">IF(I12=0,0,I12/$K$12)</f>
        <v>0</v>
      </c>
      <c r="K12" s="1008">
        <f t="shared" si="1"/>
        <v>0</v>
      </c>
      <c r="L12" s="807" t="e">
        <f>#REF!</f>
        <v>#REF!</v>
      </c>
      <c r="M12" s="808"/>
    </row>
    <row r="13" spans="1:24" ht="19.5" customHeight="1">
      <c r="A13" s="475">
        <f>'Bdgt Justf B-4a Pg 2'!B38</f>
        <v>0</v>
      </c>
      <c r="B13" s="476">
        <f>'Bdgt Justf B-4a Pg 2'!E42</f>
        <v>0</v>
      </c>
      <c r="C13" s="1006"/>
      <c r="D13" s="477">
        <f t="shared" ref="D13:D16" si="5">IF(C13=0,0,C13/$K$12)</f>
        <v>0</v>
      </c>
      <c r="E13" s="1006"/>
      <c r="F13" s="477">
        <f t="shared" ref="F13:F16" si="6">IF(E13=0,0,E13/$K$12)</f>
        <v>0</v>
      </c>
      <c r="G13" s="1006"/>
      <c r="H13" s="477">
        <f t="shared" ref="H13:H16" si="7">IF(G13=0,0,G13/$K$12)</f>
        <v>0</v>
      </c>
      <c r="I13" s="1006"/>
      <c r="J13" s="477">
        <f t="shared" si="4"/>
        <v>0</v>
      </c>
      <c r="K13" s="1008">
        <f t="shared" si="1"/>
        <v>0</v>
      </c>
      <c r="L13" s="807" t="e">
        <f>#REF!</f>
        <v>#REF!</v>
      </c>
      <c r="M13" s="816" t="s">
        <v>361</v>
      </c>
    </row>
    <row r="14" spans="1:24" ht="19.5" customHeight="1">
      <c r="A14" s="475">
        <f>'Bdgt Justf B-4a Pg 2'!B44</f>
        <v>0</v>
      </c>
      <c r="B14" s="476">
        <f>'Bdgt Justf B-4a Pg 2'!E48</f>
        <v>0</v>
      </c>
      <c r="C14" s="1006"/>
      <c r="D14" s="477">
        <f t="shared" si="5"/>
        <v>0</v>
      </c>
      <c r="E14" s="1006"/>
      <c r="F14" s="477">
        <f t="shared" si="6"/>
        <v>0</v>
      </c>
      <c r="G14" s="1006"/>
      <c r="H14" s="477">
        <f t="shared" si="7"/>
        <v>0</v>
      </c>
      <c r="I14" s="1006"/>
      <c r="J14" s="477">
        <f t="shared" si="4"/>
        <v>0</v>
      </c>
      <c r="K14" s="1008">
        <f t="shared" si="1"/>
        <v>0</v>
      </c>
      <c r="L14" s="807" t="e">
        <f>#REF!</f>
        <v>#REF!</v>
      </c>
      <c r="M14" s="808"/>
    </row>
    <row r="15" spans="1:24" ht="19.5" customHeight="1">
      <c r="A15" s="475">
        <f>'Bdgt Justf B-4a Pg 2'!B50</f>
        <v>0</v>
      </c>
      <c r="B15" s="476">
        <f>'Bdgt Justf B-4a Pg 2'!E54</f>
        <v>0</v>
      </c>
      <c r="C15" s="1006"/>
      <c r="D15" s="477">
        <f t="shared" si="5"/>
        <v>0</v>
      </c>
      <c r="E15" s="1006"/>
      <c r="F15" s="477">
        <f t="shared" si="6"/>
        <v>0</v>
      </c>
      <c r="G15" s="1006"/>
      <c r="H15" s="477">
        <f t="shared" si="7"/>
        <v>0</v>
      </c>
      <c r="I15" s="1006"/>
      <c r="J15" s="477">
        <f t="shared" si="4"/>
        <v>0</v>
      </c>
      <c r="K15" s="1008">
        <f t="shared" si="1"/>
        <v>0</v>
      </c>
      <c r="L15" s="807" t="e">
        <f>#REF!</f>
        <v>#REF!</v>
      </c>
      <c r="M15" s="808"/>
    </row>
    <row r="16" spans="1:24" ht="19.5" customHeight="1">
      <c r="A16" s="475">
        <f>'Bdgt Justf B-4a Pg 2'!B56</f>
        <v>0</v>
      </c>
      <c r="B16" s="476">
        <f>'Bdgt Justf B-4a Pg 2'!E60</f>
        <v>0</v>
      </c>
      <c r="C16" s="1006"/>
      <c r="D16" s="477">
        <f t="shared" si="5"/>
        <v>0</v>
      </c>
      <c r="E16" s="1006"/>
      <c r="F16" s="477">
        <f t="shared" si="6"/>
        <v>0</v>
      </c>
      <c r="G16" s="1006"/>
      <c r="H16" s="477">
        <f t="shared" si="7"/>
        <v>0</v>
      </c>
      <c r="I16" s="1006"/>
      <c r="J16" s="477">
        <f t="shared" si="4"/>
        <v>0</v>
      </c>
      <c r="K16" s="1008">
        <f t="shared" si="1"/>
        <v>0</v>
      </c>
      <c r="L16" s="807" t="e">
        <f>#REF!</f>
        <v>#REF!</v>
      </c>
      <c r="M16" s="808"/>
    </row>
    <row r="17" spans="1:20" ht="19.5" customHeight="1" thickBot="1">
      <c r="A17" s="475">
        <f>'Bdgt Justf B-4a Pg 2'!B62</f>
        <v>0</v>
      </c>
      <c r="B17" s="476">
        <f>'Bdgt Justf B-4a Pg 2'!E66</f>
        <v>0</v>
      </c>
      <c r="C17" s="480"/>
      <c r="D17" s="481">
        <f>IF(C17=0,0,C17/$K$17)</f>
        <v>0</v>
      </c>
      <c r="E17" s="480"/>
      <c r="F17" s="481">
        <f>IF(E17=0,0,E17/$K$17)</f>
        <v>0</v>
      </c>
      <c r="G17" s="480"/>
      <c r="H17" s="481">
        <f>IF(G17=0,0,G17/$K$17)</f>
        <v>0</v>
      </c>
      <c r="I17" s="480"/>
      <c r="J17" s="481">
        <f t="shared" ref="J17" si="8">IF(I17=0,0,I17/$K$17)</f>
        <v>0</v>
      </c>
      <c r="K17" s="480">
        <f t="shared" si="1"/>
        <v>0</v>
      </c>
      <c r="L17" s="807" t="e">
        <f>#REF!</f>
        <v>#REF!</v>
      </c>
      <c r="M17" s="808"/>
    </row>
    <row r="18" spans="1:20" s="468" customFormat="1" ht="19.5" customHeight="1" thickTop="1">
      <c r="A18" s="709" t="s">
        <v>362</v>
      </c>
      <c r="B18" s="482">
        <f>SUM(B8:B17)</f>
        <v>0</v>
      </c>
      <c r="C18" s="483">
        <f>SUM(C8:C17)</f>
        <v>0</v>
      </c>
      <c r="D18" s="484">
        <f>IF(C18=0,0,C18/$K$18)</f>
        <v>0</v>
      </c>
      <c r="E18" s="483">
        <f t="shared" ref="E18" si="9">SUM(E8:E17)</f>
        <v>0</v>
      </c>
      <c r="F18" s="484">
        <f>IF(E18=0,0,E18/$K$18)</f>
        <v>0</v>
      </c>
      <c r="G18" s="483">
        <f t="shared" ref="G18" si="10">SUM(G8:G17)</f>
        <v>0</v>
      </c>
      <c r="H18" s="484">
        <f>IF(G18=0,0,G18/$K$18)</f>
        <v>0</v>
      </c>
      <c r="I18" s="483">
        <f t="shared" ref="I18" si="11">SUM(I8:I17)</f>
        <v>0</v>
      </c>
      <c r="J18" s="484">
        <f t="shared" ref="J18" si="12">IF(I18=0,0,I18/$K$18)</f>
        <v>0</v>
      </c>
      <c r="K18" s="483">
        <f>SUM(K8:K17)</f>
        <v>0</v>
      </c>
      <c r="L18" s="810" t="e">
        <f>#REF!</f>
        <v>#REF!</v>
      </c>
      <c r="M18" s="811"/>
    </row>
    <row r="19" spans="1:20" ht="19.5" customHeight="1" thickBot="1">
      <c r="A19" s="765" t="s">
        <v>147</v>
      </c>
      <c r="B19" s="768">
        <f>'Bdgt Justf B-2b Pg 2 '!F82</f>
        <v>0</v>
      </c>
      <c r="C19" s="770">
        <f>ROUND(C18*$B$19,0)</f>
        <v>0</v>
      </c>
      <c r="D19" s="1213">
        <f>IF(C19=0,0,C19/$K$19)</f>
        <v>0</v>
      </c>
      <c r="E19" s="1214">
        <f t="shared" ref="E19" si="13">ROUND(E18*$B$19,0)</f>
        <v>0</v>
      </c>
      <c r="F19" s="1213">
        <f>IF(E19=0,0,E19/$K$19)</f>
        <v>0</v>
      </c>
      <c r="G19" s="1214">
        <f t="shared" ref="G19" si="14">ROUND(G18*$B$19,0)</f>
        <v>0</v>
      </c>
      <c r="H19" s="1213">
        <f>IF(G19=0,0,G19/$K$19)</f>
        <v>0</v>
      </c>
      <c r="I19" s="1214">
        <f t="shared" ref="I19" si="15">ROUND(I18*$B$19,0)</f>
        <v>0</v>
      </c>
      <c r="J19" s="1213">
        <f t="shared" ref="J19" si="16">IF(I19=0,0,I19/$K$19)</f>
        <v>0</v>
      </c>
      <c r="K19" s="1214">
        <f>SUM(C19,E19,G19,I19)</f>
        <v>0</v>
      </c>
      <c r="L19" s="807" t="e">
        <f>#REF!</f>
        <v>#REF!</v>
      </c>
      <c r="M19" s="812"/>
    </row>
    <row r="20" spans="1:20" s="468" customFormat="1" ht="19.5" customHeight="1" thickBot="1">
      <c r="A20" s="766" t="s">
        <v>111</v>
      </c>
      <c r="B20" s="769"/>
      <c r="C20" s="759">
        <f>SUM(C18:C19)</f>
        <v>0</v>
      </c>
      <c r="D20" s="760">
        <f>IF(C20=0,0,C20/$K$20)</f>
        <v>0</v>
      </c>
      <c r="E20" s="767">
        <f t="shared" ref="E20" si="17">SUM(E18:E19)</f>
        <v>0</v>
      </c>
      <c r="F20" s="760">
        <f>IF(E20=0,0,E20/$K$20)</f>
        <v>0</v>
      </c>
      <c r="G20" s="767">
        <f t="shared" ref="G20" si="18">SUM(G18:G19)</f>
        <v>0</v>
      </c>
      <c r="H20" s="760">
        <f>IF(G20=0,0,G20/$K$20)</f>
        <v>0</v>
      </c>
      <c r="I20" s="767">
        <f t="shared" ref="I20" si="19">SUM(I18:I19)</f>
        <v>0</v>
      </c>
      <c r="J20" s="760">
        <f t="shared" ref="J20" si="20">IF(I20=0,0,I20/$K$20)</f>
        <v>0</v>
      </c>
      <c r="K20" s="761">
        <f>SUM(K18:K19)</f>
        <v>0</v>
      </c>
      <c r="L20" s="810" t="e">
        <f>#REF!</f>
        <v>#REF!</v>
      </c>
      <c r="M20" s="811"/>
    </row>
    <row r="21" spans="1:20" ht="13.5" customHeight="1">
      <c r="A21" s="487"/>
      <c r="B21" s="469"/>
      <c r="C21" s="469"/>
      <c r="D21" s="750"/>
      <c r="E21" s="469"/>
      <c r="F21" s="750"/>
      <c r="G21" s="469"/>
      <c r="H21" s="750"/>
      <c r="I21" s="469"/>
      <c r="J21" s="750"/>
      <c r="K21" s="488"/>
      <c r="L21" s="1490" t="s">
        <v>363</v>
      </c>
      <c r="M21" s="1491"/>
      <c r="N21" s="1491"/>
      <c r="O21" s="1491"/>
      <c r="P21" s="1491"/>
      <c r="Q21" s="1491"/>
      <c r="R21" s="1491"/>
    </row>
    <row r="22" spans="1:20" s="468" customFormat="1" ht="17.100000000000001" customHeight="1">
      <c r="A22" s="1492" t="s">
        <v>148</v>
      </c>
      <c r="B22" s="1493"/>
      <c r="C22" s="489" t="s">
        <v>364</v>
      </c>
      <c r="D22" s="472" t="s">
        <v>9</v>
      </c>
      <c r="E22" s="489" t="s">
        <v>364</v>
      </c>
      <c r="F22" s="472" t="s">
        <v>9</v>
      </c>
      <c r="G22" s="489" t="s">
        <v>364</v>
      </c>
      <c r="H22" s="472" t="s">
        <v>9</v>
      </c>
      <c r="I22" s="489" t="s">
        <v>364</v>
      </c>
      <c r="J22" s="472" t="s">
        <v>9</v>
      </c>
      <c r="K22" s="490" t="s">
        <v>355</v>
      </c>
      <c r="L22" s="1494" t="s">
        <v>151</v>
      </c>
      <c r="M22" s="1495"/>
      <c r="N22" s="1495"/>
      <c r="O22" s="1495"/>
      <c r="P22" s="1495"/>
      <c r="Q22" s="1495"/>
      <c r="R22" s="1495"/>
      <c r="S22" s="1495"/>
      <c r="T22" s="1495"/>
    </row>
    <row r="23" spans="1:20" ht="15" customHeight="1">
      <c r="A23" s="1492" t="s">
        <v>152</v>
      </c>
      <c r="B23" s="1493"/>
      <c r="C23" s="492"/>
      <c r="D23" s="493">
        <f>IF(C23=0,0,C23/$K$23)</f>
        <v>0</v>
      </c>
      <c r="E23" s="492"/>
      <c r="F23" s="493">
        <f>IF(E23=0,0,E23/$K$23)</f>
        <v>0</v>
      </c>
      <c r="G23" s="492"/>
      <c r="H23" s="493">
        <f>IF(G23=0,0,G23/$K$23)</f>
        <v>0</v>
      </c>
      <c r="I23" s="492"/>
      <c r="J23" s="493">
        <f t="shared" ref="J23" si="21">IF(I23=0,0,I23/$K$23)</f>
        <v>0</v>
      </c>
      <c r="K23" s="1008">
        <f>SUM(C23,E23,G23,I23)</f>
        <v>0</v>
      </c>
      <c r="L23" s="461">
        <f>'Bdgt Justf B-4a Pg 2'!F96</f>
        <v>0</v>
      </c>
    </row>
    <row r="24" spans="1:20" ht="15" customHeight="1">
      <c r="A24" s="1492" t="s">
        <v>153</v>
      </c>
      <c r="B24" s="1493"/>
      <c r="C24" s="492"/>
      <c r="D24" s="493">
        <f>IF(C24=0,0,C24/$K$24)</f>
        <v>0</v>
      </c>
      <c r="E24" s="492"/>
      <c r="F24" s="493">
        <f>IF(E24=0,0,E24/$K$24)</f>
        <v>0</v>
      </c>
      <c r="G24" s="492"/>
      <c r="H24" s="493">
        <f>IF(G24=0,0,G24/$K$24)</f>
        <v>0</v>
      </c>
      <c r="I24" s="492"/>
      <c r="J24" s="493">
        <f>IF(I24=0,0,I24/$K$24)</f>
        <v>0</v>
      </c>
      <c r="K24" s="1008">
        <f>SUM(C24,E24,G24,I24)</f>
        <v>0</v>
      </c>
      <c r="L24" s="461">
        <f>'Bdgt Justf B-4a Pg 2'!F106</f>
        <v>0</v>
      </c>
    </row>
    <row r="25" spans="1:20" ht="15" customHeight="1">
      <c r="A25" s="1492" t="s">
        <v>154</v>
      </c>
      <c r="B25" s="1493"/>
      <c r="C25" s="492"/>
      <c r="D25" s="493">
        <f>IF(C25=0,0,C25/$K$25)</f>
        <v>0</v>
      </c>
      <c r="E25" s="492"/>
      <c r="F25" s="493">
        <f>IF(E25=0,0,E25/$K$25)</f>
        <v>0</v>
      </c>
      <c r="G25" s="492"/>
      <c r="H25" s="493">
        <f>IF(G25=0,0,G25/$K$25)</f>
        <v>0</v>
      </c>
      <c r="I25" s="492"/>
      <c r="J25" s="493">
        <f>IF(I25=0,0,I25/$K$25)</f>
        <v>0</v>
      </c>
      <c r="K25" s="1008">
        <f>SUM(C25,E25,G25,I25)</f>
        <v>0</v>
      </c>
      <c r="L25" s="461">
        <f>'Bdgt Justf B-4a Pg 2'!F116</f>
        <v>0</v>
      </c>
    </row>
    <row r="26" spans="1:20" ht="15" customHeight="1">
      <c r="A26" s="1492" t="s">
        <v>155</v>
      </c>
      <c r="B26" s="1493"/>
      <c r="C26" s="492"/>
      <c r="D26" s="493">
        <f>IF(C26=0,0,C26/$K$26)</f>
        <v>0</v>
      </c>
      <c r="E26" s="492"/>
      <c r="F26" s="493">
        <f>IF(E26=0,0,E26/$K$26)</f>
        <v>0</v>
      </c>
      <c r="G26" s="492"/>
      <c r="H26" s="493">
        <f>IF(G26=0,0,G26/$K$26)</f>
        <v>0</v>
      </c>
      <c r="I26" s="492"/>
      <c r="J26" s="493">
        <f>IF(I26=0,0,I26/$K$26)</f>
        <v>0</v>
      </c>
      <c r="K26" s="1008">
        <f>SUM(C26,E26,G26,I26)</f>
        <v>0</v>
      </c>
      <c r="L26" s="461">
        <f>'Bdgt Justf B-4a Pg 2'!F125</f>
        <v>0</v>
      </c>
    </row>
    <row r="27" spans="1:20" ht="15" customHeight="1">
      <c r="A27" s="1492" t="s">
        <v>156</v>
      </c>
      <c r="B27" s="1493"/>
      <c r="C27" s="492"/>
      <c r="D27" s="493"/>
      <c r="E27" s="492"/>
      <c r="F27" s="493"/>
      <c r="G27" s="492"/>
      <c r="H27" s="493"/>
      <c r="I27" s="492"/>
      <c r="J27" s="493"/>
      <c r="K27" s="1008"/>
    </row>
    <row r="28" spans="1:20" ht="15" customHeight="1">
      <c r="A28" s="1215">
        <f>'Bdgt Justf B-2b Pg 2 '!A130</f>
        <v>0</v>
      </c>
      <c r="B28" s="491"/>
      <c r="C28" s="492"/>
      <c r="D28" s="493">
        <f>IF(C28=0,0,C28/$K$28)</f>
        <v>0</v>
      </c>
      <c r="E28" s="492"/>
      <c r="F28" s="493">
        <f>IF(E28=0,0,E28/$K$28)</f>
        <v>0</v>
      </c>
      <c r="G28" s="492"/>
      <c r="H28" s="493">
        <f>IF(G28=0,0,G28/$K$28)</f>
        <v>0</v>
      </c>
      <c r="I28" s="492"/>
      <c r="J28" s="493">
        <f>IF(I28=0,0,I28/$K$28)</f>
        <v>0</v>
      </c>
      <c r="K28" s="1008">
        <f>SUM(C28,E28,G28,I28)</f>
        <v>0</v>
      </c>
      <c r="L28" s="461">
        <f>'Bdgt Justf B-4a Pg 2'!F130</f>
        <v>0</v>
      </c>
    </row>
    <row r="29" spans="1:20" ht="15" customHeight="1">
      <c r="A29" s="1215">
        <f>'Bdgt Justf B-2b Pg 2 '!A131</f>
        <v>0</v>
      </c>
      <c r="B29" s="491"/>
      <c r="C29" s="492"/>
      <c r="D29" s="493">
        <f>IF(C29=0,0,C29/$K$29)</f>
        <v>0</v>
      </c>
      <c r="E29" s="492"/>
      <c r="F29" s="493">
        <f>IF(E29=0,0,E29/$K$29)</f>
        <v>0</v>
      </c>
      <c r="G29" s="492"/>
      <c r="H29" s="493">
        <f>IF(G29=0,0,G29/$K$29)</f>
        <v>0</v>
      </c>
      <c r="I29" s="492"/>
      <c r="J29" s="493">
        <f>IF(I29=0,0,I29/$K$29)</f>
        <v>0</v>
      </c>
      <c r="K29" s="1008">
        <f>SUM(C29,E29,G29,I29)</f>
        <v>0</v>
      </c>
      <c r="L29" s="461">
        <f>'Bdgt Justf B-4a Pg 2'!F131</f>
        <v>0</v>
      </c>
    </row>
    <row r="30" spans="1:20" ht="15" hidden="1" customHeight="1">
      <c r="A30" s="1215">
        <f>'Bdgt Justf B-2b Pg 2 '!A132</f>
        <v>0</v>
      </c>
      <c r="B30" s="491"/>
      <c r="C30" s="492"/>
      <c r="D30" s="493">
        <f>IF(C30=0,0,C30/$K$30)</f>
        <v>0</v>
      </c>
      <c r="E30" s="492"/>
      <c r="F30" s="493">
        <f>IF(E30=0,0,E30/$K$30)</f>
        <v>0</v>
      </c>
      <c r="G30" s="492"/>
      <c r="H30" s="493">
        <f>IF(G30=0,0,G30/$K$30)</f>
        <v>0</v>
      </c>
      <c r="I30" s="492"/>
      <c r="J30" s="493">
        <f>IF(I30=0,0,I30/$K$30)</f>
        <v>0</v>
      </c>
      <c r="K30" s="1008">
        <f>SUM(C30,E30,G30,I30)</f>
        <v>0</v>
      </c>
      <c r="L30" s="461">
        <f>'Bdgt Justf B-2b Pg 2 '!F132</f>
        <v>0</v>
      </c>
    </row>
    <row r="31" spans="1:20" ht="15" hidden="1" customHeight="1">
      <c r="A31" s="1215">
        <f>'Bdgt Justf B-2b Pg 2 '!A133</f>
        <v>0</v>
      </c>
      <c r="B31" s="491"/>
      <c r="C31" s="492"/>
      <c r="D31" s="493">
        <f>IF(C31=0,0,C31/$K$31)</f>
        <v>0</v>
      </c>
      <c r="E31" s="492"/>
      <c r="F31" s="493">
        <f>IF(E31=0,0,E31/$K$31)</f>
        <v>0</v>
      </c>
      <c r="G31" s="492"/>
      <c r="H31" s="493">
        <f>IF(G31=0,0,G31/$K$31)</f>
        <v>0</v>
      </c>
      <c r="I31" s="492"/>
      <c r="J31" s="493">
        <f>IF(I31=0,0,I31/$K$31)</f>
        <v>0</v>
      </c>
      <c r="K31" s="1008">
        <f>SUM(C31,E31,G31,I31)</f>
        <v>0</v>
      </c>
      <c r="L31" s="461">
        <f>'Bdgt Justf B-2b Pg 2 '!F133</f>
        <v>0</v>
      </c>
    </row>
    <row r="32" spans="1:20" ht="15" customHeight="1">
      <c r="A32" s="1496" t="s">
        <v>157</v>
      </c>
      <c r="B32" s="1497"/>
      <c r="C32" s="492"/>
      <c r="D32" s="493"/>
      <c r="E32" s="492"/>
      <c r="F32" s="493"/>
      <c r="G32" s="492"/>
      <c r="H32" s="493"/>
      <c r="I32" s="492"/>
      <c r="J32" s="493"/>
      <c r="K32" s="1008"/>
    </row>
    <row r="33" spans="1:15" ht="15" customHeight="1">
      <c r="A33" s="1215">
        <f>'Bdgt Justf B-2b Pg 2 '!A139</f>
        <v>0</v>
      </c>
      <c r="B33" s="494" t="s">
        <v>158</v>
      </c>
      <c r="C33" s="492"/>
      <c r="D33" s="493">
        <f>IF(C33=0,0,C33/$K$33)</f>
        <v>0</v>
      </c>
      <c r="E33" s="492"/>
      <c r="F33" s="493">
        <f>IF(E33=0,0,E33/$K$33)</f>
        <v>0</v>
      </c>
      <c r="G33" s="492"/>
      <c r="H33" s="493">
        <f>IF(G33=0,0,G33/$K$33)</f>
        <v>0</v>
      </c>
      <c r="I33" s="492"/>
      <c r="J33" s="493">
        <f>IF(I33=0,0,I33/$K$33)</f>
        <v>0</v>
      </c>
      <c r="K33" s="1008">
        <f>SUM(C33,E33,G33,I33)</f>
        <v>0</v>
      </c>
      <c r="L33" s="461">
        <f>'Bdgt Justf B-4a Pg 2'!F139</f>
        <v>0</v>
      </c>
    </row>
    <row r="34" spans="1:15" ht="15" customHeight="1" thickBot="1">
      <c r="A34" s="756">
        <f>'Bdgt Justf B-2b Pg 2 '!A140</f>
        <v>0</v>
      </c>
      <c r="B34" s="757"/>
      <c r="C34" s="758"/>
      <c r="D34" s="1213">
        <f>IF(C34=0,0,C34/$K$34)</f>
        <v>0</v>
      </c>
      <c r="E34" s="758"/>
      <c r="F34" s="1213">
        <f>IF(E34=0,0,E34/$K$34)</f>
        <v>0</v>
      </c>
      <c r="G34" s="758"/>
      <c r="H34" s="1213">
        <f>IF(G34=0,0,G34/$K$34)</f>
        <v>0</v>
      </c>
      <c r="I34" s="758"/>
      <c r="J34" s="1213">
        <f>IF(I34=0,0,I34/$K$34)</f>
        <v>0</v>
      </c>
      <c r="K34" s="1214">
        <f>SUM(C34,E34,G34,I34)</f>
        <v>0</v>
      </c>
      <c r="L34" s="461">
        <f>'Bdgt Justf B-4a Pg 2'!F140</f>
        <v>0</v>
      </c>
    </row>
    <row r="35" spans="1:15" s="468" customFormat="1" ht="21" customHeight="1" thickBot="1">
      <c r="A35" s="1488" t="s">
        <v>159</v>
      </c>
      <c r="B35" s="1489"/>
      <c r="C35" s="759">
        <f>SUM(C23:C34)</f>
        <v>0</v>
      </c>
      <c r="D35" s="760">
        <f>IF(C35=0,0,C35/$K$35)</f>
        <v>0</v>
      </c>
      <c r="E35" s="759">
        <f>SUM(E23:E34)</f>
        <v>0</v>
      </c>
      <c r="F35" s="760">
        <f>IF(E35=0,0,E35/$K$35)</f>
        <v>0</v>
      </c>
      <c r="G35" s="759">
        <f>SUM(G23:G34)</f>
        <v>0</v>
      </c>
      <c r="H35" s="760">
        <f>IF(G35=0,0,G35/$K$35)</f>
        <v>0</v>
      </c>
      <c r="I35" s="759">
        <f>SUM(I23:I34)</f>
        <v>0</v>
      </c>
      <c r="J35" s="760">
        <f t="shared" ref="J35" si="22">IF(I35=0,0,I35/$K$35)</f>
        <v>0</v>
      </c>
      <c r="K35" s="761">
        <f>SUM(K23:K34)</f>
        <v>0</v>
      </c>
      <c r="L35" s="485">
        <f>'Bdgt Justf B-4a Pg 2'!F146</f>
        <v>0</v>
      </c>
      <c r="M35" s="486"/>
    </row>
    <row r="36" spans="1:15" ht="15" customHeight="1" thickBot="1">
      <c r="A36" s="747"/>
      <c r="B36" s="498"/>
      <c r="C36" s="499"/>
      <c r="D36" s="500"/>
      <c r="E36" s="499"/>
      <c r="F36" s="501"/>
      <c r="G36" s="502"/>
      <c r="H36" s="501"/>
      <c r="I36" s="502"/>
      <c r="J36" s="501"/>
      <c r="K36" s="751"/>
    </row>
    <row r="37" spans="1:15" ht="18.75" customHeight="1">
      <c r="A37" s="1498" t="s">
        <v>164</v>
      </c>
      <c r="B37" s="1499"/>
      <c r="C37" s="503">
        <f>SUM(C20,C35)</f>
        <v>0</v>
      </c>
      <c r="D37" s="493">
        <f>IF(C37=0,0,C37/$K$37)</f>
        <v>0</v>
      </c>
      <c r="E37" s="503">
        <f>SUM(E20,E35)</f>
        <v>0</v>
      </c>
      <c r="F37" s="493">
        <f>IF(E37=0,0,E37/$K$37)</f>
        <v>0</v>
      </c>
      <c r="G37" s="503">
        <f>SUM(G20,G35)</f>
        <v>0</v>
      </c>
      <c r="H37" s="493">
        <f>IF(G37=0,0,G37/$K$37)</f>
        <v>0</v>
      </c>
      <c r="I37" s="503">
        <f>SUM(I20,I35)</f>
        <v>0</v>
      </c>
      <c r="J37" s="493">
        <f t="shared" ref="J37" si="23">IF(I37=0,0,I37/$K$37)</f>
        <v>0</v>
      </c>
      <c r="K37" s="1008">
        <f>SUM(C37,E37,G37,I37)</f>
        <v>0</v>
      </c>
      <c r="L37" s="461">
        <f>'Bdgt Justf B-4a Pg 2'!F148</f>
        <v>0</v>
      </c>
    </row>
    <row r="38" spans="1:15" ht="18.75" customHeight="1" thickBot="1">
      <c r="A38" s="504" t="s">
        <v>165</v>
      </c>
      <c r="B38" s="505" t="e">
        <f>K38/K37</f>
        <v>#DIV/0!</v>
      </c>
      <c r="C38" s="495" t="e">
        <f>ROUND(C37*$M$38,0)</f>
        <v>#DIV/0!</v>
      </c>
      <c r="D38" s="496" t="e">
        <f>IF(C38=0,0,C38/$K$38)</f>
        <v>#DIV/0!</v>
      </c>
      <c r="E38" s="495" t="e">
        <f>ROUND(E37*$M$38,0)</f>
        <v>#DIV/0!</v>
      </c>
      <c r="F38" s="496" t="e">
        <f>IF(E38=0,0,E38/$K$38)</f>
        <v>#DIV/0!</v>
      </c>
      <c r="G38" s="495" t="e">
        <f>ROUND(G37*$M$38,0)</f>
        <v>#DIV/0!</v>
      </c>
      <c r="H38" s="496" t="e">
        <f>IF(G38=0,0,G38/$K$38)</f>
        <v>#DIV/0!</v>
      </c>
      <c r="I38" s="495" t="e">
        <f>ROUND(I37*$M$38,0)</f>
        <v>#DIV/0!</v>
      </c>
      <c r="J38" s="496" t="e">
        <f t="shared" ref="J38" si="24">IF(I38=0,0,I38/$K$38)</f>
        <v>#DIV/0!</v>
      </c>
      <c r="K38" s="497" t="e">
        <f>SUM(C38,E38,G38,I38)</f>
        <v>#DIV/0!</v>
      </c>
      <c r="L38" s="461">
        <f>'Bdgt Justf B-4a Pg 2'!F157</f>
        <v>0</v>
      </c>
      <c r="M38" s="506" t="e">
        <f>'Bdgt Justf B-2b Pg 2 '!F156</f>
        <v>#DIV/0!</v>
      </c>
    </row>
    <row r="39" spans="1:15" s="468" customFormat="1" ht="18.75" customHeight="1" thickBot="1">
      <c r="A39" s="1488" t="s">
        <v>166</v>
      </c>
      <c r="B39" s="1489"/>
      <c r="C39" s="759" t="e">
        <f>SUM(C37:C38)</f>
        <v>#DIV/0!</v>
      </c>
      <c r="D39" s="760" t="e">
        <f>IF(C39=0,0,C39/$K$39)</f>
        <v>#DIV/0!</v>
      </c>
      <c r="E39" s="759" t="e">
        <f t="shared" ref="E39" si="25">SUM(E37:E38)</f>
        <v>#DIV/0!</v>
      </c>
      <c r="F39" s="760" t="e">
        <f>IF(E39=0,0,E39/$K$39)</f>
        <v>#DIV/0!</v>
      </c>
      <c r="G39" s="759" t="e">
        <f t="shared" ref="G39" si="26">SUM(G37:G38)</f>
        <v>#DIV/0!</v>
      </c>
      <c r="H39" s="760" t="e">
        <f>IF(G39=0,0,G39/$K$39)</f>
        <v>#DIV/0!</v>
      </c>
      <c r="I39" s="759" t="e">
        <f t="shared" ref="I39" si="27">SUM(I37:I38)</f>
        <v>#DIV/0!</v>
      </c>
      <c r="J39" s="760" t="e">
        <f t="shared" ref="J39" si="28">IF(I39=0,0,I39/$K$39)</f>
        <v>#DIV/0!</v>
      </c>
      <c r="K39" s="761" t="e">
        <f>+K37+K38</f>
        <v>#DIV/0!</v>
      </c>
      <c r="L39" s="485">
        <f>'Bdgt Justf B-4a Pg 2'!F159</f>
        <v>0</v>
      </c>
    </row>
    <row r="40" spans="1:15" ht="11.1" customHeight="1" thickBot="1">
      <c r="A40" s="762"/>
      <c r="B40" s="498"/>
      <c r="C40" s="763"/>
      <c r="D40" s="764"/>
      <c r="E40" s="763"/>
      <c r="F40" s="764"/>
      <c r="G40" s="502"/>
      <c r="H40" s="764"/>
      <c r="I40" s="502"/>
      <c r="J40" s="764"/>
      <c r="K40" s="752"/>
    </row>
    <row r="41" spans="1:15" ht="15.95" customHeight="1" thickBot="1">
      <c r="A41" s="1478" t="s">
        <v>366</v>
      </c>
      <c r="B41" s="1479"/>
      <c r="C41" s="1480" t="e">
        <v>#N/A</v>
      </c>
      <c r="D41" s="1481"/>
      <c r="E41" s="1480" t="s">
        <v>437</v>
      </c>
      <c r="F41" s="1481"/>
      <c r="G41" s="1480" t="s">
        <v>437</v>
      </c>
      <c r="H41" s="1481"/>
      <c r="I41" s="1480" t="s">
        <v>437</v>
      </c>
      <c r="J41" s="1481"/>
      <c r="K41" s="752"/>
    </row>
    <row r="42" spans="1:15" ht="18" customHeight="1">
      <c r="A42" s="1482" t="s">
        <v>369</v>
      </c>
      <c r="B42" s="1483"/>
      <c r="C42" s="1484"/>
      <c r="D42" s="1485"/>
      <c r="E42" s="1486"/>
      <c r="F42" s="1487"/>
      <c r="G42" s="1486"/>
      <c r="H42" s="1487"/>
      <c r="I42" s="1486"/>
      <c r="J42" s="1487"/>
      <c r="K42" s="753">
        <f>SUM(C42,E42,G42,I42)</f>
        <v>0</v>
      </c>
    </row>
    <row r="43" spans="1:15" ht="16.5" customHeight="1">
      <c r="A43" s="1474" t="s">
        <v>370</v>
      </c>
      <c r="B43" s="1475"/>
      <c r="C43" s="1395" t="e">
        <f>IF(C39=0,0,C39/C42)</f>
        <v>#DIV/0!</v>
      </c>
      <c r="D43" s="1396"/>
      <c r="E43" s="1395" t="e">
        <f>IF(E39=0,0,E39/E42)</f>
        <v>#DIV/0!</v>
      </c>
      <c r="F43" s="1396"/>
      <c r="G43" s="1395" t="e">
        <f>IF(G39=0,0,G39/G42)</f>
        <v>#DIV/0!</v>
      </c>
      <c r="H43" s="1396"/>
      <c r="I43" s="1395" t="e">
        <f>IF(I39=0,0,I39/I42)</f>
        <v>#DIV/0!</v>
      </c>
      <c r="J43" s="1396"/>
      <c r="K43" s="754" t="s">
        <v>371</v>
      </c>
    </row>
    <row r="44" spans="1:15" ht="18" customHeight="1">
      <c r="A44" s="1476" t="s">
        <v>372</v>
      </c>
      <c r="B44" s="1477"/>
      <c r="C44" s="1387"/>
      <c r="D44" s="1388"/>
      <c r="E44" s="1387"/>
      <c r="F44" s="1388"/>
      <c r="G44" s="1389"/>
      <c r="H44" s="1390"/>
      <c r="I44" s="1389"/>
      <c r="J44" s="1390"/>
      <c r="K44" s="755"/>
      <c r="L44" s="694" t="s">
        <v>373</v>
      </c>
    </row>
    <row r="45" spans="1:15" ht="12.95" hidden="1" customHeight="1" thickTop="1">
      <c r="A45" s="507"/>
      <c r="B45" s="469"/>
      <c r="C45" s="508"/>
      <c r="D45" s="469"/>
      <c r="E45" s="508"/>
      <c r="F45" s="469"/>
      <c r="G45" s="469"/>
      <c r="H45" s="469"/>
      <c r="I45" s="469"/>
      <c r="J45" s="469"/>
      <c r="K45" s="509"/>
      <c r="L45" s="694"/>
    </row>
    <row r="46" spans="1:15" ht="12.95" customHeight="1">
      <c r="A46" s="1243"/>
      <c r="B46" s="1216"/>
      <c r="C46" s="1217"/>
      <c r="D46" s="1217"/>
      <c r="E46" s="1217"/>
      <c r="F46" s="1216"/>
      <c r="G46" s="1216"/>
      <c r="H46" s="1216"/>
      <c r="I46" s="1216"/>
      <c r="J46" s="1216"/>
      <c r="K46" s="1218" t="s">
        <v>438</v>
      </c>
      <c r="L46" s="694" t="s">
        <v>439</v>
      </c>
    </row>
    <row r="47" spans="1:15" ht="15" customHeight="1" thickBot="1">
      <c r="C47" s="510"/>
      <c r="E47" s="510"/>
      <c r="K47" s="510"/>
    </row>
    <row r="48" spans="1:15" ht="30" customHeight="1">
      <c r="A48" s="511" t="s">
        <v>440</v>
      </c>
      <c r="B48" s="512"/>
      <c r="C48" s="1471" t="str">
        <f>C6</f>
        <v>Something Else Non-HHS</v>
      </c>
      <c r="D48" s="1471"/>
      <c r="E48" s="1471" t="str">
        <f>E6</f>
        <v>Non-Medical Case Management</v>
      </c>
      <c r="F48" s="1471"/>
      <c r="G48" s="1471" t="str">
        <f>G6</f>
        <v>Treatment Adherence</v>
      </c>
      <c r="H48" s="1471"/>
      <c r="I48" s="1471" t="str">
        <f>I6</f>
        <v>Peer Advocacy</v>
      </c>
      <c r="J48" s="1471"/>
      <c r="K48" s="513"/>
      <c r="L48" s="514"/>
      <c r="M48" s="515"/>
      <c r="N48" s="515"/>
      <c r="O48" s="516"/>
    </row>
    <row r="49" spans="1:15" s="520" customFormat="1" ht="288" customHeight="1">
      <c r="A49" s="517" t="s">
        <v>375</v>
      </c>
      <c r="B49" s="518"/>
      <c r="C49" s="1472" t="e">
        <v>#N/A</v>
      </c>
      <c r="D49" s="1473"/>
      <c r="E49" s="1472" t="s">
        <v>441</v>
      </c>
      <c r="F49" s="1473"/>
      <c r="G49" s="1472" t="s">
        <v>442</v>
      </c>
      <c r="H49" s="1473"/>
      <c r="I49" s="1472" t="s">
        <v>443</v>
      </c>
      <c r="J49" s="1473"/>
      <c r="K49" s="518"/>
      <c r="L49" s="518"/>
      <c r="M49" s="518"/>
      <c r="N49" s="518"/>
      <c r="O49" s="519"/>
    </row>
    <row r="50" spans="1:15" ht="15" customHeight="1">
      <c r="A50" s="521"/>
      <c r="B50" s="469"/>
      <c r="C50" s="522"/>
      <c r="D50" s="469"/>
      <c r="E50" s="522"/>
      <c r="F50" s="469"/>
      <c r="G50" s="522"/>
      <c r="H50" s="469"/>
      <c r="I50" s="522"/>
      <c r="J50" s="469"/>
      <c r="K50" s="469"/>
      <c r="L50" s="523"/>
      <c r="M50" s="469"/>
      <c r="N50" s="469"/>
      <c r="O50" s="524"/>
    </row>
    <row r="51" spans="1:15" ht="45" customHeight="1">
      <c r="A51" s="1377" t="s">
        <v>377</v>
      </c>
      <c r="B51" s="1378"/>
      <c r="C51" s="525">
        <v>125</v>
      </c>
      <c r="D51" s="526"/>
      <c r="E51" s="525">
        <v>150</v>
      </c>
      <c r="F51" s="527"/>
      <c r="G51" s="525">
        <v>75</v>
      </c>
      <c r="H51" s="469"/>
      <c r="I51" s="525">
        <v>75</v>
      </c>
      <c r="J51" s="469"/>
      <c r="K51" s="469"/>
      <c r="L51" s="523"/>
      <c r="M51" s="469"/>
      <c r="N51" s="469"/>
      <c r="O51" s="524"/>
    </row>
    <row r="52" spans="1:15" ht="15" customHeight="1">
      <c r="A52" s="521"/>
      <c r="B52" s="469"/>
      <c r="C52" s="528"/>
      <c r="D52" s="527"/>
      <c r="E52" s="528"/>
      <c r="F52" s="527"/>
      <c r="G52" s="527"/>
      <c r="H52" s="469"/>
      <c r="I52" s="527"/>
      <c r="J52" s="469"/>
      <c r="K52" s="469"/>
      <c r="L52" s="523"/>
      <c r="M52" s="469"/>
      <c r="N52" s="469"/>
      <c r="O52" s="524"/>
    </row>
    <row r="53" spans="1:15" ht="15" customHeight="1">
      <c r="A53" s="1383" t="s">
        <v>378</v>
      </c>
      <c r="B53" s="1384"/>
      <c r="C53" s="529" t="e">
        <f t="shared" ref="C53" si="29">C43</f>
        <v>#DIV/0!</v>
      </c>
      <c r="D53" s="526"/>
      <c r="E53" s="529" t="e">
        <f t="shared" ref="E53" si="30">E43</f>
        <v>#DIV/0!</v>
      </c>
      <c r="F53" s="526"/>
      <c r="G53" s="529" t="e">
        <f t="shared" ref="G53" si="31">G43</f>
        <v>#DIV/0!</v>
      </c>
      <c r="H53" s="526"/>
      <c r="I53" s="529" t="e">
        <f>I43</f>
        <v>#DIV/0!</v>
      </c>
      <c r="J53" s="469"/>
      <c r="K53" s="469"/>
      <c r="L53" s="523"/>
      <c r="M53" s="469"/>
      <c r="N53" s="469"/>
      <c r="O53" s="524"/>
    </row>
    <row r="54" spans="1:15" ht="15" customHeight="1">
      <c r="A54" s="521"/>
      <c r="B54" s="469"/>
      <c r="C54" s="527"/>
      <c r="D54" s="527"/>
      <c r="E54" s="527"/>
      <c r="F54" s="527"/>
      <c r="G54" s="527"/>
      <c r="H54" s="469"/>
      <c r="I54" s="527"/>
      <c r="J54" s="469"/>
      <c r="K54" s="469"/>
      <c r="L54" s="523"/>
      <c r="M54" s="469"/>
      <c r="N54" s="469"/>
      <c r="O54" s="524"/>
    </row>
    <row r="55" spans="1:15" ht="30" customHeight="1">
      <c r="A55" s="1369" t="s">
        <v>379</v>
      </c>
      <c r="B55" s="1470"/>
      <c r="C55" s="530" t="e">
        <f t="shared" ref="C55" si="32">C53-C51</f>
        <v>#DIV/0!</v>
      </c>
      <c r="D55" s="526"/>
      <c r="E55" s="530" t="e">
        <f t="shared" ref="E55" si="33">E53-E51</f>
        <v>#DIV/0!</v>
      </c>
      <c r="F55" s="526"/>
      <c r="G55" s="530" t="e">
        <f t="shared" ref="G55" si="34">G53-G51</f>
        <v>#DIV/0!</v>
      </c>
      <c r="H55" s="526"/>
      <c r="I55" s="530" t="e">
        <f>I53-I51</f>
        <v>#DIV/0!</v>
      </c>
      <c r="J55" s="1371" t="s">
        <v>380</v>
      </c>
      <c r="K55" s="1373"/>
      <c r="L55" s="1373"/>
      <c r="M55" s="1373"/>
      <c r="N55" s="1373"/>
      <c r="O55" s="524"/>
    </row>
    <row r="56" spans="1:15" ht="15" customHeight="1" thickBot="1">
      <c r="A56" s="531"/>
      <c r="B56" s="532"/>
      <c r="C56" s="532"/>
      <c r="D56" s="532"/>
      <c r="E56" s="532"/>
      <c r="F56" s="532"/>
      <c r="G56" s="532"/>
      <c r="H56" s="532"/>
      <c r="I56" s="532"/>
      <c r="J56" s="532"/>
      <c r="K56" s="533"/>
      <c r="L56" s="534"/>
      <c r="M56" s="532"/>
      <c r="N56" s="532"/>
      <c r="O56" s="535"/>
    </row>
  </sheetData>
  <mergeCells count="50">
    <mergeCell ref="A51:B51"/>
    <mergeCell ref="A53:B53"/>
    <mergeCell ref="A55:B55"/>
    <mergeCell ref="J55:N55"/>
    <mergeCell ref="C48:D48"/>
    <mergeCell ref="E48:F48"/>
    <mergeCell ref="G48:H48"/>
    <mergeCell ref="I48:J48"/>
    <mergeCell ref="C49:D49"/>
    <mergeCell ref="E49:F49"/>
    <mergeCell ref="G49:H49"/>
    <mergeCell ref="I49:J49"/>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L21:R21"/>
    <mergeCell ref="A22:B22"/>
    <mergeCell ref="L22:T22"/>
    <mergeCell ref="A23:B23"/>
    <mergeCell ref="A24:B24"/>
    <mergeCell ref="A25:B25"/>
    <mergeCell ref="A26:B26"/>
    <mergeCell ref="A27:B27"/>
    <mergeCell ref="A32:B32"/>
    <mergeCell ref="A35:B35"/>
    <mergeCell ref="A37:B37"/>
    <mergeCell ref="L6:S6"/>
    <mergeCell ref="A6:B6"/>
    <mergeCell ref="C6:D6"/>
    <mergeCell ref="E6:F6"/>
    <mergeCell ref="G6:H6"/>
    <mergeCell ref="I6:J6"/>
  </mergeCells>
  <conditionalFormatting sqref="I55 C55 E55 G55">
    <cfRule type="cellIs" dxfId="41" priority="3" operator="lessThan">
      <formula>0</formula>
    </cfRule>
    <cfRule type="cellIs" dxfId="40" priority="4" operator="greaterThan">
      <formula>0.01</formula>
    </cfRule>
  </conditionalFormatting>
  <conditionalFormatting sqref="B19">
    <cfRule type="cellIs" dxfId="39" priority="2" operator="greaterThan">
      <formula>0.301</formula>
    </cfRule>
  </conditionalFormatting>
  <conditionalFormatting sqref="B38 M38">
    <cfRule type="cellIs" dxfId="38" priority="1" operator="greaterThan">
      <formula>0.151</formula>
    </cfRule>
  </conditionalFormatting>
  <dataValidations count="1">
    <dataValidation allowBlank="1" showInputMessage="1" showErrorMessage="1" promptTitle="Unit of Service Type" prompt="Please ensure the UOS type in this cell corresponds to the Service Category shown in row 8 above." sqref="C41:J41"/>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'\\[cleaned]DROPDOWN HHS Service Modes'!#REF!</xm:f>
          </x14:formula1>
          <xm:sqref>C6:J6</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showGridLines="0" view="pageBreakPreview" topLeftCell="A139" zoomScale="136" zoomScaleNormal="120" zoomScaleSheetLayoutView="136" workbookViewId="0">
      <selection activeCell="A150" sqref="A150"/>
    </sheetView>
  </sheetViews>
  <sheetFormatPr defaultColWidth="8.85546875" defaultRowHeight="16.5"/>
  <cols>
    <col min="1" max="1" width="25.85546875" style="578" customWidth="1"/>
    <col min="2" max="2" width="18" style="578" customWidth="1"/>
    <col min="3" max="3" width="15.28515625" style="598" customWidth="1"/>
    <col min="4" max="4" width="16.140625" style="578" customWidth="1"/>
    <col min="5" max="5" width="20" style="578" customWidth="1"/>
    <col min="6" max="6" width="16" style="579" customWidth="1"/>
    <col min="7" max="7" width="2.710937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ht="10.5" customHeight="1">
      <c r="B2" s="580"/>
      <c r="C2" s="581"/>
      <c r="D2" s="580"/>
    </row>
    <row r="3" spans="1:15">
      <c r="A3" s="582" t="s">
        <v>134</v>
      </c>
      <c r="B3" s="692"/>
      <c r="C3" s="583"/>
      <c r="D3" s="584"/>
      <c r="E3" s="771" t="s">
        <v>426</v>
      </c>
      <c r="F3" s="772" t="s">
        <v>459</v>
      </c>
    </row>
    <row r="4" spans="1:15">
      <c r="A4" s="582" t="s">
        <v>175</v>
      </c>
      <c r="B4" s="1219"/>
      <c r="C4" s="1220"/>
      <c r="D4" s="1221"/>
      <c r="E4" s="773" t="s">
        <v>291</v>
      </c>
      <c r="F4" s="774"/>
    </row>
    <row r="5" spans="1:15">
      <c r="E5" s="775" t="s">
        <v>429</v>
      </c>
      <c r="F5" s="772" t="s">
        <v>444</v>
      </c>
    </row>
    <row r="6" spans="1:15" s="580" customFormat="1">
      <c r="A6" s="585" t="s">
        <v>177</v>
      </c>
      <c r="B6" s="540"/>
      <c r="C6" s="586"/>
      <c r="D6" s="540"/>
      <c r="E6" s="540"/>
      <c r="F6" s="587"/>
      <c r="G6" s="776" t="s">
        <v>445</v>
      </c>
      <c r="H6" s="776"/>
      <c r="I6" s="776"/>
      <c r="J6" s="776"/>
      <c r="K6" s="776"/>
      <c r="L6" s="695"/>
      <c r="M6" s="695"/>
    </row>
    <row r="7" spans="1:15" s="580" customFormat="1" ht="17.25" thickBot="1">
      <c r="B7" s="540"/>
      <c r="C7" s="586"/>
      <c r="D7" s="540"/>
      <c r="E7" s="588"/>
      <c r="F7" s="587"/>
      <c r="H7" s="704" t="s">
        <v>381</v>
      </c>
      <c r="I7" s="695"/>
      <c r="J7" s="695"/>
      <c r="K7" s="695"/>
      <c r="L7" s="695"/>
      <c r="M7" s="695"/>
    </row>
    <row r="8" spans="1:15" s="580" customFormat="1">
      <c r="A8" s="674" t="s">
        <v>382</v>
      </c>
      <c r="B8" s="1527"/>
      <c r="C8" s="1528"/>
      <c r="D8" s="1528"/>
      <c r="E8" s="1528"/>
      <c r="F8" s="1529"/>
      <c r="H8" s="696" t="s">
        <v>180</v>
      </c>
      <c r="I8" s="1450" t="s">
        <v>181</v>
      </c>
      <c r="J8" s="1451"/>
      <c r="K8" s="1451"/>
      <c r="L8" s="1451"/>
      <c r="M8" s="1452"/>
    </row>
    <row r="9" spans="1:15" s="580" customFormat="1" ht="33">
      <c r="A9" s="705" t="s">
        <v>446</v>
      </c>
      <c r="B9" s="1520"/>
      <c r="C9" s="1521"/>
      <c r="D9" s="1521"/>
      <c r="E9" s="1521"/>
      <c r="F9" s="1522"/>
      <c r="H9" s="697" t="s">
        <v>386</v>
      </c>
      <c r="I9" s="1456" t="s">
        <v>184</v>
      </c>
      <c r="J9" s="1457"/>
      <c r="K9" s="1457"/>
      <c r="L9" s="1457"/>
      <c r="M9" s="1458"/>
    </row>
    <row r="10" spans="1:15" s="580" customFormat="1" ht="33">
      <c r="A10" s="705" t="s">
        <v>447</v>
      </c>
      <c r="B10" s="1523"/>
      <c r="C10" s="1521"/>
      <c r="D10" s="1521"/>
      <c r="E10" s="1521"/>
      <c r="F10" s="1522"/>
      <c r="H10" s="697" t="s">
        <v>389</v>
      </c>
      <c r="I10" s="1463" t="s">
        <v>390</v>
      </c>
      <c r="J10" s="1457"/>
      <c r="K10" s="1457"/>
      <c r="L10" s="1457"/>
      <c r="M10" s="1458"/>
    </row>
    <row r="11" spans="1:15" s="580" customFormat="1">
      <c r="A11" s="623"/>
      <c r="B11" s="707" t="s">
        <v>391</v>
      </c>
      <c r="C11" s="708" t="s">
        <v>392</v>
      </c>
      <c r="D11" s="706" t="s">
        <v>393</v>
      </c>
      <c r="E11" s="706" t="s">
        <v>394</v>
      </c>
      <c r="F11" s="573" t="s">
        <v>192</v>
      </c>
      <c r="H11" s="1464" t="s">
        <v>193</v>
      </c>
      <c r="I11" s="1465"/>
      <c r="J11" s="698" t="s">
        <v>189</v>
      </c>
      <c r="K11" s="698" t="s">
        <v>395</v>
      </c>
      <c r="L11" s="698" t="s">
        <v>394</v>
      </c>
      <c r="M11" s="699" t="s">
        <v>192</v>
      </c>
    </row>
    <row r="12" spans="1:15" s="580" customFormat="1" ht="17.25" thickBot="1">
      <c r="A12" s="673"/>
      <c r="B12" s="575"/>
      <c r="C12" s="574"/>
      <c r="D12" s="575">
        <v>12</v>
      </c>
      <c r="E12" s="576">
        <f>(D12/12)*C12</f>
        <v>0</v>
      </c>
      <c r="F12" s="577">
        <f>ROUND(B12*E12,0)</f>
        <v>0</v>
      </c>
      <c r="H12" s="1466">
        <v>189600</v>
      </c>
      <c r="I12" s="1467"/>
      <c r="J12" s="700">
        <v>1</v>
      </c>
      <c r="K12" s="701">
        <v>8</v>
      </c>
      <c r="L12" s="702">
        <f>K12/12</f>
        <v>0.66666666666666663</v>
      </c>
      <c r="M12" s="703">
        <f>ROUND(H12*J12*L12,0)</f>
        <v>126400</v>
      </c>
    </row>
    <row r="13" spans="1:15" s="580" customFormat="1" ht="17.25" thickBot="1">
      <c r="B13" s="540"/>
      <c r="C13" s="586"/>
      <c r="D13" s="540"/>
      <c r="E13" s="588"/>
      <c r="F13" s="587"/>
    </row>
    <row r="14" spans="1:15" s="580" customFormat="1">
      <c r="A14" s="674" t="s">
        <v>194</v>
      </c>
      <c r="B14" s="1527"/>
      <c r="C14" s="1528"/>
      <c r="D14" s="1528"/>
      <c r="E14" s="1528"/>
      <c r="F14" s="1529"/>
    </row>
    <row r="15" spans="1:15" s="580" customFormat="1" ht="27">
      <c r="A15" s="705" t="s">
        <v>446</v>
      </c>
      <c r="B15" s="1520"/>
      <c r="C15" s="1521"/>
      <c r="D15" s="1521"/>
      <c r="E15" s="1521"/>
      <c r="F15" s="1522"/>
      <c r="H15" s="1468"/>
      <c r="I15" s="1468"/>
      <c r="J15" s="1468"/>
      <c r="K15" s="1468"/>
      <c r="L15" s="1468"/>
      <c r="M15" s="1468"/>
      <c r="N15" s="1468"/>
      <c r="O15" s="1468"/>
    </row>
    <row r="16" spans="1:15" s="580" customFormat="1" ht="27">
      <c r="A16" s="705" t="s">
        <v>447</v>
      </c>
      <c r="B16" s="1523" t="s">
        <v>448</v>
      </c>
      <c r="C16" s="1521"/>
      <c r="D16" s="1521"/>
      <c r="E16" s="1521"/>
      <c r="F16" s="1522"/>
      <c r="H16" s="1468"/>
      <c r="I16" s="1468"/>
      <c r="J16" s="1468"/>
      <c r="K16" s="1468"/>
      <c r="L16" s="1468"/>
      <c r="M16" s="1468"/>
      <c r="N16" s="1468"/>
      <c r="O16" s="1468"/>
    </row>
    <row r="17" spans="1:15" s="580" customFormat="1">
      <c r="A17" s="623"/>
      <c r="B17" s="707" t="s">
        <v>391</v>
      </c>
      <c r="C17" s="708" t="s">
        <v>392</v>
      </c>
      <c r="D17" s="706" t="s">
        <v>393</v>
      </c>
      <c r="E17" s="706" t="s">
        <v>394</v>
      </c>
      <c r="F17" s="573" t="s">
        <v>192</v>
      </c>
      <c r="H17" s="1469"/>
      <c r="I17" s="1469"/>
      <c r="J17" s="1469"/>
      <c r="K17" s="1469"/>
      <c r="L17" s="1469"/>
      <c r="M17" s="1469"/>
      <c r="N17" s="1469"/>
      <c r="O17" s="1469"/>
    </row>
    <row r="18" spans="1:15" s="580" customFormat="1" ht="17.25" thickBot="1">
      <c r="A18" s="673"/>
      <c r="B18" s="575"/>
      <c r="C18" s="574"/>
      <c r="D18" s="575">
        <v>12</v>
      </c>
      <c r="E18" s="576">
        <f>(D18/12)*C18</f>
        <v>0</v>
      </c>
      <c r="F18" s="577">
        <f>ROUND(B18*E18,0)</f>
        <v>0</v>
      </c>
    </row>
    <row r="19" spans="1:15" s="580" customFormat="1" ht="17.25" thickBot="1">
      <c r="B19" s="540"/>
      <c r="C19" s="586"/>
      <c r="D19" s="540"/>
      <c r="E19" s="588"/>
      <c r="F19" s="587"/>
    </row>
    <row r="20" spans="1:15" s="580" customFormat="1">
      <c r="A20" s="674" t="s">
        <v>195</v>
      </c>
      <c r="B20" s="1527"/>
      <c r="C20" s="1528"/>
      <c r="D20" s="1528"/>
      <c r="E20" s="1528"/>
      <c r="F20" s="1529"/>
    </row>
    <row r="21" spans="1:15" s="580" customFormat="1" ht="27">
      <c r="A21" s="705" t="s">
        <v>446</v>
      </c>
      <c r="B21" s="1520"/>
      <c r="C21" s="1521"/>
      <c r="D21" s="1521"/>
      <c r="E21" s="1521"/>
      <c r="F21" s="1522"/>
    </row>
    <row r="22" spans="1:15" s="580" customFormat="1" ht="27">
      <c r="A22" s="705" t="s">
        <v>447</v>
      </c>
      <c r="B22" s="1523"/>
      <c r="C22" s="1521"/>
      <c r="D22" s="1521"/>
      <c r="E22" s="1521"/>
      <c r="F22" s="1522"/>
    </row>
    <row r="23" spans="1:15" s="580" customFormat="1">
      <c r="A23" s="623"/>
      <c r="B23" s="707" t="s">
        <v>391</v>
      </c>
      <c r="C23" s="708" t="s">
        <v>392</v>
      </c>
      <c r="D23" s="706" t="s">
        <v>393</v>
      </c>
      <c r="E23" s="706" t="s">
        <v>394</v>
      </c>
      <c r="F23" s="573" t="s">
        <v>192</v>
      </c>
    </row>
    <row r="24" spans="1:15" s="580" customFormat="1" ht="17.25" thickBot="1">
      <c r="A24" s="673"/>
      <c r="B24" s="575"/>
      <c r="C24" s="574"/>
      <c r="D24" s="575">
        <v>12</v>
      </c>
      <c r="E24" s="576">
        <f>(D24/12)*C24</f>
        <v>0</v>
      </c>
      <c r="F24" s="577">
        <f>ROUND(B24*E24,0)</f>
        <v>0</v>
      </c>
    </row>
    <row r="25" spans="1:15" s="580" customFormat="1" ht="17.25" thickBot="1">
      <c r="B25" s="540"/>
      <c r="C25" s="586"/>
      <c r="D25" s="540"/>
      <c r="E25" s="588"/>
      <c r="F25" s="587"/>
    </row>
    <row r="26" spans="1:15" s="580" customFormat="1">
      <c r="A26" s="674" t="s">
        <v>196</v>
      </c>
      <c r="B26" s="1527"/>
      <c r="C26" s="1528"/>
      <c r="D26" s="1528"/>
      <c r="E26" s="1528"/>
      <c r="F26" s="1529"/>
    </row>
    <row r="27" spans="1:15" s="580" customFormat="1" ht="27">
      <c r="A27" s="705" t="s">
        <v>446</v>
      </c>
      <c r="B27" s="1520"/>
      <c r="C27" s="1521"/>
      <c r="D27" s="1521"/>
      <c r="E27" s="1521"/>
      <c r="F27" s="1522"/>
    </row>
    <row r="28" spans="1:15" s="580" customFormat="1" ht="27" customHeight="1">
      <c r="A28" s="705" t="s">
        <v>447</v>
      </c>
      <c r="B28" s="1523"/>
      <c r="C28" s="1521"/>
      <c r="D28" s="1521"/>
      <c r="E28" s="1521"/>
      <c r="F28" s="1522"/>
    </row>
    <row r="29" spans="1:15" s="580" customFormat="1">
      <c r="A29" s="623"/>
      <c r="B29" s="707" t="s">
        <v>391</v>
      </c>
      <c r="C29" s="708" t="s">
        <v>392</v>
      </c>
      <c r="D29" s="706" t="s">
        <v>393</v>
      </c>
      <c r="E29" s="706" t="s">
        <v>394</v>
      </c>
      <c r="F29" s="573" t="s">
        <v>192</v>
      </c>
    </row>
    <row r="30" spans="1:15" s="580" customFormat="1" ht="17.25" thickBot="1">
      <c r="A30" s="673"/>
      <c r="B30" s="575"/>
      <c r="C30" s="574"/>
      <c r="D30" s="575">
        <v>12</v>
      </c>
      <c r="E30" s="576">
        <f>(D30/12)*C30</f>
        <v>0</v>
      </c>
      <c r="F30" s="577">
        <f>ROUND(B30*E30,0)</f>
        <v>0</v>
      </c>
    </row>
    <row r="31" spans="1:15" s="580" customFormat="1" ht="17.25" thickBot="1">
      <c r="A31" s="589"/>
      <c r="B31" s="590"/>
      <c r="C31" s="591"/>
      <c r="D31" s="592"/>
      <c r="E31" s="592"/>
      <c r="F31" s="593"/>
    </row>
    <row r="32" spans="1:15" s="580" customFormat="1">
      <c r="A32" s="674" t="s">
        <v>197</v>
      </c>
      <c r="B32" s="1527"/>
      <c r="C32" s="1528"/>
      <c r="D32" s="1528"/>
      <c r="E32" s="1528"/>
      <c r="F32" s="1529"/>
    </row>
    <row r="33" spans="1:8" s="580" customFormat="1" ht="27">
      <c r="A33" s="705" t="s">
        <v>446</v>
      </c>
      <c r="B33" s="1520"/>
      <c r="C33" s="1521"/>
      <c r="D33" s="1521"/>
      <c r="E33" s="1521"/>
      <c r="F33" s="1522"/>
    </row>
    <row r="34" spans="1:8" s="580" customFormat="1" ht="26.45" customHeight="1">
      <c r="A34" s="705" t="s">
        <v>447</v>
      </c>
      <c r="B34" s="1523"/>
      <c r="C34" s="1521"/>
      <c r="D34" s="1521"/>
      <c r="E34" s="1521"/>
      <c r="F34" s="1522"/>
    </row>
    <row r="35" spans="1:8" s="580" customFormat="1">
      <c r="A35" s="623"/>
      <c r="B35" s="707" t="s">
        <v>391</v>
      </c>
      <c r="C35" s="708" t="s">
        <v>392</v>
      </c>
      <c r="D35" s="706" t="s">
        <v>393</v>
      </c>
      <c r="E35" s="706" t="s">
        <v>394</v>
      </c>
      <c r="F35" s="573" t="s">
        <v>192</v>
      </c>
    </row>
    <row r="36" spans="1:8" s="580" customFormat="1" ht="17.25" thickBot="1">
      <c r="A36" s="673"/>
      <c r="B36" s="575"/>
      <c r="C36" s="574"/>
      <c r="D36" s="575">
        <v>9</v>
      </c>
      <c r="E36" s="576">
        <f>(D36/12)*C36</f>
        <v>0</v>
      </c>
      <c r="F36" s="577">
        <f>ROUND(B36*E36,0)</f>
        <v>0</v>
      </c>
    </row>
    <row r="37" spans="1:8" s="580" customFormat="1" ht="17.25" thickBot="1">
      <c r="A37" s="589"/>
      <c r="B37" s="590"/>
      <c r="C37" s="591"/>
      <c r="D37" s="592"/>
      <c r="E37" s="592"/>
      <c r="F37" s="593"/>
    </row>
    <row r="38" spans="1:8" s="580" customFormat="1">
      <c r="A38" s="674" t="s">
        <v>198</v>
      </c>
      <c r="B38" s="1527"/>
      <c r="C38" s="1528"/>
      <c r="D38" s="1528"/>
      <c r="E38" s="1528"/>
      <c r="F38" s="1529"/>
    </row>
    <row r="39" spans="1:8" s="580" customFormat="1" ht="27">
      <c r="A39" s="705" t="s">
        <v>446</v>
      </c>
      <c r="B39" s="1520"/>
      <c r="C39" s="1521"/>
      <c r="D39" s="1521"/>
      <c r="E39" s="1521"/>
      <c r="F39" s="1522"/>
    </row>
    <row r="40" spans="1:8" s="580" customFormat="1" ht="27">
      <c r="A40" s="705" t="s">
        <v>447</v>
      </c>
      <c r="B40" s="1523"/>
      <c r="C40" s="1521"/>
      <c r="D40" s="1521"/>
      <c r="E40" s="1521"/>
      <c r="F40" s="1522"/>
    </row>
    <row r="41" spans="1:8" s="580" customFormat="1">
      <c r="A41" s="623"/>
      <c r="B41" s="707" t="s">
        <v>391</v>
      </c>
      <c r="C41" s="708" t="s">
        <v>392</v>
      </c>
      <c r="D41" s="706" t="s">
        <v>393</v>
      </c>
      <c r="E41" s="706" t="s">
        <v>394</v>
      </c>
      <c r="F41" s="573" t="s">
        <v>192</v>
      </c>
    </row>
    <row r="42" spans="1:8" s="580" customFormat="1" ht="17.25" thickBot="1">
      <c r="A42" s="673"/>
      <c r="B42" s="575"/>
      <c r="C42" s="574"/>
      <c r="D42" s="575"/>
      <c r="E42" s="576">
        <f>(D42/12)*C42</f>
        <v>0</v>
      </c>
      <c r="F42" s="577">
        <f>ROUND(B42*E42,0)</f>
        <v>0</v>
      </c>
      <c r="H42" s="580" t="s">
        <v>203</v>
      </c>
    </row>
    <row r="43" spans="1:8" s="580" customFormat="1" ht="17.25" thickBot="1">
      <c r="A43" s="589"/>
      <c r="B43" s="592"/>
      <c r="C43" s="796"/>
      <c r="D43" s="592"/>
      <c r="E43" s="797"/>
      <c r="F43" s="593"/>
    </row>
    <row r="44" spans="1:8" s="580" customFormat="1">
      <c r="A44" s="674" t="s">
        <v>449</v>
      </c>
      <c r="B44" s="1527"/>
      <c r="C44" s="1528"/>
      <c r="D44" s="1528"/>
      <c r="E44" s="1528"/>
      <c r="F44" s="1529"/>
    </row>
    <row r="45" spans="1:8" s="580" customFormat="1" ht="27">
      <c r="A45" s="705" t="s">
        <v>446</v>
      </c>
      <c r="B45" s="1520"/>
      <c r="C45" s="1521"/>
      <c r="D45" s="1521"/>
      <c r="E45" s="1521"/>
      <c r="F45" s="1522"/>
    </row>
    <row r="46" spans="1:8" s="580" customFormat="1" ht="27">
      <c r="A46" s="705" t="s">
        <v>447</v>
      </c>
      <c r="B46" s="1523"/>
      <c r="C46" s="1521"/>
      <c r="D46" s="1521"/>
      <c r="E46" s="1521"/>
      <c r="F46" s="1522"/>
    </row>
    <row r="47" spans="1:8" s="580" customFormat="1">
      <c r="A47" s="623"/>
      <c r="B47" s="707" t="s">
        <v>391</v>
      </c>
      <c r="C47" s="708" t="s">
        <v>392</v>
      </c>
      <c r="D47" s="706" t="s">
        <v>393</v>
      </c>
      <c r="E47" s="706" t="s">
        <v>394</v>
      </c>
      <c r="F47" s="573" t="s">
        <v>192</v>
      </c>
    </row>
    <row r="48" spans="1:8" s="580" customFormat="1" ht="17.25" thickBot="1">
      <c r="A48" s="673"/>
      <c r="B48" s="575"/>
      <c r="C48" s="574"/>
      <c r="D48" s="575"/>
      <c r="E48" s="576">
        <f>(D48/12)*C48</f>
        <v>0</v>
      </c>
      <c r="F48" s="577">
        <f>ROUND(B48*E48,0)</f>
        <v>0</v>
      </c>
    </row>
    <row r="49" spans="1:6" s="580" customFormat="1" ht="17.25" thickBot="1">
      <c r="A49" s="589"/>
      <c r="B49" s="592"/>
      <c r="C49" s="796"/>
      <c r="D49" s="592"/>
      <c r="E49" s="797"/>
      <c r="F49" s="593"/>
    </row>
    <row r="50" spans="1:6" s="580" customFormat="1">
      <c r="A50" s="674" t="s">
        <v>450</v>
      </c>
      <c r="B50" s="1527"/>
      <c r="C50" s="1528"/>
      <c r="D50" s="1528"/>
      <c r="E50" s="1528"/>
      <c r="F50" s="1529"/>
    </row>
    <row r="51" spans="1:6" s="580" customFormat="1" ht="27">
      <c r="A51" s="705" t="s">
        <v>446</v>
      </c>
      <c r="B51" s="1520"/>
      <c r="C51" s="1521"/>
      <c r="D51" s="1521"/>
      <c r="E51" s="1521"/>
      <c r="F51" s="1522"/>
    </row>
    <row r="52" spans="1:6" s="580" customFormat="1" ht="27">
      <c r="A52" s="705" t="s">
        <v>447</v>
      </c>
      <c r="B52" s="1523"/>
      <c r="C52" s="1521"/>
      <c r="D52" s="1521"/>
      <c r="E52" s="1521"/>
      <c r="F52" s="1522"/>
    </row>
    <row r="53" spans="1:6" s="580" customFormat="1">
      <c r="A53" s="623"/>
      <c r="B53" s="707" t="s">
        <v>391</v>
      </c>
      <c r="C53" s="708" t="s">
        <v>392</v>
      </c>
      <c r="D53" s="706" t="s">
        <v>393</v>
      </c>
      <c r="E53" s="706" t="s">
        <v>394</v>
      </c>
      <c r="F53" s="573" t="s">
        <v>192</v>
      </c>
    </row>
    <row r="54" spans="1:6" s="580" customFormat="1" ht="17.25" thickBot="1">
      <c r="A54" s="673"/>
      <c r="B54" s="575"/>
      <c r="C54" s="574"/>
      <c r="D54" s="575"/>
      <c r="E54" s="576">
        <f>(D54/12)*C54</f>
        <v>0</v>
      </c>
      <c r="F54" s="577">
        <f>ROUND(B54*E54,0)</f>
        <v>0</v>
      </c>
    </row>
    <row r="55" spans="1:6" s="580" customFormat="1" ht="17.25" thickBot="1">
      <c r="A55" s="589"/>
      <c r="B55" s="592"/>
      <c r="C55" s="796"/>
      <c r="D55" s="592"/>
      <c r="E55" s="797"/>
      <c r="F55" s="593"/>
    </row>
    <row r="56" spans="1:6" s="580" customFormat="1">
      <c r="A56" s="674" t="s">
        <v>451</v>
      </c>
      <c r="B56" s="1527"/>
      <c r="C56" s="1528"/>
      <c r="D56" s="1528"/>
      <c r="E56" s="1528"/>
      <c r="F56" s="1529"/>
    </row>
    <row r="57" spans="1:6" s="580" customFormat="1" ht="27">
      <c r="A57" s="705" t="s">
        <v>446</v>
      </c>
      <c r="B57" s="1520"/>
      <c r="C57" s="1521"/>
      <c r="D57" s="1521"/>
      <c r="E57" s="1521"/>
      <c r="F57" s="1522"/>
    </row>
    <row r="58" spans="1:6" s="580" customFormat="1" ht="27">
      <c r="A58" s="705" t="s">
        <v>447</v>
      </c>
      <c r="B58" s="1523"/>
      <c r="C58" s="1521"/>
      <c r="D58" s="1521"/>
      <c r="E58" s="1521"/>
      <c r="F58" s="1522"/>
    </row>
    <row r="59" spans="1:6" s="580" customFormat="1">
      <c r="A59" s="623"/>
      <c r="B59" s="707" t="s">
        <v>391</v>
      </c>
      <c r="C59" s="708" t="s">
        <v>392</v>
      </c>
      <c r="D59" s="706" t="s">
        <v>393</v>
      </c>
      <c r="E59" s="706" t="s">
        <v>394</v>
      </c>
      <c r="F59" s="573" t="s">
        <v>192</v>
      </c>
    </row>
    <row r="60" spans="1:6" s="580" customFormat="1" ht="17.25" thickBot="1">
      <c r="A60" s="673"/>
      <c r="B60" s="575"/>
      <c r="C60" s="574"/>
      <c r="D60" s="575"/>
      <c r="E60" s="576">
        <f>(D60/12)*C60</f>
        <v>0</v>
      </c>
      <c r="F60" s="577">
        <f>ROUND(B60*E60,0)</f>
        <v>0</v>
      </c>
    </row>
    <row r="61" spans="1:6" s="580" customFormat="1" ht="17.25" thickBot="1">
      <c r="A61" s="589"/>
      <c r="B61" s="592"/>
      <c r="C61" s="796"/>
      <c r="D61" s="592"/>
      <c r="E61" s="797"/>
      <c r="F61" s="593"/>
    </row>
    <row r="62" spans="1:6" s="580" customFormat="1">
      <c r="A62" s="674" t="s">
        <v>452</v>
      </c>
      <c r="B62" s="1527"/>
      <c r="C62" s="1528"/>
      <c r="D62" s="1528"/>
      <c r="E62" s="1528"/>
      <c r="F62" s="1529"/>
    </row>
    <row r="63" spans="1:6" s="580" customFormat="1" ht="27">
      <c r="A63" s="705" t="s">
        <v>446</v>
      </c>
      <c r="B63" s="1520"/>
      <c r="C63" s="1521"/>
      <c r="D63" s="1521"/>
      <c r="E63" s="1521"/>
      <c r="F63" s="1522"/>
    </row>
    <row r="64" spans="1:6" s="580" customFormat="1" ht="27">
      <c r="A64" s="705" t="s">
        <v>447</v>
      </c>
      <c r="B64" s="1523"/>
      <c r="C64" s="1521"/>
      <c r="D64" s="1521"/>
      <c r="E64" s="1521"/>
      <c r="F64" s="1522"/>
    </row>
    <row r="65" spans="1:8" s="580" customFormat="1">
      <c r="A65" s="623"/>
      <c r="B65" s="707" t="s">
        <v>391</v>
      </c>
      <c r="C65" s="708" t="s">
        <v>392</v>
      </c>
      <c r="D65" s="706" t="s">
        <v>393</v>
      </c>
      <c r="E65" s="706" t="s">
        <v>394</v>
      </c>
      <c r="F65" s="573" t="s">
        <v>192</v>
      </c>
    </row>
    <row r="66" spans="1:8" s="580" customFormat="1" ht="17.25" thickBot="1">
      <c r="A66" s="673"/>
      <c r="B66" s="575"/>
      <c r="C66" s="574"/>
      <c r="D66" s="575"/>
      <c r="E66" s="576">
        <f>(D66/12)*C66</f>
        <v>0</v>
      </c>
      <c r="F66" s="577">
        <f>ROUND(B66*E66,0)</f>
        <v>0</v>
      </c>
    </row>
    <row r="67" spans="1:8">
      <c r="A67" s="594"/>
      <c r="B67" s="595" t="s">
        <v>404</v>
      </c>
      <c r="C67" s="596">
        <f>SUM(C12,C18,C24,C30,C36,C42)</f>
        <v>0</v>
      </c>
      <c r="D67" s="594" t="s">
        <v>405</v>
      </c>
      <c r="E67" s="597">
        <f>SUM(E12,E18,E24,E30,E36,E42)</f>
        <v>0</v>
      </c>
    </row>
    <row r="68" spans="1:8">
      <c r="F68" s="599"/>
    </row>
    <row r="69" spans="1:8" s="580" customFormat="1">
      <c r="A69" s="600" t="s">
        <v>206</v>
      </c>
      <c r="B69" s="601"/>
      <c r="C69" s="581"/>
      <c r="E69" s="595" t="s">
        <v>205</v>
      </c>
      <c r="F69" s="602">
        <f>F12+F18+F24+F30+F36+F42</f>
        <v>0</v>
      </c>
    </row>
    <row r="70" spans="1:8" s="580" customFormat="1">
      <c r="A70" s="603" t="s">
        <v>207</v>
      </c>
      <c r="C70" s="581"/>
      <c r="D70" s="600"/>
      <c r="F70" s="604"/>
    </row>
    <row r="71" spans="1:8" s="580" customFormat="1">
      <c r="A71" s="672"/>
      <c r="B71" s="672"/>
      <c r="C71" s="1524" t="s">
        <v>208</v>
      </c>
      <c r="D71" s="1524"/>
      <c r="E71" s="1525" t="s">
        <v>209</v>
      </c>
      <c r="F71" s="1526"/>
    </row>
    <row r="72" spans="1:8" s="580" customFormat="1">
      <c r="A72" s="1222"/>
      <c r="B72" s="1173"/>
      <c r="C72" s="1517" t="s">
        <v>211</v>
      </c>
      <c r="D72" s="1517"/>
      <c r="E72" s="1518">
        <f t="shared" ref="E72:E79" si="0">$F$69*G72</f>
        <v>0</v>
      </c>
      <c r="F72" s="1519"/>
      <c r="G72" s="605">
        <v>7.6499999999999999E-2</v>
      </c>
      <c r="H72" s="695" t="s">
        <v>212</v>
      </c>
    </row>
    <row r="73" spans="1:8" s="580" customFormat="1">
      <c r="A73" s="1222"/>
      <c r="B73" s="1173"/>
      <c r="C73" s="1517" t="s">
        <v>213</v>
      </c>
      <c r="D73" s="1517"/>
      <c r="E73" s="1518">
        <f t="shared" si="0"/>
        <v>0</v>
      </c>
      <c r="F73" s="1519"/>
      <c r="G73" s="605">
        <v>4.8000000000000001E-2</v>
      </c>
    </row>
    <row r="74" spans="1:8" s="580" customFormat="1">
      <c r="A74" s="1222"/>
      <c r="B74" s="1173"/>
      <c r="C74" s="1517" t="s">
        <v>214</v>
      </c>
      <c r="D74" s="1517"/>
      <c r="E74" s="1518">
        <f t="shared" si="0"/>
        <v>0</v>
      </c>
      <c r="F74" s="1519"/>
      <c r="G74" s="605">
        <v>0.14249999999999999</v>
      </c>
    </row>
    <row r="75" spans="1:8" s="580" customFormat="1">
      <c r="A75" s="1222"/>
      <c r="B75" s="1173"/>
      <c r="C75" s="1517" t="s">
        <v>215</v>
      </c>
      <c r="D75" s="1517"/>
      <c r="E75" s="1518">
        <f t="shared" si="0"/>
        <v>0</v>
      </c>
      <c r="F75" s="1519"/>
      <c r="G75" s="605">
        <v>0.01</v>
      </c>
    </row>
    <row r="76" spans="1:8" s="580" customFormat="1">
      <c r="A76" s="1222"/>
      <c r="B76" s="1173"/>
      <c r="C76" s="1517" t="s">
        <v>216</v>
      </c>
      <c r="D76" s="1517"/>
      <c r="E76" s="1518">
        <f t="shared" si="0"/>
        <v>0</v>
      </c>
      <c r="F76" s="1519"/>
      <c r="G76" s="605">
        <v>2.1999999999999999E-2</v>
      </c>
    </row>
    <row r="77" spans="1:8" s="580" customFormat="1">
      <c r="A77" s="1222"/>
      <c r="B77" s="1173"/>
      <c r="C77" s="1517" t="s">
        <v>217</v>
      </c>
      <c r="D77" s="1517"/>
      <c r="E77" s="1518">
        <f t="shared" si="0"/>
        <v>0</v>
      </c>
      <c r="F77" s="1519"/>
      <c r="G77" s="605">
        <v>0</v>
      </c>
    </row>
    <row r="78" spans="1:8" s="580" customFormat="1">
      <c r="A78" s="1222"/>
      <c r="B78" s="1173"/>
      <c r="C78" s="1517" t="s">
        <v>218</v>
      </c>
      <c r="D78" s="1517"/>
      <c r="E78" s="1518">
        <f t="shared" si="0"/>
        <v>0</v>
      </c>
      <c r="F78" s="1519"/>
      <c r="G78" s="605">
        <v>0</v>
      </c>
    </row>
    <row r="79" spans="1:8" s="580" customFormat="1">
      <c r="A79" s="1222"/>
      <c r="B79" s="1173"/>
      <c r="C79" s="1517" t="s">
        <v>157</v>
      </c>
      <c r="D79" s="1517"/>
      <c r="E79" s="1518">
        <f t="shared" si="0"/>
        <v>0</v>
      </c>
      <c r="F79" s="1519"/>
      <c r="G79" s="605">
        <v>0</v>
      </c>
    </row>
    <row r="80" spans="1:8" s="580" customFormat="1">
      <c r="C80" s="581"/>
      <c r="E80" s="606" t="s">
        <v>219</v>
      </c>
      <c r="F80" s="602">
        <f>ROUND(SUM(E72:F79),0)</f>
        <v>0</v>
      </c>
      <c r="G80" s="605">
        <f>SUM(G72:G79)</f>
        <v>0.29900000000000004</v>
      </c>
    </row>
    <row r="81" spans="1:14" s="580" customFormat="1" ht="7.5" customHeight="1">
      <c r="C81" s="581"/>
      <c r="F81" s="604"/>
    </row>
    <row r="82" spans="1:14" s="580" customFormat="1">
      <c r="C82" s="607"/>
      <c r="E82" s="595" t="s">
        <v>220</v>
      </c>
      <c r="F82" s="666">
        <f>IF(F80=0,0,F80/F69)</f>
        <v>0</v>
      </c>
      <c r="H82" s="695" t="s">
        <v>408</v>
      </c>
    </row>
    <row r="83" spans="1:14" s="580" customFormat="1" ht="9.9499999999999993" customHeight="1" thickBot="1">
      <c r="A83" s="467"/>
      <c r="C83" s="581"/>
      <c r="D83" s="608"/>
      <c r="E83" s="600"/>
      <c r="F83" s="604"/>
    </row>
    <row r="84" spans="1:14" s="580" customFormat="1" ht="17.25" thickBot="1">
      <c r="C84" s="609"/>
      <c r="D84" s="610"/>
      <c r="E84" s="611" t="s">
        <v>221</v>
      </c>
      <c r="F84" s="612">
        <f>ROUND(F69+F80,0)</f>
        <v>0</v>
      </c>
    </row>
    <row r="85" spans="1:14">
      <c r="E85" s="594"/>
      <c r="F85" s="613"/>
    </row>
    <row r="86" spans="1:14" s="580" customFormat="1">
      <c r="A86" s="600" t="s">
        <v>222</v>
      </c>
      <c r="C86" s="581"/>
      <c r="F86" s="604"/>
    </row>
    <row r="87" spans="1:14" ht="11.1" customHeight="1">
      <c r="A87" s="614"/>
      <c r="B87" s="614"/>
    </row>
    <row r="88" spans="1:14">
      <c r="A88" s="615" t="s">
        <v>223</v>
      </c>
      <c r="B88" s="815" t="s">
        <v>410</v>
      </c>
      <c r="C88" s="617"/>
      <c r="D88" s="618"/>
      <c r="E88" s="616"/>
      <c r="F88" s="619"/>
    </row>
    <row r="89" spans="1:14" ht="13.5" customHeight="1">
      <c r="A89" s="620"/>
      <c r="B89" s="1515" t="s">
        <v>411</v>
      </c>
      <c r="C89" s="1515"/>
      <c r="D89" s="1515"/>
      <c r="E89" s="616"/>
      <c r="F89" s="619"/>
    </row>
    <row r="90" spans="1:14">
      <c r="A90" s="620" t="s">
        <v>224</v>
      </c>
      <c r="B90" s="1516"/>
      <c r="C90" s="1516"/>
      <c r="D90" s="1516"/>
      <c r="E90" s="621" t="s">
        <v>412</v>
      </c>
      <c r="F90" s="622" t="s">
        <v>209</v>
      </c>
      <c r="H90" s="1241" t="s">
        <v>224</v>
      </c>
      <c r="I90" s="1434" t="s">
        <v>225</v>
      </c>
      <c r="J90" s="1435"/>
      <c r="K90" s="1435"/>
      <c r="L90" s="1241" t="s">
        <v>226</v>
      </c>
      <c r="M90" s="678" t="s">
        <v>209</v>
      </c>
      <c r="N90" s="677"/>
    </row>
    <row r="91" spans="1:14" ht="16.5" customHeight="1">
      <c r="A91" s="680"/>
      <c r="B91" s="1511"/>
      <c r="C91" s="1512"/>
      <c r="D91" s="1513"/>
      <c r="E91" s="623"/>
      <c r="F91" s="624"/>
      <c r="H91" s="676" t="s">
        <v>227</v>
      </c>
      <c r="I91" s="1431" t="s">
        <v>413</v>
      </c>
      <c r="J91" s="1431"/>
      <c r="K91" s="1431"/>
      <c r="L91" s="676" t="s">
        <v>414</v>
      </c>
      <c r="M91" s="679">
        <v>35100</v>
      </c>
      <c r="N91" s="677"/>
    </row>
    <row r="92" spans="1:14" ht="14.25" customHeight="1">
      <c r="A92" s="680"/>
      <c r="B92" s="1511"/>
      <c r="C92" s="1512"/>
      <c r="D92" s="1513"/>
      <c r="E92" s="623"/>
      <c r="F92" s="624"/>
      <c r="H92" s="676" t="s">
        <v>227</v>
      </c>
      <c r="I92" s="1431" t="s">
        <v>415</v>
      </c>
      <c r="J92" s="1431"/>
      <c r="K92" s="1431"/>
      <c r="L92" s="676" t="s">
        <v>416</v>
      </c>
      <c r="M92" s="679">
        <v>9133</v>
      </c>
      <c r="N92" s="677"/>
    </row>
    <row r="93" spans="1:14" ht="14.25" customHeight="1">
      <c r="A93" s="680"/>
      <c r="B93" s="1511"/>
      <c r="C93" s="1512"/>
      <c r="D93" s="1513"/>
      <c r="E93" s="623"/>
      <c r="F93" s="624"/>
      <c r="H93" s="677" t="s">
        <v>417</v>
      </c>
    </row>
    <row r="94" spans="1:14">
      <c r="A94" s="680"/>
      <c r="B94" s="1511"/>
      <c r="C94" s="1512"/>
      <c r="D94" s="1513"/>
      <c r="E94" s="623"/>
      <c r="F94" s="624"/>
    </row>
    <row r="95" spans="1:14">
      <c r="A95" s="680"/>
      <c r="B95" s="1511"/>
      <c r="C95" s="1512"/>
      <c r="D95" s="1513"/>
      <c r="E95" s="623"/>
      <c r="F95" s="624"/>
      <c r="H95" s="677" t="s">
        <v>418</v>
      </c>
    </row>
    <row r="96" spans="1:14">
      <c r="B96" s="625"/>
      <c r="C96" s="614"/>
      <c r="D96" s="625"/>
      <c r="E96" s="626" t="s">
        <v>230</v>
      </c>
      <c r="F96" s="627">
        <f>ROUND(SUM(F91:F95),0)</f>
        <v>0</v>
      </c>
    </row>
    <row r="97" spans="1:13">
      <c r="B97" s="625"/>
      <c r="C97" s="614"/>
      <c r="D97" s="625"/>
    </row>
    <row r="98" spans="1:13">
      <c r="A98" s="615" t="s">
        <v>231</v>
      </c>
      <c r="B98" s="625"/>
      <c r="C98" s="614"/>
      <c r="D98" s="625"/>
    </row>
    <row r="99" spans="1:13" ht="4.5" customHeight="1">
      <c r="A99" s="620"/>
      <c r="B99" s="625"/>
      <c r="C99" s="614"/>
      <c r="D99" s="625"/>
    </row>
    <row r="100" spans="1:13">
      <c r="A100" s="620" t="s">
        <v>224</v>
      </c>
      <c r="B100" s="1514" t="s">
        <v>453</v>
      </c>
      <c r="C100" s="1514"/>
      <c r="D100" s="1514"/>
      <c r="E100" s="621" t="s">
        <v>412</v>
      </c>
      <c r="F100" s="622" t="s">
        <v>209</v>
      </c>
      <c r="H100" s="1241" t="s">
        <v>224</v>
      </c>
      <c r="I100" s="1434" t="s">
        <v>225</v>
      </c>
      <c r="J100" s="1435"/>
      <c r="K100" s="1435"/>
      <c r="L100" s="1241" t="s">
        <v>226</v>
      </c>
      <c r="M100" s="678" t="s">
        <v>209</v>
      </c>
    </row>
    <row r="101" spans="1:13" ht="22.5" customHeight="1">
      <c r="A101" s="680"/>
      <c r="B101" s="1505"/>
      <c r="C101" s="1506"/>
      <c r="D101" s="1507"/>
      <c r="E101" s="623"/>
      <c r="F101" s="624"/>
      <c r="H101" s="676" t="s">
        <v>232</v>
      </c>
      <c r="I101" s="1431" t="s">
        <v>233</v>
      </c>
      <c r="J101" s="1431"/>
      <c r="K101" s="1431"/>
      <c r="L101" s="676" t="s">
        <v>419</v>
      </c>
      <c r="M101" s="679">
        <v>1500</v>
      </c>
    </row>
    <row r="102" spans="1:13">
      <c r="A102" s="680"/>
      <c r="B102" s="1505"/>
      <c r="C102" s="1506"/>
      <c r="D102" s="1507"/>
      <c r="E102" s="623"/>
      <c r="F102" s="624"/>
    </row>
    <row r="103" spans="1:13" ht="16.5" customHeight="1">
      <c r="A103" s="680"/>
      <c r="B103" s="1505"/>
      <c r="C103" s="1506"/>
      <c r="D103" s="1507"/>
      <c r="E103" s="623"/>
      <c r="F103" s="624"/>
    </row>
    <row r="104" spans="1:13">
      <c r="A104" s="680"/>
      <c r="B104" s="1505"/>
      <c r="C104" s="1506"/>
      <c r="D104" s="1507"/>
      <c r="E104" s="623"/>
      <c r="F104" s="624"/>
    </row>
    <row r="105" spans="1:13">
      <c r="A105" s="680"/>
      <c r="B105" s="1505"/>
      <c r="C105" s="1506"/>
      <c r="D105" s="1507"/>
      <c r="E105" s="623"/>
      <c r="F105" s="624"/>
    </row>
    <row r="106" spans="1:13">
      <c r="B106" s="625"/>
      <c r="C106" s="614"/>
      <c r="D106" s="1245"/>
      <c r="E106" s="626" t="s">
        <v>235</v>
      </c>
      <c r="F106" s="627">
        <f>ROUND(SUM(F101:F105),0)</f>
        <v>0</v>
      </c>
    </row>
    <row r="107" spans="1:13">
      <c r="A107" s="620"/>
      <c r="B107" s="625"/>
      <c r="C107" s="614"/>
      <c r="D107" s="625"/>
    </row>
    <row r="108" spans="1:13">
      <c r="A108" s="615" t="s">
        <v>236</v>
      </c>
      <c r="B108" s="625"/>
      <c r="C108" s="614"/>
      <c r="D108" s="625"/>
    </row>
    <row r="109" spans="1:13" ht="5.25" customHeight="1">
      <c r="A109" s="620"/>
      <c r="B109" s="625"/>
      <c r="C109" s="614"/>
      <c r="D109" s="625"/>
    </row>
    <row r="110" spans="1:13">
      <c r="A110" s="620" t="s">
        <v>224</v>
      </c>
      <c r="B110" s="1244" t="s">
        <v>225</v>
      </c>
      <c r="C110" s="1244"/>
      <c r="D110" s="1244"/>
      <c r="E110" s="621" t="s">
        <v>412</v>
      </c>
      <c r="F110" s="622" t="s">
        <v>209</v>
      </c>
      <c r="H110" s="1241" t="s">
        <v>224</v>
      </c>
      <c r="I110" s="1434" t="s">
        <v>225</v>
      </c>
      <c r="J110" s="1435"/>
      <c r="K110" s="1435"/>
      <c r="L110" s="1241" t="s">
        <v>226</v>
      </c>
      <c r="M110" s="678" t="s">
        <v>209</v>
      </c>
    </row>
    <row r="111" spans="1:13" ht="28.5" customHeight="1">
      <c r="A111" s="680"/>
      <c r="B111" s="1505"/>
      <c r="C111" s="1506"/>
      <c r="D111" s="1507"/>
      <c r="E111" s="623"/>
      <c r="F111" s="624"/>
      <c r="H111" s="676" t="s">
        <v>237</v>
      </c>
      <c r="I111" s="1431" t="s">
        <v>238</v>
      </c>
      <c r="J111" s="1431"/>
      <c r="K111" s="1431"/>
      <c r="L111" s="676" t="s">
        <v>239</v>
      </c>
      <c r="M111" s="679">
        <f>100*12</f>
        <v>1200</v>
      </c>
    </row>
    <row r="112" spans="1:13">
      <c r="A112" s="680"/>
      <c r="B112" s="1505"/>
      <c r="C112" s="1506"/>
      <c r="D112" s="1507"/>
      <c r="E112" s="623"/>
      <c r="F112" s="624"/>
    </row>
    <row r="113" spans="1:13">
      <c r="A113" s="680"/>
      <c r="B113" s="1505"/>
      <c r="C113" s="1506"/>
      <c r="D113" s="1507"/>
      <c r="E113" s="623"/>
      <c r="F113" s="624"/>
    </row>
    <row r="114" spans="1:13">
      <c r="A114" s="680"/>
      <c r="B114" s="1505"/>
      <c r="C114" s="1506"/>
      <c r="D114" s="1507"/>
      <c r="E114" s="623"/>
      <c r="F114" s="624"/>
    </row>
    <row r="115" spans="1:13">
      <c r="A115" s="680"/>
      <c r="B115" s="1505"/>
      <c r="C115" s="1506"/>
      <c r="D115" s="1507"/>
      <c r="E115" s="623"/>
      <c r="F115" s="624"/>
    </row>
    <row r="116" spans="1:13">
      <c r="A116" s="620"/>
      <c r="D116" s="628"/>
      <c r="E116" s="626" t="s">
        <v>240</v>
      </c>
      <c r="F116" s="627">
        <f>ROUND(SUM(F111:F115),0)</f>
        <v>0</v>
      </c>
    </row>
    <row r="118" spans="1:13">
      <c r="A118" s="615" t="s">
        <v>241</v>
      </c>
    </row>
    <row r="119" spans="1:13" ht="6.75" customHeight="1">
      <c r="E119" s="629"/>
      <c r="F119" s="630"/>
    </row>
    <row r="120" spans="1:13">
      <c r="A120" s="635" t="s">
        <v>242</v>
      </c>
      <c r="B120" s="1508" t="s">
        <v>243</v>
      </c>
      <c r="C120" s="1508"/>
      <c r="D120" s="631" t="s">
        <v>224</v>
      </c>
      <c r="E120" s="621" t="s">
        <v>412</v>
      </c>
      <c r="F120" s="632" t="s">
        <v>209</v>
      </c>
      <c r="H120" s="683" t="s">
        <v>242</v>
      </c>
      <c r="I120" s="677"/>
      <c r="J120" s="683" t="s">
        <v>243</v>
      </c>
      <c r="K120" s="683" t="s">
        <v>224</v>
      </c>
      <c r="L120" s="683" t="s">
        <v>226</v>
      </c>
      <c r="M120" s="684" t="s">
        <v>209</v>
      </c>
    </row>
    <row r="121" spans="1:13" ht="33">
      <c r="A121" s="681"/>
      <c r="B121" s="1509"/>
      <c r="C121" s="1510"/>
      <c r="D121" s="633"/>
      <c r="E121" s="633"/>
      <c r="F121" s="634"/>
      <c r="H121" s="1430" t="s">
        <v>244</v>
      </c>
      <c r="I121" s="1431"/>
      <c r="J121" s="1240" t="s">
        <v>245</v>
      </c>
      <c r="K121" s="1240" t="s">
        <v>246</v>
      </c>
      <c r="L121" s="1240" t="s">
        <v>420</v>
      </c>
      <c r="M121" s="685">
        <v>1200</v>
      </c>
    </row>
    <row r="122" spans="1:13">
      <c r="A122" s="681"/>
      <c r="B122" s="1505"/>
      <c r="C122" s="1507"/>
      <c r="D122" s="633"/>
      <c r="E122" s="633"/>
      <c r="F122" s="634"/>
    </row>
    <row r="123" spans="1:13">
      <c r="A123" s="681"/>
      <c r="B123" s="1505"/>
      <c r="C123" s="1507"/>
      <c r="D123" s="633"/>
      <c r="E123" s="633"/>
      <c r="F123" s="634"/>
    </row>
    <row r="124" spans="1:13">
      <c r="A124" s="681"/>
      <c r="B124" s="1505"/>
      <c r="C124" s="1507"/>
      <c r="D124" s="633"/>
      <c r="E124" s="633"/>
      <c r="F124" s="634"/>
    </row>
    <row r="125" spans="1:13">
      <c r="E125" s="626" t="s">
        <v>248</v>
      </c>
      <c r="F125" s="627">
        <f>ROUND(SUM(F121:F124),0)</f>
        <v>0</v>
      </c>
    </row>
    <row r="127" spans="1:13">
      <c r="A127" s="615" t="s">
        <v>249</v>
      </c>
    </row>
    <row r="128" spans="1:13" ht="6.6" customHeight="1">
      <c r="A128" s="635"/>
    </row>
    <row r="129" spans="1:13">
      <c r="A129" s="620" t="s">
        <v>421</v>
      </c>
      <c r="B129" s="672" t="s">
        <v>251</v>
      </c>
      <c r="C129" s="672"/>
      <c r="D129" s="672"/>
      <c r="E129" s="621" t="s">
        <v>412</v>
      </c>
      <c r="F129" s="622" t="s">
        <v>209</v>
      </c>
      <c r="H129" s="1241" t="s">
        <v>250</v>
      </c>
      <c r="I129" s="1434" t="s">
        <v>251</v>
      </c>
      <c r="J129" s="1435"/>
      <c r="K129" s="1435"/>
      <c r="L129" s="1241" t="s">
        <v>226</v>
      </c>
      <c r="M129" s="678" t="s">
        <v>209</v>
      </c>
    </row>
    <row r="130" spans="1:13">
      <c r="A130" s="681"/>
      <c r="B130" s="1505" t="s">
        <v>422</v>
      </c>
      <c r="C130" s="1506"/>
      <c r="D130" s="1507"/>
      <c r="E130" s="623"/>
      <c r="F130" s="624"/>
      <c r="H130" s="676" t="s">
        <v>252</v>
      </c>
      <c r="I130" s="1431" t="s">
        <v>253</v>
      </c>
      <c r="J130" s="1431"/>
      <c r="K130" s="1431"/>
      <c r="L130" s="676" t="s">
        <v>254</v>
      </c>
      <c r="M130" s="679">
        <f>500*4</f>
        <v>2000</v>
      </c>
    </row>
    <row r="131" spans="1:13">
      <c r="A131" s="681"/>
      <c r="B131" s="1505"/>
      <c r="C131" s="1506"/>
      <c r="D131" s="1507"/>
      <c r="E131" s="623"/>
      <c r="F131" s="624"/>
    </row>
    <row r="132" spans="1:13">
      <c r="A132" s="681"/>
      <c r="B132" s="1505"/>
      <c r="C132" s="1506"/>
      <c r="D132" s="1507"/>
      <c r="E132" s="623"/>
      <c r="F132" s="624"/>
    </row>
    <row r="133" spans="1:13">
      <c r="A133" s="681"/>
      <c r="B133" s="1505"/>
      <c r="C133" s="1506"/>
      <c r="D133" s="1507"/>
      <c r="E133" s="623"/>
      <c r="F133" s="624"/>
    </row>
    <row r="134" spans="1:13">
      <c r="D134" s="628"/>
      <c r="E134" s="626" t="s">
        <v>255</v>
      </c>
      <c r="F134" s="627">
        <f>ROUND(SUM(F130:F133),0)</f>
        <v>0</v>
      </c>
    </row>
    <row r="136" spans="1:13">
      <c r="A136" s="615" t="s">
        <v>256</v>
      </c>
    </row>
    <row r="137" spans="1:13" ht="6" customHeight="1">
      <c r="A137" s="635"/>
    </row>
    <row r="138" spans="1:13">
      <c r="A138" s="682" t="s">
        <v>224</v>
      </c>
      <c r="B138" s="672" t="s">
        <v>225</v>
      </c>
      <c r="C138" s="672"/>
      <c r="D138" s="672"/>
      <c r="E138" s="621" t="s">
        <v>412</v>
      </c>
      <c r="F138" s="622" t="s">
        <v>209</v>
      </c>
      <c r="H138" s="1241" t="s">
        <v>224</v>
      </c>
      <c r="I138" s="1434" t="s">
        <v>225</v>
      </c>
      <c r="J138" s="1435"/>
      <c r="K138" s="1435"/>
      <c r="L138" s="1241" t="s">
        <v>226</v>
      </c>
      <c r="M138" s="678" t="s">
        <v>209</v>
      </c>
    </row>
    <row r="139" spans="1:13">
      <c r="A139" s="681"/>
      <c r="B139" s="1223"/>
      <c r="C139" s="1188"/>
      <c r="D139" s="1224"/>
      <c r="E139" s="623"/>
      <c r="F139" s="624"/>
      <c r="H139" s="676" t="s">
        <v>257</v>
      </c>
      <c r="I139" s="1431" t="s">
        <v>258</v>
      </c>
      <c r="J139" s="1431"/>
      <c r="K139" s="1431"/>
      <c r="L139" s="676" t="s">
        <v>259</v>
      </c>
      <c r="M139" s="679">
        <f>50*20</f>
        <v>1000</v>
      </c>
    </row>
    <row r="140" spans="1:13">
      <c r="A140" s="681"/>
      <c r="B140" s="1223"/>
      <c r="C140" s="1188"/>
      <c r="D140" s="1224"/>
      <c r="E140" s="623"/>
      <c r="F140" s="624"/>
      <c r="H140" s="616"/>
      <c r="I140" s="540"/>
      <c r="J140" s="540"/>
      <c r="K140" s="540"/>
      <c r="L140" s="616"/>
      <c r="M140" s="636"/>
    </row>
    <row r="141" spans="1:13">
      <c r="A141" s="681"/>
      <c r="B141" s="1223"/>
      <c r="C141" s="1188"/>
      <c r="D141" s="1224"/>
      <c r="E141" s="623"/>
      <c r="F141" s="624"/>
      <c r="H141" s="616"/>
      <c r="I141" s="540"/>
      <c r="J141" s="540"/>
      <c r="K141" s="540"/>
      <c r="L141" s="616"/>
      <c r="M141" s="636"/>
    </row>
    <row r="142" spans="1:13">
      <c r="A142" s="681"/>
      <c r="B142" s="1223"/>
      <c r="C142" s="1188"/>
      <c r="D142" s="1224"/>
      <c r="E142" s="623"/>
      <c r="F142" s="624"/>
      <c r="H142" s="616"/>
      <c r="I142" s="540"/>
      <c r="J142" s="540"/>
      <c r="K142" s="540"/>
      <c r="L142" s="616"/>
      <c r="M142" s="636"/>
    </row>
    <row r="143" spans="1:13">
      <c r="A143" s="681"/>
      <c r="B143" s="1223"/>
      <c r="C143" s="1188"/>
      <c r="D143" s="1224"/>
      <c r="E143" s="623"/>
      <c r="F143" s="624"/>
    </row>
    <row r="144" spans="1:13">
      <c r="E144" s="626" t="s">
        <v>260</v>
      </c>
      <c r="F144" s="627">
        <f>SUM(F139:F143)</f>
        <v>0</v>
      </c>
    </row>
    <row r="145" spans="1:8" ht="17.25" thickBot="1"/>
    <row r="146" spans="1:8" ht="17.25" thickBot="1">
      <c r="C146" s="581"/>
      <c r="D146" s="637"/>
      <c r="E146" s="638" t="s">
        <v>261</v>
      </c>
      <c r="F146" s="612">
        <f>ROUND(F96+F106+F116+F125+F134+F144,0)</f>
        <v>0</v>
      </c>
    </row>
    <row r="147" spans="1:8" ht="17.25" thickBot="1"/>
    <row r="148" spans="1:8" ht="17.25" thickBot="1">
      <c r="D148" s="637"/>
      <c r="E148" s="611" t="s">
        <v>265</v>
      </c>
      <c r="F148" s="612">
        <f>ROUND(F84+F146,0)</f>
        <v>0</v>
      </c>
    </row>
    <row r="149" spans="1:8" s="580" customFormat="1">
      <c r="A149" s="600" t="s">
        <v>266</v>
      </c>
      <c r="B149" s="639"/>
      <c r="C149" s="581"/>
      <c r="F149" s="630"/>
    </row>
    <row r="150" spans="1:8">
      <c r="A150" s="580" t="s">
        <v>424</v>
      </c>
      <c r="B150" s="639"/>
    </row>
    <row r="151" spans="1:8">
      <c r="A151" s="640"/>
      <c r="F151" s="622" t="s">
        <v>268</v>
      </c>
    </row>
    <row r="152" spans="1:8">
      <c r="A152" s="1187"/>
      <c r="B152" s="1225"/>
      <c r="C152" s="1226"/>
      <c r="D152" s="1227"/>
      <c r="E152" s="1228"/>
      <c r="F152" s="641">
        <f>ROUND(F148*0.15,0)</f>
        <v>0</v>
      </c>
    </row>
    <row r="153" spans="1:8">
      <c r="A153" s="642"/>
      <c r="B153" s="643"/>
      <c r="C153" s="644"/>
      <c r="D153" s="628"/>
      <c r="E153" s="645"/>
      <c r="F153" s="646"/>
    </row>
    <row r="154" spans="1:8">
      <c r="A154" s="642"/>
      <c r="B154" s="643"/>
      <c r="C154" s="644"/>
      <c r="D154" s="628"/>
      <c r="E154" s="645"/>
      <c r="F154" s="646"/>
    </row>
    <row r="155" spans="1:8" ht="11.25" customHeight="1">
      <c r="A155" s="580"/>
      <c r="B155" s="647"/>
      <c r="C155" s="581"/>
      <c r="D155" s="580"/>
      <c r="E155" s="580"/>
      <c r="F155" s="630"/>
    </row>
    <row r="156" spans="1:8" ht="17.25" thickBot="1">
      <c r="A156" s="648"/>
      <c r="E156" s="594" t="s">
        <v>269</v>
      </c>
      <c r="F156" s="675" t="e">
        <f>F157/F148</f>
        <v>#DIV/0!</v>
      </c>
      <c r="H156" s="677" t="s">
        <v>425</v>
      </c>
    </row>
    <row r="157" spans="1:8" ht="17.25" thickBot="1">
      <c r="A157" s="649"/>
      <c r="D157" s="637"/>
      <c r="E157" s="650" t="s">
        <v>270</v>
      </c>
      <c r="F157" s="612">
        <f>ROUND(SUM(F152:F154),0)</f>
        <v>0</v>
      </c>
    </row>
    <row r="158" spans="1:8" ht="10.5" customHeight="1" thickBot="1">
      <c r="A158" s="649"/>
      <c r="F158" s="599"/>
    </row>
    <row r="159" spans="1:8" ht="17.25" thickBot="1">
      <c r="D159" s="580"/>
      <c r="E159" s="651" t="s">
        <v>271</v>
      </c>
      <c r="F159" s="652">
        <f>ROUND(F148+F157,0)</f>
        <v>0</v>
      </c>
    </row>
    <row r="161" spans="3:6">
      <c r="C161" s="581"/>
      <c r="F161" s="599"/>
    </row>
    <row r="162" spans="3:6">
      <c r="F162" s="599"/>
    </row>
    <row r="163" spans="3:6">
      <c r="F163" s="599"/>
    </row>
    <row r="164" spans="3:6">
      <c r="F164" s="599"/>
    </row>
    <row r="165" spans="3:6">
      <c r="F165" s="599"/>
    </row>
    <row r="166" spans="3:6">
      <c r="F166" s="599"/>
    </row>
    <row r="167" spans="3:6">
      <c r="F167" s="599"/>
    </row>
    <row r="168" spans="3:6">
      <c r="F168" s="599"/>
    </row>
  </sheetData>
  <mergeCells count="94">
    <mergeCell ref="B131:D131"/>
    <mergeCell ref="B132:D132"/>
    <mergeCell ref="B133:D133"/>
    <mergeCell ref="I138:K138"/>
    <mergeCell ref="I139:K139"/>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89:D90"/>
    <mergeCell ref="I90:K90"/>
    <mergeCell ref="B91:D91"/>
    <mergeCell ref="I91:K91"/>
    <mergeCell ref="B92:D92"/>
    <mergeCell ref="I92:K92"/>
    <mergeCell ref="C77:D77"/>
    <mergeCell ref="E77:F77"/>
    <mergeCell ref="C78:D78"/>
    <mergeCell ref="E78:F78"/>
    <mergeCell ref="C79:D79"/>
    <mergeCell ref="E79:F79"/>
    <mergeCell ref="C74:D74"/>
    <mergeCell ref="E74:F74"/>
    <mergeCell ref="C75:D75"/>
    <mergeCell ref="E75:F75"/>
    <mergeCell ref="C76:D76"/>
    <mergeCell ref="E76:F76"/>
    <mergeCell ref="C73:D73"/>
    <mergeCell ref="E73:F73"/>
    <mergeCell ref="B52:F52"/>
    <mergeCell ref="B56:F56"/>
    <mergeCell ref="B57:F57"/>
    <mergeCell ref="B58:F58"/>
    <mergeCell ref="B62:F62"/>
    <mergeCell ref="B63:F63"/>
    <mergeCell ref="B64:F64"/>
    <mergeCell ref="C71:D71"/>
    <mergeCell ref="E71:F71"/>
    <mergeCell ref="C72:D72"/>
    <mergeCell ref="E72:F72"/>
    <mergeCell ref="B51:F51"/>
    <mergeCell ref="B28:F28"/>
    <mergeCell ref="B32:F32"/>
    <mergeCell ref="B33:F33"/>
    <mergeCell ref="B34:F34"/>
    <mergeCell ref="B38:F38"/>
    <mergeCell ref="B39:F39"/>
    <mergeCell ref="B40:F40"/>
    <mergeCell ref="B44:F44"/>
    <mergeCell ref="B45:F45"/>
    <mergeCell ref="B46:F46"/>
    <mergeCell ref="B50:F50"/>
    <mergeCell ref="B27:F27"/>
    <mergeCell ref="H11:I11"/>
    <mergeCell ref="H12:I12"/>
    <mergeCell ref="B14:F14"/>
    <mergeCell ref="B15:F15"/>
    <mergeCell ref="H15:O16"/>
    <mergeCell ref="B16:F16"/>
    <mergeCell ref="H17:O17"/>
    <mergeCell ref="B20:F20"/>
    <mergeCell ref="B21:F21"/>
    <mergeCell ref="B22:F22"/>
    <mergeCell ref="B26:F26"/>
    <mergeCell ref="B10:F10"/>
    <mergeCell ref="I10:M10"/>
    <mergeCell ref="A1:F1"/>
    <mergeCell ref="B8:F8"/>
    <mergeCell ref="I8:M8"/>
    <mergeCell ref="B9:F9"/>
    <mergeCell ref="I9:M9"/>
  </mergeCells>
  <conditionalFormatting sqref="F82">
    <cfRule type="cellIs" dxfId="37" priority="2" operator="greaterThan">
      <formula>0.3</formula>
    </cfRule>
  </conditionalFormatting>
  <conditionalFormatting sqref="F156">
    <cfRule type="cellIs" dxfId="36"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view="pageBreakPreview" zoomScaleNormal="120" zoomScaleSheetLayoutView="100" workbookViewId="0">
      <selection activeCell="L7" sqref="L7"/>
    </sheetView>
  </sheetViews>
  <sheetFormatPr defaultColWidth="9.140625" defaultRowHeight="15" customHeight="1"/>
  <cols>
    <col min="1" max="1" width="18.7109375" style="462" customWidth="1"/>
    <col min="2" max="2" width="10.7109375" style="462" customWidth="1"/>
    <col min="3" max="3" width="9.85546875" style="462" customWidth="1"/>
    <col min="4" max="4" width="7.28515625" style="462" customWidth="1"/>
    <col min="5" max="5" width="10.7109375" style="462" customWidth="1"/>
    <col min="6" max="6" width="7" style="462" customWidth="1"/>
    <col min="7" max="7" width="9.7109375" style="462" customWidth="1"/>
    <col min="8" max="8" width="7" style="462" customWidth="1"/>
    <col min="9" max="9" width="9.42578125" style="462" customWidth="1"/>
    <col min="10" max="10" width="6.85546875" style="462" customWidth="1"/>
    <col min="11" max="11" width="14.5703125" style="462" customWidth="1"/>
    <col min="12" max="12" width="13.5703125" style="461" customWidth="1"/>
    <col min="13" max="13" width="12.5703125" style="462" customWidth="1"/>
    <col min="14" max="16384" width="9.140625" style="462"/>
  </cols>
  <sheetData>
    <row r="1" spans="1:24" ht="18" customHeight="1">
      <c r="A1" s="744" t="s">
        <v>0</v>
      </c>
      <c r="B1" s="1229">
        <f>'Bdgt Justf B-3b Pg 2'!B3</f>
        <v>0</v>
      </c>
      <c r="C1" s="1209"/>
      <c r="D1" s="1209"/>
      <c r="E1" s="1209"/>
      <c r="F1" s="1209"/>
      <c r="G1" s="1209"/>
      <c r="H1" s="1210"/>
      <c r="I1" s="1162"/>
      <c r="J1" s="1211" t="s">
        <v>426</v>
      </c>
      <c r="K1" s="1212" t="str">
        <f>'Bdgt Justf B-3b Pg 2'!F3</f>
        <v>B-3b</v>
      </c>
    </row>
    <row r="2" spans="1:24" ht="18" customHeight="1">
      <c r="A2" s="745" t="s">
        <v>428</v>
      </c>
      <c r="B2" s="798">
        <f>'Bdgt Justf B-3b Pg 2'!B4</f>
        <v>0</v>
      </c>
      <c r="C2" s="466"/>
      <c r="D2" s="466"/>
      <c r="E2" s="466"/>
      <c r="F2" s="466"/>
      <c r="G2" s="466"/>
      <c r="H2" s="463"/>
      <c r="I2" s="464"/>
      <c r="J2" s="465" t="s">
        <v>291</v>
      </c>
      <c r="K2" s="746"/>
      <c r="L2" s="693" t="s">
        <v>346</v>
      </c>
    </row>
    <row r="3" spans="1:24" ht="18" customHeight="1">
      <c r="A3" s="747"/>
      <c r="B3" s="469"/>
      <c r="C3" s="469"/>
      <c r="D3" s="469"/>
      <c r="E3" s="469"/>
      <c r="F3" s="469"/>
      <c r="G3" s="469"/>
      <c r="H3" s="463"/>
      <c r="I3" s="464"/>
      <c r="J3" s="748" t="s">
        <v>429</v>
      </c>
      <c r="K3" s="749" t="s">
        <v>430</v>
      </c>
      <c r="L3" s="814" t="s">
        <v>349</v>
      </c>
    </row>
    <row r="4" spans="1:24" ht="18" customHeight="1">
      <c r="A4" s="487"/>
      <c r="B4" s="469"/>
      <c r="C4" s="463" t="s">
        <v>137</v>
      </c>
      <c r="D4" s="469"/>
      <c r="E4" s="469"/>
      <c r="F4" s="469"/>
      <c r="G4" s="469"/>
      <c r="H4" s="469"/>
      <c r="I4" s="469"/>
      <c r="J4" s="469"/>
      <c r="K4" s="488"/>
      <c r="L4" s="694" t="s">
        <v>350</v>
      </c>
    </row>
    <row r="5" spans="1:24" ht="6.75" customHeight="1">
      <c r="A5" s="487"/>
      <c r="B5" s="469"/>
      <c r="C5" s="469"/>
      <c r="D5" s="469"/>
      <c r="E5" s="469"/>
      <c r="F5" s="469"/>
      <c r="G5" s="469"/>
      <c r="H5" s="469"/>
      <c r="I5" s="469"/>
      <c r="J5" s="469"/>
      <c r="K5" s="488"/>
    </row>
    <row r="6" spans="1:24" ht="51.6" customHeight="1">
      <c r="A6" s="1500" t="s">
        <v>351</v>
      </c>
      <c r="B6" s="1501"/>
      <c r="C6" s="1502" t="s">
        <v>431</v>
      </c>
      <c r="D6" s="1503"/>
      <c r="E6" s="1502" t="s">
        <v>432</v>
      </c>
      <c r="F6" s="1503"/>
      <c r="G6" s="1502" t="s">
        <v>433</v>
      </c>
      <c r="H6" s="1503"/>
      <c r="I6" s="1502" t="s">
        <v>434</v>
      </c>
      <c r="J6" s="1504"/>
      <c r="K6" s="667"/>
      <c r="L6" s="1344" t="s">
        <v>353</v>
      </c>
      <c r="M6" s="1344"/>
      <c r="N6" s="1344"/>
      <c r="O6" s="1344"/>
      <c r="P6" s="1344"/>
      <c r="Q6" s="1344"/>
      <c r="R6" s="1344"/>
      <c r="S6" s="1344"/>
      <c r="T6" s="688"/>
      <c r="U6" s="688"/>
      <c r="V6" s="688"/>
      <c r="W6" s="688"/>
      <c r="X6" s="688"/>
    </row>
    <row r="7" spans="1:24" s="468" customFormat="1" ht="29.1" customHeight="1">
      <c r="A7" s="470" t="s">
        <v>141</v>
      </c>
      <c r="B7" s="458" t="s">
        <v>142</v>
      </c>
      <c r="C7" s="471" t="s">
        <v>109</v>
      </c>
      <c r="D7" s="472" t="s">
        <v>143</v>
      </c>
      <c r="E7" s="471" t="s">
        <v>109</v>
      </c>
      <c r="F7" s="472" t="s">
        <v>143</v>
      </c>
      <c r="G7" s="471" t="s">
        <v>109</v>
      </c>
      <c r="H7" s="472" t="s">
        <v>143</v>
      </c>
      <c r="I7" s="471" t="s">
        <v>109</v>
      </c>
      <c r="J7" s="472" t="s">
        <v>143</v>
      </c>
      <c r="K7" s="473" t="s">
        <v>355</v>
      </c>
      <c r="L7" s="813" t="s">
        <v>435</v>
      </c>
      <c r="M7" s="474"/>
    </row>
    <row r="8" spans="1:24" ht="19.5" customHeight="1">
      <c r="A8" s="475">
        <f>'Bdgt Justf B-3b Pg 2'!B8</f>
        <v>0</v>
      </c>
      <c r="B8" s="476">
        <f>'Bdgt Justf B-3b Pg 2'!E12</f>
        <v>0</v>
      </c>
      <c r="C8" s="1006"/>
      <c r="D8" s="477">
        <f>IF(C8=0,0,C8/$K$8)</f>
        <v>0</v>
      </c>
      <c r="E8" s="1006"/>
      <c r="F8" s="477">
        <f>IF(E8=0,0,E8/$K$8)</f>
        <v>0</v>
      </c>
      <c r="G8" s="1006">
        <v>0</v>
      </c>
      <c r="H8" s="477">
        <f>IF(G8=0,0,G8/$K$8)</f>
        <v>0</v>
      </c>
      <c r="I8" s="1006"/>
      <c r="J8" s="477">
        <f t="shared" ref="J8" si="0">IF(I8=0,0,I8/$K$8)</f>
        <v>0</v>
      </c>
      <c r="K8" s="1008">
        <f t="shared" ref="K8:K17" si="1">SUM(C8,E8,G8,I8)</f>
        <v>0</v>
      </c>
      <c r="L8" s="807" t="e">
        <f>#REF!</f>
        <v>#REF!</v>
      </c>
      <c r="M8" s="809" t="s">
        <v>436</v>
      </c>
    </row>
    <row r="9" spans="1:24" ht="19.5" customHeight="1">
      <c r="A9" s="475">
        <f>'Bdgt Justf B-3b Pg 2'!B14</f>
        <v>0</v>
      </c>
      <c r="B9" s="476">
        <f>'Bdgt Justf B-3b Pg 2'!E18</f>
        <v>0</v>
      </c>
      <c r="C9" s="1006"/>
      <c r="D9" s="477">
        <f>IF(C9=0,0,C9/$K$9)</f>
        <v>0</v>
      </c>
      <c r="E9" s="1006"/>
      <c r="F9" s="477">
        <f>IF(E9=0,0,E9/$K$9)</f>
        <v>0</v>
      </c>
      <c r="G9" s="1006"/>
      <c r="H9" s="477">
        <f>IF(G9=0,0,G9/$K$9)</f>
        <v>0</v>
      </c>
      <c r="I9" s="1006"/>
      <c r="J9" s="477">
        <f t="shared" ref="J9:J10" si="2">IF(I9=0,0,I9/$K$10)</f>
        <v>0</v>
      </c>
      <c r="K9" s="1008">
        <f t="shared" si="1"/>
        <v>0</v>
      </c>
      <c r="L9" s="807" t="e">
        <f>#REF!</f>
        <v>#REF!</v>
      </c>
      <c r="M9" s="809" t="s">
        <v>358</v>
      </c>
    </row>
    <row r="10" spans="1:24" ht="19.5" customHeight="1">
      <c r="A10" s="475">
        <f>'Bdgt Justf B-3b Pg 2'!B20</f>
        <v>0</v>
      </c>
      <c r="B10" s="476">
        <f>'Bdgt Justf B-3b Pg 2'!E24</f>
        <v>0</v>
      </c>
      <c r="C10" s="1006"/>
      <c r="D10" s="477">
        <f>IF(C10=0,0,C10/$K$10)</f>
        <v>0</v>
      </c>
      <c r="E10" s="1006"/>
      <c r="F10" s="477">
        <f>IF(E10=0,0,E10/$K$10)</f>
        <v>0</v>
      </c>
      <c r="G10" s="1006"/>
      <c r="H10" s="477">
        <f>IF(G10=0,0,G10/$K$10)</f>
        <v>0</v>
      </c>
      <c r="I10" s="1006"/>
      <c r="J10" s="477">
        <f t="shared" si="2"/>
        <v>0</v>
      </c>
      <c r="K10" s="1008">
        <f t="shared" si="1"/>
        <v>0</v>
      </c>
      <c r="L10" s="807" t="e">
        <f>#REF!</f>
        <v>#REF!</v>
      </c>
      <c r="M10" s="809" t="s">
        <v>359</v>
      </c>
    </row>
    <row r="11" spans="1:24" ht="19.5" customHeight="1">
      <c r="A11" s="475">
        <f>'Bdgt Justf B-3b Pg 2'!B26</f>
        <v>0</v>
      </c>
      <c r="B11" s="476">
        <f>'Bdgt Justf B-3b Pg 2'!E30</f>
        <v>0</v>
      </c>
      <c r="C11" s="1006"/>
      <c r="D11" s="477">
        <f>IF(C11=0,0,C11/$K$11)</f>
        <v>0</v>
      </c>
      <c r="E11" s="1006"/>
      <c r="F11" s="477">
        <f>IF(E11=0,0,E11/$K$11)</f>
        <v>0</v>
      </c>
      <c r="G11" s="1006"/>
      <c r="H11" s="477">
        <f>IF(G11=0,0,G11/$K$11)</f>
        <v>0</v>
      </c>
      <c r="I11" s="1006"/>
      <c r="J11" s="477">
        <f t="shared" ref="J11" si="3">IF(I11=0,0,I11/$K$11)</f>
        <v>0</v>
      </c>
      <c r="K11" s="1008">
        <f t="shared" si="1"/>
        <v>0</v>
      </c>
      <c r="L11" s="807" t="e">
        <f>#REF!</f>
        <v>#REF!</v>
      </c>
      <c r="M11" s="809" t="s">
        <v>360</v>
      </c>
    </row>
    <row r="12" spans="1:24" ht="19.5" customHeight="1">
      <c r="A12" s="475">
        <f>'Bdgt Justf B-3b Pg 2'!B32</f>
        <v>0</v>
      </c>
      <c r="B12" s="476">
        <f>'Bdgt Justf B-3b Pg 2'!E36</f>
        <v>0</v>
      </c>
      <c r="C12" s="1006"/>
      <c r="D12" s="477">
        <f>IF(C12=0,0,C12/$K$12)</f>
        <v>0</v>
      </c>
      <c r="E12" s="1006"/>
      <c r="F12" s="477">
        <f>IF(E12=0,0,E12/$K$12)</f>
        <v>0</v>
      </c>
      <c r="G12" s="1006"/>
      <c r="H12" s="477">
        <f>IF(G12=0,0,G12/$K$12)</f>
        <v>0</v>
      </c>
      <c r="I12" s="1006"/>
      <c r="J12" s="477">
        <f t="shared" ref="J12:J16" si="4">IF(I12=0,0,I12/$K$12)</f>
        <v>0</v>
      </c>
      <c r="K12" s="1008">
        <f t="shared" si="1"/>
        <v>0</v>
      </c>
      <c r="L12" s="807" t="e">
        <f>#REF!</f>
        <v>#REF!</v>
      </c>
      <c r="M12" s="808"/>
    </row>
    <row r="13" spans="1:24" ht="19.5" customHeight="1">
      <c r="A13" s="475">
        <f>'Bdgt Justf B-3b Pg 2'!B38</f>
        <v>0</v>
      </c>
      <c r="B13" s="476">
        <f>'Bdgt Justf B-3b Pg 2'!E42</f>
        <v>0</v>
      </c>
      <c r="C13" s="1006"/>
      <c r="D13" s="477">
        <f t="shared" ref="D13:D16" si="5">IF(C13=0,0,C13/$K$12)</f>
        <v>0</v>
      </c>
      <c r="E13" s="1006"/>
      <c r="F13" s="477">
        <f t="shared" ref="F13:F16" si="6">IF(E13=0,0,E13/$K$12)</f>
        <v>0</v>
      </c>
      <c r="G13" s="1006"/>
      <c r="H13" s="477">
        <f t="shared" ref="H13:H16" si="7">IF(G13=0,0,G13/$K$12)</f>
        <v>0</v>
      </c>
      <c r="I13" s="1006"/>
      <c r="J13" s="477">
        <f t="shared" si="4"/>
        <v>0</v>
      </c>
      <c r="K13" s="1008">
        <f t="shared" si="1"/>
        <v>0</v>
      </c>
      <c r="L13" s="807" t="e">
        <f>#REF!</f>
        <v>#REF!</v>
      </c>
      <c r="M13" s="816" t="s">
        <v>361</v>
      </c>
    </row>
    <row r="14" spans="1:24" ht="19.5" customHeight="1">
      <c r="A14" s="475">
        <f>'Bdgt Justf B-3b Pg 2'!B44</f>
        <v>0</v>
      </c>
      <c r="B14" s="476">
        <f>'Bdgt Justf B-3b Pg 2'!E48</f>
        <v>0</v>
      </c>
      <c r="C14" s="1006"/>
      <c r="D14" s="477">
        <f t="shared" si="5"/>
        <v>0</v>
      </c>
      <c r="E14" s="1006"/>
      <c r="F14" s="477">
        <f t="shared" si="6"/>
        <v>0</v>
      </c>
      <c r="G14" s="1006"/>
      <c r="H14" s="477">
        <f t="shared" si="7"/>
        <v>0</v>
      </c>
      <c r="I14" s="1006"/>
      <c r="J14" s="477">
        <f t="shared" si="4"/>
        <v>0</v>
      </c>
      <c r="K14" s="1008">
        <f t="shared" si="1"/>
        <v>0</v>
      </c>
      <c r="L14" s="807" t="e">
        <f>#REF!</f>
        <v>#REF!</v>
      </c>
      <c r="M14" s="808"/>
    </row>
    <row r="15" spans="1:24" ht="19.5" customHeight="1">
      <c r="A15" s="475">
        <f>'Bdgt Justf B-3b Pg 2'!B50</f>
        <v>0</v>
      </c>
      <c r="B15" s="476">
        <f>'Bdgt Justf B-3b Pg 2'!E54</f>
        <v>0</v>
      </c>
      <c r="C15" s="1006"/>
      <c r="D15" s="477">
        <f t="shared" si="5"/>
        <v>0</v>
      </c>
      <c r="E15" s="1006"/>
      <c r="F15" s="477">
        <f t="shared" si="6"/>
        <v>0</v>
      </c>
      <c r="G15" s="1006"/>
      <c r="H15" s="477">
        <f t="shared" si="7"/>
        <v>0</v>
      </c>
      <c r="I15" s="1006"/>
      <c r="J15" s="477">
        <f t="shared" si="4"/>
        <v>0</v>
      </c>
      <c r="K15" s="1008">
        <f t="shared" si="1"/>
        <v>0</v>
      </c>
      <c r="L15" s="807" t="e">
        <f>#REF!</f>
        <v>#REF!</v>
      </c>
      <c r="M15" s="808"/>
    </row>
    <row r="16" spans="1:24" ht="19.5" customHeight="1">
      <c r="A16" s="475">
        <f>'Bdgt Justf B-3b Pg 2'!B56</f>
        <v>0</v>
      </c>
      <c r="B16" s="476">
        <f>'Bdgt Justf B-3b Pg 2'!E60</f>
        <v>0</v>
      </c>
      <c r="C16" s="1006"/>
      <c r="D16" s="477">
        <f t="shared" si="5"/>
        <v>0</v>
      </c>
      <c r="E16" s="1006"/>
      <c r="F16" s="477">
        <f t="shared" si="6"/>
        <v>0</v>
      </c>
      <c r="G16" s="1006"/>
      <c r="H16" s="477">
        <f t="shared" si="7"/>
        <v>0</v>
      </c>
      <c r="I16" s="1006"/>
      <c r="J16" s="477">
        <f t="shared" si="4"/>
        <v>0</v>
      </c>
      <c r="K16" s="1008">
        <f t="shared" si="1"/>
        <v>0</v>
      </c>
      <c r="L16" s="807" t="e">
        <f>#REF!</f>
        <v>#REF!</v>
      </c>
      <c r="M16" s="808"/>
    </row>
    <row r="17" spans="1:20" ht="19.5" customHeight="1" thickBot="1">
      <c r="A17" s="475">
        <f>'Bdgt Justf B-3b Pg 2'!B62</f>
        <v>0</v>
      </c>
      <c r="B17" s="476">
        <f>'Bdgt Justf B-3b Pg 2'!E66</f>
        <v>0</v>
      </c>
      <c r="C17" s="480"/>
      <c r="D17" s="481">
        <f>IF(C17=0,0,C17/$K$17)</f>
        <v>0</v>
      </c>
      <c r="E17" s="480"/>
      <c r="F17" s="481">
        <f>IF(E17=0,0,E17/$K$17)</f>
        <v>0</v>
      </c>
      <c r="G17" s="480"/>
      <c r="H17" s="481">
        <f>IF(G17=0,0,G17/$K$17)</f>
        <v>0</v>
      </c>
      <c r="I17" s="480"/>
      <c r="J17" s="481">
        <f t="shared" ref="J17" si="8">IF(I17=0,0,I17/$K$17)</f>
        <v>0</v>
      </c>
      <c r="K17" s="480">
        <f t="shared" si="1"/>
        <v>0</v>
      </c>
      <c r="L17" s="807" t="e">
        <f>#REF!</f>
        <v>#REF!</v>
      </c>
      <c r="M17" s="808"/>
    </row>
    <row r="18" spans="1:20" s="468" customFormat="1" ht="19.5" customHeight="1" thickTop="1">
      <c r="A18" s="709" t="s">
        <v>362</v>
      </c>
      <c r="B18" s="482">
        <f>SUM(B8:B17)</f>
        <v>0</v>
      </c>
      <c r="C18" s="483">
        <f>SUM(C8:C17)</f>
        <v>0</v>
      </c>
      <c r="D18" s="484">
        <f>IF(C18=0,0,C18/$K$18)</f>
        <v>0</v>
      </c>
      <c r="E18" s="483">
        <f t="shared" ref="E18" si="9">SUM(E8:E17)</f>
        <v>0</v>
      </c>
      <c r="F18" s="484">
        <f>IF(E18=0,0,E18/$K$18)</f>
        <v>0</v>
      </c>
      <c r="G18" s="483">
        <f t="shared" ref="G18" si="10">SUM(G8:G17)</f>
        <v>0</v>
      </c>
      <c r="H18" s="484">
        <f>IF(G18=0,0,G18/$K$18)</f>
        <v>0</v>
      </c>
      <c r="I18" s="483">
        <f t="shared" ref="I18" si="11">SUM(I8:I17)</f>
        <v>0</v>
      </c>
      <c r="J18" s="484">
        <f t="shared" ref="J18" si="12">IF(I18=0,0,I18/$K$18)</f>
        <v>0</v>
      </c>
      <c r="K18" s="483">
        <f>SUM(K8:K17)</f>
        <v>0</v>
      </c>
      <c r="L18" s="810" t="e">
        <f>#REF!</f>
        <v>#REF!</v>
      </c>
      <c r="M18" s="811"/>
    </row>
    <row r="19" spans="1:20" ht="19.5" customHeight="1" thickBot="1">
      <c r="A19" s="765" t="s">
        <v>147</v>
      </c>
      <c r="B19" s="768">
        <f>'Bdgt Justf B-2b Pg 2 '!F82</f>
        <v>0</v>
      </c>
      <c r="C19" s="770">
        <f>ROUND(C18*$B$19,0)</f>
        <v>0</v>
      </c>
      <c r="D19" s="1213">
        <f>IF(C19=0,0,C19/$K$19)</f>
        <v>0</v>
      </c>
      <c r="E19" s="1214">
        <f t="shared" ref="E19" si="13">ROUND(E18*$B$19,0)</f>
        <v>0</v>
      </c>
      <c r="F19" s="1213">
        <f>IF(E19=0,0,E19/$K$19)</f>
        <v>0</v>
      </c>
      <c r="G19" s="1214">
        <f t="shared" ref="G19" si="14">ROUND(G18*$B$19,0)</f>
        <v>0</v>
      </c>
      <c r="H19" s="1213">
        <f>IF(G19=0,0,G19/$K$19)</f>
        <v>0</v>
      </c>
      <c r="I19" s="1214">
        <f t="shared" ref="I19" si="15">ROUND(I18*$B$19,0)</f>
        <v>0</v>
      </c>
      <c r="J19" s="1213">
        <f t="shared" ref="J19" si="16">IF(I19=0,0,I19/$K$19)</f>
        <v>0</v>
      </c>
      <c r="K19" s="1214">
        <f>SUM(C19,E19,G19,I19)</f>
        <v>0</v>
      </c>
      <c r="L19" s="807" t="e">
        <f>#REF!</f>
        <v>#REF!</v>
      </c>
      <c r="M19" s="812"/>
    </row>
    <row r="20" spans="1:20" s="468" customFormat="1" ht="19.5" customHeight="1" thickBot="1">
      <c r="A20" s="766" t="s">
        <v>111</v>
      </c>
      <c r="B20" s="769"/>
      <c r="C20" s="759">
        <f>SUM(C18:C19)</f>
        <v>0</v>
      </c>
      <c r="D20" s="760">
        <f>IF(C20=0,0,C20/$K$20)</f>
        <v>0</v>
      </c>
      <c r="E20" s="767">
        <f t="shared" ref="E20" si="17">SUM(E18:E19)</f>
        <v>0</v>
      </c>
      <c r="F20" s="760">
        <f>IF(E20=0,0,E20/$K$20)</f>
        <v>0</v>
      </c>
      <c r="G20" s="767">
        <f t="shared" ref="G20" si="18">SUM(G18:G19)</f>
        <v>0</v>
      </c>
      <c r="H20" s="760">
        <f>IF(G20=0,0,G20/$K$20)</f>
        <v>0</v>
      </c>
      <c r="I20" s="767">
        <f t="shared" ref="I20" si="19">SUM(I18:I19)</f>
        <v>0</v>
      </c>
      <c r="J20" s="760">
        <f t="shared" ref="J20" si="20">IF(I20=0,0,I20/$K$20)</f>
        <v>0</v>
      </c>
      <c r="K20" s="761">
        <f>SUM(K18:K19)</f>
        <v>0</v>
      </c>
      <c r="L20" s="810" t="e">
        <f>#REF!</f>
        <v>#REF!</v>
      </c>
      <c r="M20" s="811"/>
    </row>
    <row r="21" spans="1:20" ht="13.5" customHeight="1">
      <c r="A21" s="487"/>
      <c r="B21" s="469"/>
      <c r="C21" s="469"/>
      <c r="D21" s="750"/>
      <c r="E21" s="469"/>
      <c r="F21" s="750"/>
      <c r="G21" s="469"/>
      <c r="H21" s="750"/>
      <c r="I21" s="469"/>
      <c r="J21" s="750"/>
      <c r="K21" s="488"/>
      <c r="L21" s="1490" t="s">
        <v>363</v>
      </c>
      <c r="M21" s="1491"/>
      <c r="N21" s="1491"/>
      <c r="O21" s="1491"/>
      <c r="P21" s="1491"/>
      <c r="Q21" s="1491"/>
      <c r="R21" s="1491"/>
    </row>
    <row r="22" spans="1:20" s="468" customFormat="1" ht="17.100000000000001" customHeight="1">
      <c r="A22" s="1492" t="s">
        <v>148</v>
      </c>
      <c r="B22" s="1493"/>
      <c r="C22" s="489" t="s">
        <v>364</v>
      </c>
      <c r="D22" s="472" t="s">
        <v>9</v>
      </c>
      <c r="E22" s="489" t="s">
        <v>364</v>
      </c>
      <c r="F22" s="472" t="s">
        <v>9</v>
      </c>
      <c r="G22" s="489" t="s">
        <v>364</v>
      </c>
      <c r="H22" s="472" t="s">
        <v>9</v>
      </c>
      <c r="I22" s="489" t="s">
        <v>364</v>
      </c>
      <c r="J22" s="472" t="s">
        <v>9</v>
      </c>
      <c r="K22" s="490" t="s">
        <v>355</v>
      </c>
      <c r="L22" s="1494" t="s">
        <v>151</v>
      </c>
      <c r="M22" s="1495"/>
      <c r="N22" s="1495"/>
      <c r="O22" s="1495"/>
      <c r="P22" s="1495"/>
      <c r="Q22" s="1495"/>
      <c r="R22" s="1495"/>
      <c r="S22" s="1495"/>
      <c r="T22" s="1495"/>
    </row>
    <row r="23" spans="1:20" ht="15" customHeight="1">
      <c r="A23" s="1492" t="s">
        <v>152</v>
      </c>
      <c r="B23" s="1493"/>
      <c r="C23" s="492"/>
      <c r="D23" s="493">
        <f>IF(C23=0,0,C23/$K$23)</f>
        <v>0</v>
      </c>
      <c r="E23" s="492"/>
      <c r="F23" s="493">
        <f>IF(E23=0,0,E23/$K$23)</f>
        <v>0</v>
      </c>
      <c r="G23" s="492"/>
      <c r="H23" s="493">
        <f>IF(G23=0,0,G23/$K$23)</f>
        <v>0</v>
      </c>
      <c r="I23" s="492"/>
      <c r="J23" s="493">
        <f t="shared" ref="J23" si="21">IF(I23=0,0,I23/$K$23)</f>
        <v>0</v>
      </c>
      <c r="K23" s="1008">
        <f>SUM(C23,E23,G23,I23)</f>
        <v>0</v>
      </c>
      <c r="L23" s="461">
        <f>'Bdgt Justf B-3b Pg 2'!F96</f>
        <v>0</v>
      </c>
    </row>
    <row r="24" spans="1:20" ht="15" customHeight="1">
      <c r="A24" s="1492" t="s">
        <v>153</v>
      </c>
      <c r="B24" s="1493"/>
      <c r="C24" s="492"/>
      <c r="D24" s="493">
        <f>IF(C24=0,0,C24/$K$24)</f>
        <v>0</v>
      </c>
      <c r="E24" s="492"/>
      <c r="F24" s="493">
        <f>IF(E24=0,0,E24/$K$24)</f>
        <v>0</v>
      </c>
      <c r="G24" s="492"/>
      <c r="H24" s="493">
        <f>IF(G24=0,0,G24/$K$24)</f>
        <v>0</v>
      </c>
      <c r="I24" s="492"/>
      <c r="J24" s="493">
        <f>IF(I24=0,0,I24/$K$24)</f>
        <v>0</v>
      </c>
      <c r="K24" s="1008">
        <f>SUM(C24,E24,G24,I24)</f>
        <v>0</v>
      </c>
      <c r="L24" s="461">
        <f>'Bdgt Justf B-3b Pg 2'!F106</f>
        <v>0</v>
      </c>
    </row>
    <row r="25" spans="1:20" ht="15" customHeight="1">
      <c r="A25" s="1492" t="s">
        <v>154</v>
      </c>
      <c r="B25" s="1493"/>
      <c r="C25" s="492"/>
      <c r="D25" s="493">
        <f>IF(C25=0,0,C25/$K$25)</f>
        <v>0</v>
      </c>
      <c r="E25" s="492"/>
      <c r="F25" s="493">
        <f>IF(E25=0,0,E25/$K$25)</f>
        <v>0</v>
      </c>
      <c r="G25" s="492"/>
      <c r="H25" s="493">
        <f>IF(G25=0,0,G25/$K$25)</f>
        <v>0</v>
      </c>
      <c r="I25" s="492"/>
      <c r="J25" s="493">
        <f>IF(I25=0,0,I25/$K$25)</f>
        <v>0</v>
      </c>
      <c r="K25" s="1008">
        <f>SUM(C25,E25,G25,I25)</f>
        <v>0</v>
      </c>
      <c r="L25" s="461">
        <f>'Bdgt Justf B-3b Pg 2'!F116</f>
        <v>0</v>
      </c>
    </row>
    <row r="26" spans="1:20" ht="15" customHeight="1">
      <c r="A26" s="1492" t="s">
        <v>155</v>
      </c>
      <c r="B26" s="1493"/>
      <c r="C26" s="492"/>
      <c r="D26" s="493">
        <f>IF(C26=0,0,C26/$K$26)</f>
        <v>0</v>
      </c>
      <c r="E26" s="492"/>
      <c r="F26" s="493">
        <f>IF(E26=0,0,E26/$K$26)</f>
        <v>0</v>
      </c>
      <c r="G26" s="492"/>
      <c r="H26" s="493">
        <f>IF(G26=0,0,G26/$K$26)</f>
        <v>0</v>
      </c>
      <c r="I26" s="492"/>
      <c r="J26" s="493">
        <f>IF(I26=0,0,I26/$K$26)</f>
        <v>0</v>
      </c>
      <c r="K26" s="1008">
        <f>SUM(C26,E26,G26,I26)</f>
        <v>0</v>
      </c>
      <c r="L26" s="461">
        <f>'Bdgt Justf B-3b Pg 2'!F125</f>
        <v>0</v>
      </c>
    </row>
    <row r="27" spans="1:20" ht="15" customHeight="1">
      <c r="A27" s="1492" t="s">
        <v>156</v>
      </c>
      <c r="B27" s="1493"/>
      <c r="C27" s="492"/>
      <c r="D27" s="493"/>
      <c r="E27" s="492"/>
      <c r="F27" s="493"/>
      <c r="G27" s="492"/>
      <c r="H27" s="493"/>
      <c r="I27" s="492"/>
      <c r="J27" s="493"/>
      <c r="K27" s="1008"/>
    </row>
    <row r="28" spans="1:20" ht="15" customHeight="1">
      <c r="A28" s="1215">
        <f>'Bdgt Justf B-2b Pg 2 '!A130</f>
        <v>0</v>
      </c>
      <c r="B28" s="491"/>
      <c r="C28" s="492"/>
      <c r="D28" s="493">
        <f>IF(C28=0,0,C28/$K$28)</f>
        <v>0</v>
      </c>
      <c r="E28" s="492"/>
      <c r="F28" s="493">
        <f>IF(E28=0,0,E28/$K$28)</f>
        <v>0</v>
      </c>
      <c r="G28" s="492"/>
      <c r="H28" s="493">
        <f>IF(G28=0,0,G28/$K$28)</f>
        <v>0</v>
      </c>
      <c r="I28" s="492"/>
      <c r="J28" s="493">
        <f>IF(I28=0,0,I28/$K$28)</f>
        <v>0</v>
      </c>
      <c r="K28" s="1008">
        <f>SUM(C28,E28,G28,I28)</f>
        <v>0</v>
      </c>
      <c r="L28" s="461">
        <f>'Bdgt Justf B-3b Pg 2'!F130</f>
        <v>0</v>
      </c>
    </row>
    <row r="29" spans="1:20" ht="15" customHeight="1">
      <c r="A29" s="1215">
        <f>'Bdgt Justf B-2b Pg 2 '!A131</f>
        <v>0</v>
      </c>
      <c r="B29" s="491"/>
      <c r="C29" s="492"/>
      <c r="D29" s="493">
        <f>IF(C29=0,0,C29/$K$29)</f>
        <v>0</v>
      </c>
      <c r="E29" s="492"/>
      <c r="F29" s="493">
        <f>IF(E29=0,0,E29/$K$29)</f>
        <v>0</v>
      </c>
      <c r="G29" s="492"/>
      <c r="H29" s="493">
        <f>IF(G29=0,0,G29/$K$29)</f>
        <v>0</v>
      </c>
      <c r="I29" s="492"/>
      <c r="J29" s="493">
        <f>IF(I29=0,0,I29/$K$29)</f>
        <v>0</v>
      </c>
      <c r="K29" s="1008">
        <f>SUM(C29,E29,G29,I29)</f>
        <v>0</v>
      </c>
      <c r="L29" s="461">
        <f>'Bdgt Justf B-3b Pg 2'!F131</f>
        <v>0</v>
      </c>
    </row>
    <row r="30" spans="1:20" ht="15" hidden="1" customHeight="1">
      <c r="A30" s="1215">
        <f>'Bdgt Justf B-2b Pg 2 '!A132</f>
        <v>0</v>
      </c>
      <c r="B30" s="491"/>
      <c r="C30" s="492"/>
      <c r="D30" s="493">
        <f>IF(C30=0,0,C30/$K$30)</f>
        <v>0</v>
      </c>
      <c r="E30" s="492"/>
      <c r="F30" s="493">
        <f>IF(E30=0,0,E30/$K$30)</f>
        <v>0</v>
      </c>
      <c r="G30" s="492"/>
      <c r="H30" s="493">
        <f>IF(G30=0,0,G30/$K$30)</f>
        <v>0</v>
      </c>
      <c r="I30" s="492"/>
      <c r="J30" s="493">
        <f>IF(I30=0,0,I30/$K$30)</f>
        <v>0</v>
      </c>
      <c r="K30" s="1008">
        <f>SUM(C30,E30,G30,I30)</f>
        <v>0</v>
      </c>
      <c r="L30" s="461">
        <f>'Bdgt Justf B-2b Pg 2 '!F132</f>
        <v>0</v>
      </c>
    </row>
    <row r="31" spans="1:20" ht="15" hidden="1" customHeight="1">
      <c r="A31" s="1215">
        <f>'Bdgt Justf B-2b Pg 2 '!A133</f>
        <v>0</v>
      </c>
      <c r="B31" s="491"/>
      <c r="C31" s="492"/>
      <c r="D31" s="493">
        <f>IF(C31=0,0,C31/$K$31)</f>
        <v>0</v>
      </c>
      <c r="E31" s="492"/>
      <c r="F31" s="493">
        <f>IF(E31=0,0,E31/$K$31)</f>
        <v>0</v>
      </c>
      <c r="G31" s="492"/>
      <c r="H31" s="493">
        <f>IF(G31=0,0,G31/$K$31)</f>
        <v>0</v>
      </c>
      <c r="I31" s="492"/>
      <c r="J31" s="493">
        <f>IF(I31=0,0,I31/$K$31)</f>
        <v>0</v>
      </c>
      <c r="K31" s="1008">
        <f>SUM(C31,E31,G31,I31)</f>
        <v>0</v>
      </c>
      <c r="L31" s="461">
        <f>'Bdgt Justf B-2b Pg 2 '!F133</f>
        <v>0</v>
      </c>
    </row>
    <row r="32" spans="1:20" ht="15" customHeight="1">
      <c r="A32" s="1496" t="s">
        <v>157</v>
      </c>
      <c r="B32" s="1497"/>
      <c r="C32" s="492"/>
      <c r="D32" s="493"/>
      <c r="E32" s="492"/>
      <c r="F32" s="493"/>
      <c r="G32" s="492"/>
      <c r="H32" s="493"/>
      <c r="I32" s="492"/>
      <c r="J32" s="493"/>
      <c r="K32" s="1008"/>
    </row>
    <row r="33" spans="1:15" ht="15" customHeight="1">
      <c r="A33" s="1215">
        <f>'Bdgt Justf B-2b Pg 2 '!A139</f>
        <v>0</v>
      </c>
      <c r="B33" s="494" t="s">
        <v>158</v>
      </c>
      <c r="C33" s="492"/>
      <c r="D33" s="493">
        <f>IF(C33=0,0,C33/$K$33)</f>
        <v>0</v>
      </c>
      <c r="E33" s="492"/>
      <c r="F33" s="493">
        <f>IF(E33=0,0,E33/$K$33)</f>
        <v>0</v>
      </c>
      <c r="G33" s="492"/>
      <c r="H33" s="493">
        <f>IF(G33=0,0,G33/$K$33)</f>
        <v>0</v>
      </c>
      <c r="I33" s="492"/>
      <c r="J33" s="493">
        <f>IF(I33=0,0,I33/$K$33)</f>
        <v>0</v>
      </c>
      <c r="K33" s="1008">
        <f>SUM(C33,E33,G33,I33)</f>
        <v>0</v>
      </c>
      <c r="L33" s="461">
        <f>'Bdgt Justf B-3b Pg 2'!F139</f>
        <v>0</v>
      </c>
    </row>
    <row r="34" spans="1:15" ht="15" customHeight="1" thickBot="1">
      <c r="A34" s="756">
        <f>'Bdgt Justf B-2b Pg 2 '!A140</f>
        <v>0</v>
      </c>
      <c r="B34" s="757"/>
      <c r="C34" s="758"/>
      <c r="D34" s="1213">
        <f>IF(C34=0,0,C34/$K$34)</f>
        <v>0</v>
      </c>
      <c r="E34" s="758"/>
      <c r="F34" s="1213">
        <f>IF(E34=0,0,E34/$K$34)</f>
        <v>0</v>
      </c>
      <c r="G34" s="758"/>
      <c r="H34" s="1213">
        <f>IF(G34=0,0,G34/$K$34)</f>
        <v>0</v>
      </c>
      <c r="I34" s="758"/>
      <c r="J34" s="1213">
        <f>IF(I34=0,0,I34/$K$34)</f>
        <v>0</v>
      </c>
      <c r="K34" s="1214">
        <f>SUM(C34,E34,G34,I34)</f>
        <v>0</v>
      </c>
      <c r="L34" s="461">
        <f>'Bdgt Justf B-3b Pg 2'!F140</f>
        <v>0</v>
      </c>
    </row>
    <row r="35" spans="1:15" s="468" customFormat="1" ht="21" customHeight="1" thickBot="1">
      <c r="A35" s="1488" t="s">
        <v>159</v>
      </c>
      <c r="B35" s="1489"/>
      <c r="C35" s="759">
        <f>SUM(C23:C34)</f>
        <v>0</v>
      </c>
      <c r="D35" s="760">
        <f>IF(C35=0,0,C35/$K$35)</f>
        <v>0</v>
      </c>
      <c r="E35" s="759">
        <f>SUM(E23:E34)</f>
        <v>0</v>
      </c>
      <c r="F35" s="760">
        <f>IF(E35=0,0,E35/$K$35)</f>
        <v>0</v>
      </c>
      <c r="G35" s="759">
        <f>SUM(G23:G34)</f>
        <v>0</v>
      </c>
      <c r="H35" s="760">
        <f>IF(G35=0,0,G35/$K$35)</f>
        <v>0</v>
      </c>
      <c r="I35" s="759">
        <f>SUM(I23:I34)</f>
        <v>0</v>
      </c>
      <c r="J35" s="760">
        <f t="shared" ref="J35" si="22">IF(I35=0,0,I35/$K$35)</f>
        <v>0</v>
      </c>
      <c r="K35" s="761">
        <f>SUM(K23:K34)</f>
        <v>0</v>
      </c>
      <c r="L35" s="485">
        <f>'Bdgt Justf B-3b Pg 2'!F146</f>
        <v>0</v>
      </c>
      <c r="M35" s="486"/>
    </row>
    <row r="36" spans="1:15" ht="15" customHeight="1" thickBot="1">
      <c r="A36" s="747"/>
      <c r="B36" s="498"/>
      <c r="C36" s="499"/>
      <c r="D36" s="500"/>
      <c r="E36" s="499"/>
      <c r="F36" s="501"/>
      <c r="G36" s="502"/>
      <c r="H36" s="501"/>
      <c r="I36" s="502"/>
      <c r="J36" s="501"/>
      <c r="K36" s="751"/>
    </row>
    <row r="37" spans="1:15" ht="18.75" customHeight="1">
      <c r="A37" s="1498" t="s">
        <v>164</v>
      </c>
      <c r="B37" s="1499"/>
      <c r="C37" s="503">
        <f>SUM(C20,C35)</f>
        <v>0</v>
      </c>
      <c r="D37" s="493">
        <f>IF(C37=0,0,C37/$K$37)</f>
        <v>0</v>
      </c>
      <c r="E37" s="503">
        <f>SUM(E20,E35)</f>
        <v>0</v>
      </c>
      <c r="F37" s="493">
        <f>IF(E37=0,0,E37/$K$37)</f>
        <v>0</v>
      </c>
      <c r="G37" s="503">
        <f>SUM(G20,G35)</f>
        <v>0</v>
      </c>
      <c r="H37" s="493">
        <f>IF(G37=0,0,G37/$K$37)</f>
        <v>0</v>
      </c>
      <c r="I37" s="503">
        <f>SUM(I20,I35)</f>
        <v>0</v>
      </c>
      <c r="J37" s="493">
        <f t="shared" ref="J37" si="23">IF(I37=0,0,I37/$K$37)</f>
        <v>0</v>
      </c>
      <c r="K37" s="1008">
        <f>SUM(C37,E37,G37,I37)</f>
        <v>0</v>
      </c>
      <c r="L37" s="461">
        <f>'Bdgt Justf B-3b Pg 2'!F148</f>
        <v>0</v>
      </c>
    </row>
    <row r="38" spans="1:15" ht="18.75" customHeight="1" thickBot="1">
      <c r="A38" s="504" t="s">
        <v>165</v>
      </c>
      <c r="B38" s="505" t="e">
        <f>K38/K37</f>
        <v>#DIV/0!</v>
      </c>
      <c r="C38" s="495" t="e">
        <f>ROUND(C37*$M$38,0)</f>
        <v>#DIV/0!</v>
      </c>
      <c r="D38" s="496" t="e">
        <f>IF(C38=0,0,C38/$K$38)</f>
        <v>#DIV/0!</v>
      </c>
      <c r="E38" s="495" t="e">
        <f>ROUND(E37*$M$38,0)</f>
        <v>#DIV/0!</v>
      </c>
      <c r="F38" s="496" t="e">
        <f>IF(E38=0,0,E38/$K$38)</f>
        <v>#DIV/0!</v>
      </c>
      <c r="G38" s="495" t="e">
        <f>ROUND(G37*$M$38,0)</f>
        <v>#DIV/0!</v>
      </c>
      <c r="H38" s="496" t="e">
        <f>IF(G38=0,0,G38/$K$38)</f>
        <v>#DIV/0!</v>
      </c>
      <c r="I38" s="495" t="e">
        <f>ROUND(I37*$M$38,0)</f>
        <v>#DIV/0!</v>
      </c>
      <c r="J38" s="496" t="e">
        <f t="shared" ref="J38" si="24">IF(I38=0,0,I38/$K$38)</f>
        <v>#DIV/0!</v>
      </c>
      <c r="K38" s="497" t="e">
        <f>SUM(C38,E38,G38,I38)</f>
        <v>#DIV/0!</v>
      </c>
      <c r="L38" s="461">
        <f>'Bdgt Justf B-3b Pg 2'!F157</f>
        <v>0</v>
      </c>
      <c r="M38" s="506" t="e">
        <f>'Bdgt Justf B-2b Pg 2 '!F156</f>
        <v>#DIV/0!</v>
      </c>
    </row>
    <row r="39" spans="1:15" s="468" customFormat="1" ht="18.75" customHeight="1" thickBot="1">
      <c r="A39" s="1488" t="s">
        <v>166</v>
      </c>
      <c r="B39" s="1489"/>
      <c r="C39" s="759" t="e">
        <f>SUM(C37:C38)</f>
        <v>#DIV/0!</v>
      </c>
      <c r="D39" s="760" t="e">
        <f>IF(C39=0,0,C39/$K$39)</f>
        <v>#DIV/0!</v>
      </c>
      <c r="E39" s="759" t="e">
        <f t="shared" ref="E39" si="25">SUM(E37:E38)</f>
        <v>#DIV/0!</v>
      </c>
      <c r="F39" s="760" t="e">
        <f>IF(E39=0,0,E39/$K$39)</f>
        <v>#DIV/0!</v>
      </c>
      <c r="G39" s="759" t="e">
        <f t="shared" ref="G39" si="26">SUM(G37:G38)</f>
        <v>#DIV/0!</v>
      </c>
      <c r="H39" s="760" t="e">
        <f>IF(G39=0,0,G39/$K$39)</f>
        <v>#DIV/0!</v>
      </c>
      <c r="I39" s="759" t="e">
        <f t="shared" ref="I39" si="27">SUM(I37:I38)</f>
        <v>#DIV/0!</v>
      </c>
      <c r="J39" s="760" t="e">
        <f t="shared" ref="J39" si="28">IF(I39=0,0,I39/$K$39)</f>
        <v>#DIV/0!</v>
      </c>
      <c r="K39" s="761" t="e">
        <f>+K37+K38</f>
        <v>#DIV/0!</v>
      </c>
      <c r="L39" s="485">
        <f>'Bdgt Justf B-3b Pg 2'!F159</f>
        <v>0</v>
      </c>
    </row>
    <row r="40" spans="1:15" ht="11.1" customHeight="1" thickBot="1">
      <c r="A40" s="762"/>
      <c r="B40" s="498"/>
      <c r="C40" s="763"/>
      <c r="D40" s="764"/>
      <c r="E40" s="763"/>
      <c r="F40" s="764"/>
      <c r="G40" s="502"/>
      <c r="H40" s="764"/>
      <c r="I40" s="502"/>
      <c r="J40" s="764"/>
      <c r="K40" s="752"/>
    </row>
    <row r="41" spans="1:15" ht="15.95" customHeight="1" thickBot="1">
      <c r="A41" s="1478" t="s">
        <v>366</v>
      </c>
      <c r="B41" s="1479"/>
      <c r="C41" s="1480" t="e">
        <v>#N/A</v>
      </c>
      <c r="D41" s="1481"/>
      <c r="E41" s="1480" t="s">
        <v>437</v>
      </c>
      <c r="F41" s="1481"/>
      <c r="G41" s="1480" t="s">
        <v>437</v>
      </c>
      <c r="H41" s="1481"/>
      <c r="I41" s="1480" t="s">
        <v>437</v>
      </c>
      <c r="J41" s="1481"/>
      <c r="K41" s="752"/>
    </row>
    <row r="42" spans="1:15" ht="18" customHeight="1">
      <c r="A42" s="1482" t="s">
        <v>369</v>
      </c>
      <c r="B42" s="1483"/>
      <c r="C42" s="1484"/>
      <c r="D42" s="1485"/>
      <c r="E42" s="1486"/>
      <c r="F42" s="1487"/>
      <c r="G42" s="1486"/>
      <c r="H42" s="1487"/>
      <c r="I42" s="1486"/>
      <c r="J42" s="1487"/>
      <c r="K42" s="753">
        <f>SUM(C42,E42,G42,I42)</f>
        <v>0</v>
      </c>
    </row>
    <row r="43" spans="1:15" ht="16.5" customHeight="1">
      <c r="A43" s="1474" t="s">
        <v>370</v>
      </c>
      <c r="B43" s="1475"/>
      <c r="C43" s="1395" t="e">
        <f>IF(C39=0,0,C39/C42)</f>
        <v>#DIV/0!</v>
      </c>
      <c r="D43" s="1396"/>
      <c r="E43" s="1395" t="e">
        <f>IF(E39=0,0,E39/E42)</f>
        <v>#DIV/0!</v>
      </c>
      <c r="F43" s="1396"/>
      <c r="G43" s="1395" t="e">
        <f>IF(G39=0,0,G39/G42)</f>
        <v>#DIV/0!</v>
      </c>
      <c r="H43" s="1396"/>
      <c r="I43" s="1395" t="e">
        <f>IF(I39=0,0,I39/I42)</f>
        <v>#DIV/0!</v>
      </c>
      <c r="J43" s="1396"/>
      <c r="K43" s="754" t="s">
        <v>371</v>
      </c>
    </row>
    <row r="44" spans="1:15" ht="18" customHeight="1">
      <c r="A44" s="1476" t="s">
        <v>372</v>
      </c>
      <c r="B44" s="1477"/>
      <c r="C44" s="1387"/>
      <c r="D44" s="1388"/>
      <c r="E44" s="1387"/>
      <c r="F44" s="1388"/>
      <c r="G44" s="1389"/>
      <c r="H44" s="1390"/>
      <c r="I44" s="1389"/>
      <c r="J44" s="1390"/>
      <c r="K44" s="755"/>
      <c r="L44" s="694" t="s">
        <v>373</v>
      </c>
    </row>
    <row r="45" spans="1:15" ht="12.95" hidden="1" customHeight="1" thickTop="1">
      <c r="A45" s="507"/>
      <c r="B45" s="469"/>
      <c r="C45" s="508"/>
      <c r="D45" s="469"/>
      <c r="E45" s="508"/>
      <c r="F45" s="469"/>
      <c r="G45" s="469"/>
      <c r="H45" s="469"/>
      <c r="I45" s="469"/>
      <c r="J45" s="469"/>
      <c r="K45" s="509"/>
      <c r="L45" s="694"/>
    </row>
    <row r="46" spans="1:15" ht="12.95" customHeight="1">
      <c r="A46" s="1243"/>
      <c r="B46" s="1216"/>
      <c r="C46" s="1217"/>
      <c r="D46" s="1217"/>
      <c r="E46" s="1217"/>
      <c r="F46" s="1216"/>
      <c r="G46" s="1216"/>
      <c r="H46" s="1216"/>
      <c r="I46" s="1216"/>
      <c r="J46" s="1216"/>
      <c r="K46" s="1218" t="s">
        <v>438</v>
      </c>
      <c r="L46" s="694" t="s">
        <v>439</v>
      </c>
    </row>
    <row r="47" spans="1:15" ht="15" customHeight="1" thickBot="1">
      <c r="C47" s="510"/>
      <c r="E47" s="510"/>
      <c r="K47" s="510"/>
    </row>
    <row r="48" spans="1:15" ht="30" customHeight="1">
      <c r="A48" s="511" t="s">
        <v>440</v>
      </c>
      <c r="B48" s="512"/>
      <c r="C48" s="1471" t="str">
        <f>C6</f>
        <v>Something Else Non-HHS</v>
      </c>
      <c r="D48" s="1471"/>
      <c r="E48" s="1471" t="str">
        <f>E6</f>
        <v>Non-Medical Case Management</v>
      </c>
      <c r="F48" s="1471"/>
      <c r="G48" s="1471" t="str">
        <f>G6</f>
        <v>Treatment Adherence</v>
      </c>
      <c r="H48" s="1471"/>
      <c r="I48" s="1471" t="str">
        <f>I6</f>
        <v>Peer Advocacy</v>
      </c>
      <c r="J48" s="1471"/>
      <c r="K48" s="513"/>
      <c r="L48" s="514"/>
      <c r="M48" s="515"/>
      <c r="N48" s="515"/>
      <c r="O48" s="516"/>
    </row>
    <row r="49" spans="1:15" s="520" customFormat="1" ht="288" customHeight="1">
      <c r="A49" s="517" t="s">
        <v>375</v>
      </c>
      <c r="B49" s="518"/>
      <c r="C49" s="1472" t="e">
        <v>#N/A</v>
      </c>
      <c r="D49" s="1473"/>
      <c r="E49" s="1472" t="s">
        <v>441</v>
      </c>
      <c r="F49" s="1473"/>
      <c r="G49" s="1472" t="s">
        <v>442</v>
      </c>
      <c r="H49" s="1473"/>
      <c r="I49" s="1472" t="s">
        <v>443</v>
      </c>
      <c r="J49" s="1473"/>
      <c r="K49" s="518"/>
      <c r="L49" s="518"/>
      <c r="M49" s="518"/>
      <c r="N49" s="518"/>
      <c r="O49" s="519"/>
    </row>
    <row r="50" spans="1:15" ht="15" customHeight="1">
      <c r="A50" s="521"/>
      <c r="B50" s="469"/>
      <c r="C50" s="522"/>
      <c r="D50" s="469"/>
      <c r="E50" s="522"/>
      <c r="F50" s="469"/>
      <c r="G50" s="522"/>
      <c r="H50" s="469"/>
      <c r="I50" s="522"/>
      <c r="J50" s="469"/>
      <c r="K50" s="469"/>
      <c r="L50" s="523"/>
      <c r="M50" s="469"/>
      <c r="N50" s="469"/>
      <c r="O50" s="524"/>
    </row>
    <row r="51" spans="1:15" ht="45" customHeight="1">
      <c r="A51" s="1377" t="s">
        <v>377</v>
      </c>
      <c r="B51" s="1378"/>
      <c r="C51" s="525">
        <v>125</v>
      </c>
      <c r="D51" s="526"/>
      <c r="E51" s="525">
        <v>150</v>
      </c>
      <c r="F51" s="527"/>
      <c r="G51" s="525">
        <v>75</v>
      </c>
      <c r="H51" s="469"/>
      <c r="I51" s="525">
        <v>75</v>
      </c>
      <c r="J51" s="469"/>
      <c r="K51" s="469"/>
      <c r="L51" s="523"/>
      <c r="M51" s="469"/>
      <c r="N51" s="469"/>
      <c r="O51" s="524"/>
    </row>
    <row r="52" spans="1:15" ht="15" customHeight="1">
      <c r="A52" s="521"/>
      <c r="B52" s="469"/>
      <c r="C52" s="528"/>
      <c r="D52" s="527"/>
      <c r="E52" s="528"/>
      <c r="F52" s="527"/>
      <c r="G52" s="527"/>
      <c r="H52" s="469"/>
      <c r="I52" s="527"/>
      <c r="J52" s="469"/>
      <c r="K52" s="469"/>
      <c r="L52" s="523"/>
      <c r="M52" s="469"/>
      <c r="N52" s="469"/>
      <c r="O52" s="524"/>
    </row>
    <row r="53" spans="1:15" ht="15" customHeight="1">
      <c r="A53" s="1383" t="s">
        <v>378</v>
      </c>
      <c r="B53" s="1384"/>
      <c r="C53" s="529" t="e">
        <f t="shared" ref="C53" si="29">C43</f>
        <v>#DIV/0!</v>
      </c>
      <c r="D53" s="526"/>
      <c r="E53" s="529" t="e">
        <f t="shared" ref="E53" si="30">E43</f>
        <v>#DIV/0!</v>
      </c>
      <c r="F53" s="526"/>
      <c r="G53" s="529" t="e">
        <f t="shared" ref="G53" si="31">G43</f>
        <v>#DIV/0!</v>
      </c>
      <c r="H53" s="526"/>
      <c r="I53" s="529" t="e">
        <f>I43</f>
        <v>#DIV/0!</v>
      </c>
      <c r="J53" s="469"/>
      <c r="K53" s="469"/>
      <c r="L53" s="523"/>
      <c r="M53" s="469"/>
      <c r="N53" s="469"/>
      <c r="O53" s="524"/>
    </row>
    <row r="54" spans="1:15" ht="15" customHeight="1">
      <c r="A54" s="521"/>
      <c r="B54" s="469"/>
      <c r="C54" s="527"/>
      <c r="D54" s="527"/>
      <c r="E54" s="527"/>
      <c r="F54" s="527"/>
      <c r="G54" s="527"/>
      <c r="H54" s="469"/>
      <c r="I54" s="527"/>
      <c r="J54" s="469"/>
      <c r="K54" s="469"/>
      <c r="L54" s="523"/>
      <c r="M54" s="469"/>
      <c r="N54" s="469"/>
      <c r="O54" s="524"/>
    </row>
    <row r="55" spans="1:15" ht="30" customHeight="1">
      <c r="A55" s="1369" t="s">
        <v>379</v>
      </c>
      <c r="B55" s="1470"/>
      <c r="C55" s="530" t="e">
        <f t="shared" ref="C55" si="32">C53-C51</f>
        <v>#DIV/0!</v>
      </c>
      <c r="D55" s="526"/>
      <c r="E55" s="530" t="e">
        <f t="shared" ref="E55" si="33">E53-E51</f>
        <v>#DIV/0!</v>
      </c>
      <c r="F55" s="526"/>
      <c r="G55" s="530" t="e">
        <f t="shared" ref="G55" si="34">G53-G51</f>
        <v>#DIV/0!</v>
      </c>
      <c r="H55" s="526"/>
      <c r="I55" s="530" t="e">
        <f>I53-I51</f>
        <v>#DIV/0!</v>
      </c>
      <c r="J55" s="1371" t="s">
        <v>380</v>
      </c>
      <c r="K55" s="1373"/>
      <c r="L55" s="1373"/>
      <c r="M55" s="1373"/>
      <c r="N55" s="1373"/>
      <c r="O55" s="524"/>
    </row>
    <row r="56" spans="1:15" ht="15" customHeight="1" thickBot="1">
      <c r="A56" s="531"/>
      <c r="B56" s="532"/>
      <c r="C56" s="532"/>
      <c r="D56" s="532"/>
      <c r="E56" s="532"/>
      <c r="F56" s="532"/>
      <c r="G56" s="532"/>
      <c r="H56" s="532"/>
      <c r="I56" s="532"/>
      <c r="J56" s="532"/>
      <c r="K56" s="533"/>
      <c r="L56" s="534"/>
      <c r="M56" s="532"/>
      <c r="N56" s="532"/>
      <c r="O56" s="535"/>
    </row>
  </sheetData>
  <mergeCells count="50">
    <mergeCell ref="A51:B51"/>
    <mergeCell ref="A53:B53"/>
    <mergeCell ref="A55:B55"/>
    <mergeCell ref="J55:N55"/>
    <mergeCell ref="C48:D48"/>
    <mergeCell ref="E48:F48"/>
    <mergeCell ref="G48:H48"/>
    <mergeCell ref="I48:J48"/>
    <mergeCell ref="C49:D49"/>
    <mergeCell ref="E49:F49"/>
    <mergeCell ref="G49:H49"/>
    <mergeCell ref="I49:J49"/>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L21:R21"/>
    <mergeCell ref="A22:B22"/>
    <mergeCell ref="L22:T22"/>
    <mergeCell ref="A23:B23"/>
    <mergeCell ref="A24:B24"/>
    <mergeCell ref="A25:B25"/>
    <mergeCell ref="A26:B26"/>
    <mergeCell ref="A27:B27"/>
    <mergeCell ref="A32:B32"/>
    <mergeCell ref="A35:B35"/>
    <mergeCell ref="A37:B37"/>
    <mergeCell ref="L6:S6"/>
    <mergeCell ref="A6:B6"/>
    <mergeCell ref="C6:D6"/>
    <mergeCell ref="E6:F6"/>
    <mergeCell ref="G6:H6"/>
    <mergeCell ref="I6:J6"/>
  </mergeCells>
  <conditionalFormatting sqref="I55 C55 E55 G55">
    <cfRule type="cellIs" dxfId="35" priority="3" operator="lessThan">
      <formula>0</formula>
    </cfRule>
    <cfRule type="cellIs" dxfId="34" priority="4" operator="greaterThan">
      <formula>0.01</formula>
    </cfRule>
  </conditionalFormatting>
  <conditionalFormatting sqref="B19">
    <cfRule type="cellIs" dxfId="33" priority="2" operator="greaterThan">
      <formula>0.301</formula>
    </cfRule>
  </conditionalFormatting>
  <conditionalFormatting sqref="B38 M38">
    <cfRule type="cellIs" dxfId="32" priority="1" operator="greaterThan">
      <formula>0.151</formula>
    </cfRule>
  </conditionalFormatting>
  <dataValidations count="1">
    <dataValidation allowBlank="1" showInputMessage="1" showErrorMessage="1" promptTitle="Unit of Service Type" prompt="Please ensure the UOS type in this cell corresponds to the Service Category shown in row 8 above." sqref="C41:J41"/>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'\\[cleaned]DROPDOWN HHS Service Modes'!#REF!</xm:f>
          </x14:formula1>
          <xm:sqref>C6:J6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showGridLines="0" view="pageBreakPreview" topLeftCell="A139" zoomScale="136" zoomScaleNormal="120" zoomScaleSheetLayoutView="136" workbookViewId="0">
      <selection activeCell="A150" sqref="A150"/>
    </sheetView>
  </sheetViews>
  <sheetFormatPr defaultColWidth="8.85546875" defaultRowHeight="16.5"/>
  <cols>
    <col min="1" max="1" width="25.85546875" style="578" customWidth="1"/>
    <col min="2" max="2" width="18" style="578" customWidth="1"/>
    <col min="3" max="3" width="15.28515625" style="598" customWidth="1"/>
    <col min="4" max="4" width="16.140625" style="578" customWidth="1"/>
    <col min="5" max="5" width="20" style="578" customWidth="1"/>
    <col min="6" max="6" width="16" style="579" customWidth="1"/>
    <col min="7" max="7" width="2.710937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ht="10.5" customHeight="1">
      <c r="B2" s="580"/>
      <c r="C2" s="581"/>
      <c r="D2" s="580"/>
    </row>
    <row r="3" spans="1:15">
      <c r="A3" s="582" t="s">
        <v>134</v>
      </c>
      <c r="B3" s="692"/>
      <c r="C3" s="583"/>
      <c r="D3" s="584"/>
      <c r="E3" s="771" t="s">
        <v>426</v>
      </c>
      <c r="F3" s="772" t="s">
        <v>460</v>
      </c>
    </row>
    <row r="4" spans="1:15">
      <c r="A4" s="582" t="s">
        <v>175</v>
      </c>
      <c r="B4" s="1219"/>
      <c r="C4" s="1220"/>
      <c r="D4" s="1221"/>
      <c r="E4" s="773" t="s">
        <v>291</v>
      </c>
      <c r="F4" s="774"/>
    </row>
    <row r="5" spans="1:15">
      <c r="E5" s="775" t="s">
        <v>429</v>
      </c>
      <c r="F5" s="772" t="s">
        <v>444</v>
      </c>
    </row>
    <row r="6" spans="1:15" s="580" customFormat="1">
      <c r="A6" s="585" t="s">
        <v>177</v>
      </c>
      <c r="B6" s="540"/>
      <c r="C6" s="586"/>
      <c r="D6" s="540"/>
      <c r="E6" s="540"/>
      <c r="F6" s="587"/>
      <c r="G6" s="776" t="s">
        <v>445</v>
      </c>
      <c r="H6" s="776"/>
      <c r="I6" s="776"/>
      <c r="J6" s="776"/>
      <c r="K6" s="776"/>
      <c r="L6" s="695"/>
      <c r="M6" s="695"/>
    </row>
    <row r="7" spans="1:15" s="580" customFormat="1" ht="17.25" thickBot="1">
      <c r="B7" s="540"/>
      <c r="C7" s="586"/>
      <c r="D7" s="540"/>
      <c r="E7" s="588"/>
      <c r="F7" s="587"/>
      <c r="H7" s="704" t="s">
        <v>381</v>
      </c>
      <c r="I7" s="695"/>
      <c r="J7" s="695"/>
      <c r="K7" s="695"/>
      <c r="L7" s="695"/>
      <c r="M7" s="695"/>
    </row>
    <row r="8" spans="1:15" s="580" customFormat="1">
      <c r="A8" s="674" t="s">
        <v>382</v>
      </c>
      <c r="B8" s="1527"/>
      <c r="C8" s="1528"/>
      <c r="D8" s="1528"/>
      <c r="E8" s="1528"/>
      <c r="F8" s="1529"/>
      <c r="H8" s="696" t="s">
        <v>180</v>
      </c>
      <c r="I8" s="1450" t="s">
        <v>181</v>
      </c>
      <c r="J8" s="1451"/>
      <c r="K8" s="1451"/>
      <c r="L8" s="1451"/>
      <c r="M8" s="1452"/>
    </row>
    <row r="9" spans="1:15" s="580" customFormat="1" ht="33">
      <c r="A9" s="705" t="s">
        <v>446</v>
      </c>
      <c r="B9" s="1520"/>
      <c r="C9" s="1521"/>
      <c r="D9" s="1521"/>
      <c r="E9" s="1521"/>
      <c r="F9" s="1522"/>
      <c r="H9" s="697" t="s">
        <v>386</v>
      </c>
      <c r="I9" s="1456" t="s">
        <v>184</v>
      </c>
      <c r="J9" s="1457"/>
      <c r="K9" s="1457"/>
      <c r="L9" s="1457"/>
      <c r="M9" s="1458"/>
    </row>
    <row r="10" spans="1:15" s="580" customFormat="1" ht="33">
      <c r="A10" s="705" t="s">
        <v>447</v>
      </c>
      <c r="B10" s="1523"/>
      <c r="C10" s="1521"/>
      <c r="D10" s="1521"/>
      <c r="E10" s="1521"/>
      <c r="F10" s="1522"/>
      <c r="H10" s="697" t="s">
        <v>389</v>
      </c>
      <c r="I10" s="1463" t="s">
        <v>390</v>
      </c>
      <c r="J10" s="1457"/>
      <c r="K10" s="1457"/>
      <c r="L10" s="1457"/>
      <c r="M10" s="1458"/>
    </row>
    <row r="11" spans="1:15" s="580" customFormat="1">
      <c r="A11" s="623"/>
      <c r="B11" s="707" t="s">
        <v>391</v>
      </c>
      <c r="C11" s="708" t="s">
        <v>392</v>
      </c>
      <c r="D11" s="706" t="s">
        <v>393</v>
      </c>
      <c r="E11" s="706" t="s">
        <v>394</v>
      </c>
      <c r="F11" s="573" t="s">
        <v>192</v>
      </c>
      <c r="H11" s="1464" t="s">
        <v>193</v>
      </c>
      <c r="I11" s="1465"/>
      <c r="J11" s="698" t="s">
        <v>189</v>
      </c>
      <c r="K11" s="698" t="s">
        <v>395</v>
      </c>
      <c r="L11" s="698" t="s">
        <v>394</v>
      </c>
      <c r="M11" s="699" t="s">
        <v>192</v>
      </c>
    </row>
    <row r="12" spans="1:15" s="580" customFormat="1" ht="17.25" thickBot="1">
      <c r="A12" s="673"/>
      <c r="B12" s="575"/>
      <c r="C12" s="574"/>
      <c r="D12" s="575">
        <v>12</v>
      </c>
      <c r="E12" s="576">
        <f>(D12/12)*C12</f>
        <v>0</v>
      </c>
      <c r="F12" s="577">
        <f>ROUND(B12*E12,0)</f>
        <v>0</v>
      </c>
      <c r="H12" s="1466">
        <v>189600</v>
      </c>
      <c r="I12" s="1467"/>
      <c r="J12" s="700">
        <v>1</v>
      </c>
      <c r="K12" s="701">
        <v>8</v>
      </c>
      <c r="L12" s="702">
        <f>K12/12</f>
        <v>0.66666666666666663</v>
      </c>
      <c r="M12" s="703">
        <f>ROUND(H12*J12*L12,0)</f>
        <v>126400</v>
      </c>
    </row>
    <row r="13" spans="1:15" s="580" customFormat="1" ht="17.25" thickBot="1">
      <c r="B13" s="540"/>
      <c r="C13" s="586"/>
      <c r="D13" s="540"/>
      <c r="E13" s="588"/>
      <c r="F13" s="587"/>
    </row>
    <row r="14" spans="1:15" s="580" customFormat="1">
      <c r="A14" s="674" t="s">
        <v>194</v>
      </c>
      <c r="B14" s="1527"/>
      <c r="C14" s="1528"/>
      <c r="D14" s="1528"/>
      <c r="E14" s="1528"/>
      <c r="F14" s="1529"/>
    </row>
    <row r="15" spans="1:15" s="580" customFormat="1" ht="27">
      <c r="A15" s="705" t="s">
        <v>446</v>
      </c>
      <c r="B15" s="1520"/>
      <c r="C15" s="1521"/>
      <c r="D15" s="1521"/>
      <c r="E15" s="1521"/>
      <c r="F15" s="1522"/>
      <c r="H15" s="1468"/>
      <c r="I15" s="1468"/>
      <c r="J15" s="1468"/>
      <c r="K15" s="1468"/>
      <c r="L15" s="1468"/>
      <c r="M15" s="1468"/>
      <c r="N15" s="1468"/>
      <c r="O15" s="1468"/>
    </row>
    <row r="16" spans="1:15" s="580" customFormat="1" ht="27">
      <c r="A16" s="705" t="s">
        <v>447</v>
      </c>
      <c r="B16" s="1523" t="s">
        <v>448</v>
      </c>
      <c r="C16" s="1521"/>
      <c r="D16" s="1521"/>
      <c r="E16" s="1521"/>
      <c r="F16" s="1522"/>
      <c r="H16" s="1468"/>
      <c r="I16" s="1468"/>
      <c r="J16" s="1468"/>
      <c r="K16" s="1468"/>
      <c r="L16" s="1468"/>
      <c r="M16" s="1468"/>
      <c r="N16" s="1468"/>
      <c r="O16" s="1468"/>
    </row>
    <row r="17" spans="1:15" s="580" customFormat="1">
      <c r="A17" s="623"/>
      <c r="B17" s="707" t="s">
        <v>391</v>
      </c>
      <c r="C17" s="708" t="s">
        <v>392</v>
      </c>
      <c r="D17" s="706" t="s">
        <v>393</v>
      </c>
      <c r="E17" s="706" t="s">
        <v>394</v>
      </c>
      <c r="F17" s="573" t="s">
        <v>192</v>
      </c>
      <c r="H17" s="1469"/>
      <c r="I17" s="1469"/>
      <c r="J17" s="1469"/>
      <c r="K17" s="1469"/>
      <c r="L17" s="1469"/>
      <c r="M17" s="1469"/>
      <c r="N17" s="1469"/>
      <c r="O17" s="1469"/>
    </row>
    <row r="18" spans="1:15" s="580" customFormat="1" ht="17.25" thickBot="1">
      <c r="A18" s="673"/>
      <c r="B18" s="575"/>
      <c r="C18" s="574"/>
      <c r="D18" s="575">
        <v>12</v>
      </c>
      <c r="E18" s="576">
        <f>(D18/12)*C18</f>
        <v>0</v>
      </c>
      <c r="F18" s="577">
        <f>ROUND(B18*E18,0)</f>
        <v>0</v>
      </c>
    </row>
    <row r="19" spans="1:15" s="580" customFormat="1" ht="17.25" thickBot="1">
      <c r="B19" s="540"/>
      <c r="C19" s="586"/>
      <c r="D19" s="540"/>
      <c r="E19" s="588"/>
      <c r="F19" s="587"/>
    </row>
    <row r="20" spans="1:15" s="580" customFormat="1">
      <c r="A20" s="674" t="s">
        <v>195</v>
      </c>
      <c r="B20" s="1527"/>
      <c r="C20" s="1528"/>
      <c r="D20" s="1528"/>
      <c r="E20" s="1528"/>
      <c r="F20" s="1529"/>
    </row>
    <row r="21" spans="1:15" s="580" customFormat="1" ht="27">
      <c r="A21" s="705" t="s">
        <v>446</v>
      </c>
      <c r="B21" s="1520"/>
      <c r="C21" s="1521"/>
      <c r="D21" s="1521"/>
      <c r="E21" s="1521"/>
      <c r="F21" s="1522"/>
    </row>
    <row r="22" spans="1:15" s="580" customFormat="1" ht="27">
      <c r="A22" s="705" t="s">
        <v>447</v>
      </c>
      <c r="B22" s="1523"/>
      <c r="C22" s="1521"/>
      <c r="D22" s="1521"/>
      <c r="E22" s="1521"/>
      <c r="F22" s="1522"/>
    </row>
    <row r="23" spans="1:15" s="580" customFormat="1">
      <c r="A23" s="623"/>
      <c r="B23" s="707" t="s">
        <v>391</v>
      </c>
      <c r="C23" s="708" t="s">
        <v>392</v>
      </c>
      <c r="D23" s="706" t="s">
        <v>393</v>
      </c>
      <c r="E23" s="706" t="s">
        <v>394</v>
      </c>
      <c r="F23" s="573" t="s">
        <v>192</v>
      </c>
    </row>
    <row r="24" spans="1:15" s="580" customFormat="1" ht="17.25" thickBot="1">
      <c r="A24" s="673"/>
      <c r="B24" s="575"/>
      <c r="C24" s="574"/>
      <c r="D24" s="575">
        <v>12</v>
      </c>
      <c r="E24" s="576">
        <f>(D24/12)*C24</f>
        <v>0</v>
      </c>
      <c r="F24" s="577">
        <f>ROUND(B24*E24,0)</f>
        <v>0</v>
      </c>
    </row>
    <row r="25" spans="1:15" s="580" customFormat="1" ht="17.25" thickBot="1">
      <c r="B25" s="540"/>
      <c r="C25" s="586"/>
      <c r="D25" s="540"/>
      <c r="E25" s="588"/>
      <c r="F25" s="587"/>
    </row>
    <row r="26" spans="1:15" s="580" customFormat="1">
      <c r="A26" s="674" t="s">
        <v>196</v>
      </c>
      <c r="B26" s="1527"/>
      <c r="C26" s="1528"/>
      <c r="D26" s="1528"/>
      <c r="E26" s="1528"/>
      <c r="F26" s="1529"/>
    </row>
    <row r="27" spans="1:15" s="580" customFormat="1" ht="27">
      <c r="A27" s="705" t="s">
        <v>446</v>
      </c>
      <c r="B27" s="1520"/>
      <c r="C27" s="1521"/>
      <c r="D27" s="1521"/>
      <c r="E27" s="1521"/>
      <c r="F27" s="1522"/>
    </row>
    <row r="28" spans="1:15" s="580" customFormat="1" ht="27" customHeight="1">
      <c r="A28" s="705" t="s">
        <v>447</v>
      </c>
      <c r="B28" s="1523"/>
      <c r="C28" s="1521"/>
      <c r="D28" s="1521"/>
      <c r="E28" s="1521"/>
      <c r="F28" s="1522"/>
    </row>
    <row r="29" spans="1:15" s="580" customFormat="1">
      <c r="A29" s="623"/>
      <c r="B29" s="707" t="s">
        <v>391</v>
      </c>
      <c r="C29" s="708" t="s">
        <v>392</v>
      </c>
      <c r="D29" s="706" t="s">
        <v>393</v>
      </c>
      <c r="E29" s="706" t="s">
        <v>394</v>
      </c>
      <c r="F29" s="573" t="s">
        <v>192</v>
      </c>
    </row>
    <row r="30" spans="1:15" s="580" customFormat="1" ht="17.25" thickBot="1">
      <c r="A30" s="673"/>
      <c r="B30" s="575"/>
      <c r="C30" s="574"/>
      <c r="D30" s="575">
        <v>12</v>
      </c>
      <c r="E30" s="576">
        <f>(D30/12)*C30</f>
        <v>0</v>
      </c>
      <c r="F30" s="577">
        <f>ROUND(B30*E30,0)</f>
        <v>0</v>
      </c>
    </row>
    <row r="31" spans="1:15" s="580" customFormat="1" ht="17.25" thickBot="1">
      <c r="A31" s="589"/>
      <c r="B31" s="590"/>
      <c r="C31" s="591"/>
      <c r="D31" s="592"/>
      <c r="E31" s="592"/>
      <c r="F31" s="593"/>
    </row>
    <row r="32" spans="1:15" s="580" customFormat="1">
      <c r="A32" s="674" t="s">
        <v>197</v>
      </c>
      <c r="B32" s="1527"/>
      <c r="C32" s="1528"/>
      <c r="D32" s="1528"/>
      <c r="E32" s="1528"/>
      <c r="F32" s="1529"/>
    </row>
    <row r="33" spans="1:8" s="580" customFormat="1" ht="27">
      <c r="A33" s="705" t="s">
        <v>446</v>
      </c>
      <c r="B33" s="1520"/>
      <c r="C33" s="1521"/>
      <c r="D33" s="1521"/>
      <c r="E33" s="1521"/>
      <c r="F33" s="1522"/>
    </row>
    <row r="34" spans="1:8" s="580" customFormat="1" ht="26.45" customHeight="1">
      <c r="A34" s="705" t="s">
        <v>447</v>
      </c>
      <c r="B34" s="1523"/>
      <c r="C34" s="1521"/>
      <c r="D34" s="1521"/>
      <c r="E34" s="1521"/>
      <c r="F34" s="1522"/>
    </row>
    <row r="35" spans="1:8" s="580" customFormat="1">
      <c r="A35" s="623"/>
      <c r="B35" s="707" t="s">
        <v>391</v>
      </c>
      <c r="C35" s="708" t="s">
        <v>392</v>
      </c>
      <c r="D35" s="706" t="s">
        <v>393</v>
      </c>
      <c r="E35" s="706" t="s">
        <v>394</v>
      </c>
      <c r="F35" s="573" t="s">
        <v>192</v>
      </c>
    </row>
    <row r="36" spans="1:8" s="580" customFormat="1" ht="17.25" thickBot="1">
      <c r="A36" s="673"/>
      <c r="B36" s="575"/>
      <c r="C36" s="574"/>
      <c r="D36" s="575">
        <v>9</v>
      </c>
      <c r="E36" s="576">
        <f>(D36/12)*C36</f>
        <v>0</v>
      </c>
      <c r="F36" s="577">
        <f>ROUND(B36*E36,0)</f>
        <v>0</v>
      </c>
    </row>
    <row r="37" spans="1:8" s="580" customFormat="1" ht="17.25" thickBot="1">
      <c r="A37" s="589"/>
      <c r="B37" s="590"/>
      <c r="C37" s="591"/>
      <c r="D37" s="592"/>
      <c r="E37" s="592"/>
      <c r="F37" s="593"/>
    </row>
    <row r="38" spans="1:8" s="580" customFormat="1">
      <c r="A38" s="674" t="s">
        <v>198</v>
      </c>
      <c r="B38" s="1527"/>
      <c r="C38" s="1528"/>
      <c r="D38" s="1528"/>
      <c r="E38" s="1528"/>
      <c r="F38" s="1529"/>
    </row>
    <row r="39" spans="1:8" s="580" customFormat="1" ht="27">
      <c r="A39" s="705" t="s">
        <v>446</v>
      </c>
      <c r="B39" s="1520"/>
      <c r="C39" s="1521"/>
      <c r="D39" s="1521"/>
      <c r="E39" s="1521"/>
      <c r="F39" s="1522"/>
    </row>
    <row r="40" spans="1:8" s="580" customFormat="1" ht="27">
      <c r="A40" s="705" t="s">
        <v>447</v>
      </c>
      <c r="B40" s="1523"/>
      <c r="C40" s="1521"/>
      <c r="D40" s="1521"/>
      <c r="E40" s="1521"/>
      <c r="F40" s="1522"/>
    </row>
    <row r="41" spans="1:8" s="580" customFormat="1">
      <c r="A41" s="623"/>
      <c r="B41" s="707" t="s">
        <v>391</v>
      </c>
      <c r="C41" s="708" t="s">
        <v>392</v>
      </c>
      <c r="D41" s="706" t="s">
        <v>393</v>
      </c>
      <c r="E41" s="706" t="s">
        <v>394</v>
      </c>
      <c r="F41" s="573" t="s">
        <v>192</v>
      </c>
    </row>
    <row r="42" spans="1:8" s="580" customFormat="1" ht="17.25" thickBot="1">
      <c r="A42" s="673"/>
      <c r="B42" s="575"/>
      <c r="C42" s="574"/>
      <c r="D42" s="575"/>
      <c r="E42" s="576">
        <f>(D42/12)*C42</f>
        <v>0</v>
      </c>
      <c r="F42" s="577">
        <f>ROUND(B42*E42,0)</f>
        <v>0</v>
      </c>
      <c r="H42" s="580" t="s">
        <v>203</v>
      </c>
    </row>
    <row r="43" spans="1:8" s="580" customFormat="1" ht="17.25" thickBot="1">
      <c r="A43" s="589"/>
      <c r="B43" s="592"/>
      <c r="C43" s="796"/>
      <c r="D43" s="592"/>
      <c r="E43" s="797"/>
      <c r="F43" s="593"/>
    </row>
    <row r="44" spans="1:8" s="580" customFormat="1">
      <c r="A44" s="674" t="s">
        <v>449</v>
      </c>
      <c r="B44" s="1527"/>
      <c r="C44" s="1528"/>
      <c r="D44" s="1528"/>
      <c r="E44" s="1528"/>
      <c r="F44" s="1529"/>
    </row>
    <row r="45" spans="1:8" s="580" customFormat="1" ht="27">
      <c r="A45" s="705" t="s">
        <v>446</v>
      </c>
      <c r="B45" s="1520"/>
      <c r="C45" s="1521"/>
      <c r="D45" s="1521"/>
      <c r="E45" s="1521"/>
      <c r="F45" s="1522"/>
    </row>
    <row r="46" spans="1:8" s="580" customFormat="1" ht="27">
      <c r="A46" s="705" t="s">
        <v>447</v>
      </c>
      <c r="B46" s="1523"/>
      <c r="C46" s="1521"/>
      <c r="D46" s="1521"/>
      <c r="E46" s="1521"/>
      <c r="F46" s="1522"/>
    </row>
    <row r="47" spans="1:8" s="580" customFormat="1">
      <c r="A47" s="623"/>
      <c r="B47" s="707" t="s">
        <v>391</v>
      </c>
      <c r="C47" s="708" t="s">
        <v>392</v>
      </c>
      <c r="D47" s="706" t="s">
        <v>393</v>
      </c>
      <c r="E47" s="706" t="s">
        <v>394</v>
      </c>
      <c r="F47" s="573" t="s">
        <v>192</v>
      </c>
    </row>
    <row r="48" spans="1:8" s="580" customFormat="1" ht="17.25" thickBot="1">
      <c r="A48" s="673"/>
      <c r="B48" s="575"/>
      <c r="C48" s="574"/>
      <c r="D48" s="575"/>
      <c r="E48" s="576">
        <f>(D48/12)*C48</f>
        <v>0</v>
      </c>
      <c r="F48" s="577">
        <f>ROUND(B48*E48,0)</f>
        <v>0</v>
      </c>
    </row>
    <row r="49" spans="1:6" s="580" customFormat="1" ht="17.25" thickBot="1">
      <c r="A49" s="589"/>
      <c r="B49" s="592"/>
      <c r="C49" s="796"/>
      <c r="D49" s="592"/>
      <c r="E49" s="797"/>
      <c r="F49" s="593"/>
    </row>
    <row r="50" spans="1:6" s="580" customFormat="1">
      <c r="A50" s="674" t="s">
        <v>450</v>
      </c>
      <c r="B50" s="1527"/>
      <c r="C50" s="1528"/>
      <c r="D50" s="1528"/>
      <c r="E50" s="1528"/>
      <c r="F50" s="1529"/>
    </row>
    <row r="51" spans="1:6" s="580" customFormat="1" ht="27">
      <c r="A51" s="705" t="s">
        <v>446</v>
      </c>
      <c r="B51" s="1520"/>
      <c r="C51" s="1521"/>
      <c r="D51" s="1521"/>
      <c r="E51" s="1521"/>
      <c r="F51" s="1522"/>
    </row>
    <row r="52" spans="1:6" s="580" customFormat="1" ht="27">
      <c r="A52" s="705" t="s">
        <v>447</v>
      </c>
      <c r="B52" s="1523"/>
      <c r="C52" s="1521"/>
      <c r="D52" s="1521"/>
      <c r="E52" s="1521"/>
      <c r="F52" s="1522"/>
    </row>
    <row r="53" spans="1:6" s="580" customFormat="1">
      <c r="A53" s="623"/>
      <c r="B53" s="707" t="s">
        <v>391</v>
      </c>
      <c r="C53" s="708" t="s">
        <v>392</v>
      </c>
      <c r="D53" s="706" t="s">
        <v>393</v>
      </c>
      <c r="E53" s="706" t="s">
        <v>394</v>
      </c>
      <c r="F53" s="573" t="s">
        <v>192</v>
      </c>
    </row>
    <row r="54" spans="1:6" s="580" customFormat="1" ht="17.25" thickBot="1">
      <c r="A54" s="673"/>
      <c r="B54" s="575"/>
      <c r="C54" s="574"/>
      <c r="D54" s="575"/>
      <c r="E54" s="576">
        <f>(D54/12)*C54</f>
        <v>0</v>
      </c>
      <c r="F54" s="577">
        <f>ROUND(B54*E54,0)</f>
        <v>0</v>
      </c>
    </row>
    <row r="55" spans="1:6" s="580" customFormat="1" ht="17.25" thickBot="1">
      <c r="A55" s="589"/>
      <c r="B55" s="592"/>
      <c r="C55" s="796"/>
      <c r="D55" s="592"/>
      <c r="E55" s="797"/>
      <c r="F55" s="593"/>
    </row>
    <row r="56" spans="1:6" s="580" customFormat="1">
      <c r="A56" s="674" t="s">
        <v>451</v>
      </c>
      <c r="B56" s="1527"/>
      <c r="C56" s="1528"/>
      <c r="D56" s="1528"/>
      <c r="E56" s="1528"/>
      <c r="F56" s="1529"/>
    </row>
    <row r="57" spans="1:6" s="580" customFormat="1" ht="27">
      <c r="A57" s="705" t="s">
        <v>446</v>
      </c>
      <c r="B57" s="1520"/>
      <c r="C57" s="1521"/>
      <c r="D57" s="1521"/>
      <c r="E57" s="1521"/>
      <c r="F57" s="1522"/>
    </row>
    <row r="58" spans="1:6" s="580" customFormat="1" ht="27">
      <c r="A58" s="705" t="s">
        <v>447</v>
      </c>
      <c r="B58" s="1523"/>
      <c r="C58" s="1521"/>
      <c r="D58" s="1521"/>
      <c r="E58" s="1521"/>
      <c r="F58" s="1522"/>
    </row>
    <row r="59" spans="1:6" s="580" customFormat="1">
      <c r="A59" s="623"/>
      <c r="B59" s="707" t="s">
        <v>391</v>
      </c>
      <c r="C59" s="708" t="s">
        <v>392</v>
      </c>
      <c r="D59" s="706" t="s">
        <v>393</v>
      </c>
      <c r="E59" s="706" t="s">
        <v>394</v>
      </c>
      <c r="F59" s="573" t="s">
        <v>192</v>
      </c>
    </row>
    <row r="60" spans="1:6" s="580" customFormat="1" ht="17.25" thickBot="1">
      <c r="A60" s="673"/>
      <c r="B60" s="575"/>
      <c r="C60" s="574"/>
      <c r="D60" s="575"/>
      <c r="E60" s="576">
        <f>(D60/12)*C60</f>
        <v>0</v>
      </c>
      <c r="F60" s="577">
        <f>ROUND(B60*E60,0)</f>
        <v>0</v>
      </c>
    </row>
    <row r="61" spans="1:6" s="580" customFormat="1" ht="17.25" thickBot="1">
      <c r="A61" s="589"/>
      <c r="B61" s="592"/>
      <c r="C61" s="796"/>
      <c r="D61" s="592"/>
      <c r="E61" s="797"/>
      <c r="F61" s="593"/>
    </row>
    <row r="62" spans="1:6" s="580" customFormat="1">
      <c r="A62" s="674" t="s">
        <v>452</v>
      </c>
      <c r="B62" s="1527"/>
      <c r="C62" s="1528"/>
      <c r="D62" s="1528"/>
      <c r="E62" s="1528"/>
      <c r="F62" s="1529"/>
    </row>
    <row r="63" spans="1:6" s="580" customFormat="1" ht="27">
      <c r="A63" s="705" t="s">
        <v>446</v>
      </c>
      <c r="B63" s="1520"/>
      <c r="C63" s="1521"/>
      <c r="D63" s="1521"/>
      <c r="E63" s="1521"/>
      <c r="F63" s="1522"/>
    </row>
    <row r="64" spans="1:6" s="580" customFormat="1" ht="27">
      <c r="A64" s="705" t="s">
        <v>447</v>
      </c>
      <c r="B64" s="1523"/>
      <c r="C64" s="1521"/>
      <c r="D64" s="1521"/>
      <c r="E64" s="1521"/>
      <c r="F64" s="1522"/>
    </row>
    <row r="65" spans="1:8" s="580" customFormat="1">
      <c r="A65" s="623"/>
      <c r="B65" s="707" t="s">
        <v>391</v>
      </c>
      <c r="C65" s="708" t="s">
        <v>392</v>
      </c>
      <c r="D65" s="706" t="s">
        <v>393</v>
      </c>
      <c r="E65" s="706" t="s">
        <v>394</v>
      </c>
      <c r="F65" s="573" t="s">
        <v>192</v>
      </c>
    </row>
    <row r="66" spans="1:8" s="580" customFormat="1" ht="17.25" thickBot="1">
      <c r="A66" s="673"/>
      <c r="B66" s="575"/>
      <c r="C66" s="574"/>
      <c r="D66" s="575"/>
      <c r="E66" s="576">
        <f>(D66/12)*C66</f>
        <v>0</v>
      </c>
      <c r="F66" s="577">
        <f>ROUND(B66*E66,0)</f>
        <v>0</v>
      </c>
    </row>
    <row r="67" spans="1:8">
      <c r="A67" s="594"/>
      <c r="B67" s="595" t="s">
        <v>404</v>
      </c>
      <c r="C67" s="596">
        <f>SUM(C12,C18,C24,C30,C36,C42)</f>
        <v>0</v>
      </c>
      <c r="D67" s="594" t="s">
        <v>405</v>
      </c>
      <c r="E67" s="597">
        <f>SUM(E12,E18,E24,E30,E36,E42)</f>
        <v>0</v>
      </c>
    </row>
    <row r="68" spans="1:8">
      <c r="F68" s="599"/>
    </row>
    <row r="69" spans="1:8" s="580" customFormat="1">
      <c r="A69" s="600" t="s">
        <v>206</v>
      </c>
      <c r="B69" s="601"/>
      <c r="C69" s="581"/>
      <c r="E69" s="595" t="s">
        <v>205</v>
      </c>
      <c r="F69" s="602">
        <f>F12+F18+F24+F30+F36+F42</f>
        <v>0</v>
      </c>
    </row>
    <row r="70" spans="1:8" s="580" customFormat="1">
      <c r="A70" s="603" t="s">
        <v>207</v>
      </c>
      <c r="C70" s="581"/>
      <c r="D70" s="600"/>
      <c r="F70" s="604"/>
    </row>
    <row r="71" spans="1:8" s="580" customFormat="1">
      <c r="A71" s="672"/>
      <c r="B71" s="672"/>
      <c r="C71" s="1524" t="s">
        <v>208</v>
      </c>
      <c r="D71" s="1524"/>
      <c r="E71" s="1525" t="s">
        <v>209</v>
      </c>
      <c r="F71" s="1526"/>
    </row>
    <row r="72" spans="1:8" s="580" customFormat="1">
      <c r="A72" s="1222"/>
      <c r="B72" s="1173"/>
      <c r="C72" s="1517" t="s">
        <v>211</v>
      </c>
      <c r="D72" s="1517"/>
      <c r="E72" s="1518">
        <f t="shared" ref="E72:E79" si="0">$F$69*G72</f>
        <v>0</v>
      </c>
      <c r="F72" s="1519"/>
      <c r="G72" s="605">
        <v>7.6499999999999999E-2</v>
      </c>
      <c r="H72" s="695" t="s">
        <v>212</v>
      </c>
    </row>
    <row r="73" spans="1:8" s="580" customFormat="1">
      <c r="A73" s="1222"/>
      <c r="B73" s="1173"/>
      <c r="C73" s="1517" t="s">
        <v>213</v>
      </c>
      <c r="D73" s="1517"/>
      <c r="E73" s="1518">
        <f t="shared" si="0"/>
        <v>0</v>
      </c>
      <c r="F73" s="1519"/>
      <c r="G73" s="605">
        <v>4.8000000000000001E-2</v>
      </c>
    </row>
    <row r="74" spans="1:8" s="580" customFormat="1">
      <c r="A74" s="1222"/>
      <c r="B74" s="1173"/>
      <c r="C74" s="1517" t="s">
        <v>214</v>
      </c>
      <c r="D74" s="1517"/>
      <c r="E74" s="1518">
        <f t="shared" si="0"/>
        <v>0</v>
      </c>
      <c r="F74" s="1519"/>
      <c r="G74" s="605">
        <v>0.14249999999999999</v>
      </c>
    </row>
    <row r="75" spans="1:8" s="580" customFormat="1">
      <c r="A75" s="1222"/>
      <c r="B75" s="1173"/>
      <c r="C75" s="1517" t="s">
        <v>215</v>
      </c>
      <c r="D75" s="1517"/>
      <c r="E75" s="1518">
        <f t="shared" si="0"/>
        <v>0</v>
      </c>
      <c r="F75" s="1519"/>
      <c r="G75" s="605">
        <v>0.01</v>
      </c>
    </row>
    <row r="76" spans="1:8" s="580" customFormat="1">
      <c r="A76" s="1222"/>
      <c r="B76" s="1173"/>
      <c r="C76" s="1517" t="s">
        <v>216</v>
      </c>
      <c r="D76" s="1517"/>
      <c r="E76" s="1518">
        <f t="shared" si="0"/>
        <v>0</v>
      </c>
      <c r="F76" s="1519"/>
      <c r="G76" s="605">
        <v>2.1999999999999999E-2</v>
      </c>
    </row>
    <row r="77" spans="1:8" s="580" customFormat="1">
      <c r="A77" s="1222"/>
      <c r="B77" s="1173"/>
      <c r="C77" s="1517" t="s">
        <v>217</v>
      </c>
      <c r="D77" s="1517"/>
      <c r="E77" s="1518">
        <f t="shared" si="0"/>
        <v>0</v>
      </c>
      <c r="F77" s="1519"/>
      <c r="G77" s="605">
        <v>0</v>
      </c>
    </row>
    <row r="78" spans="1:8" s="580" customFormat="1">
      <c r="A78" s="1222"/>
      <c r="B78" s="1173"/>
      <c r="C78" s="1517" t="s">
        <v>218</v>
      </c>
      <c r="D78" s="1517"/>
      <c r="E78" s="1518">
        <f t="shared" si="0"/>
        <v>0</v>
      </c>
      <c r="F78" s="1519"/>
      <c r="G78" s="605">
        <v>0</v>
      </c>
    </row>
    <row r="79" spans="1:8" s="580" customFormat="1">
      <c r="A79" s="1222"/>
      <c r="B79" s="1173"/>
      <c r="C79" s="1517" t="s">
        <v>157</v>
      </c>
      <c r="D79" s="1517"/>
      <c r="E79" s="1518">
        <f t="shared" si="0"/>
        <v>0</v>
      </c>
      <c r="F79" s="1519"/>
      <c r="G79" s="605">
        <v>0</v>
      </c>
    </row>
    <row r="80" spans="1:8" s="580" customFormat="1">
      <c r="C80" s="581"/>
      <c r="E80" s="606" t="s">
        <v>219</v>
      </c>
      <c r="F80" s="602">
        <f>ROUND(SUM(E72:F79),0)</f>
        <v>0</v>
      </c>
      <c r="G80" s="605">
        <f>SUM(G72:G79)</f>
        <v>0.29900000000000004</v>
      </c>
    </row>
    <row r="81" spans="1:14" s="580" customFormat="1" ht="7.5" customHeight="1">
      <c r="C81" s="581"/>
      <c r="F81" s="604"/>
    </row>
    <row r="82" spans="1:14" s="580" customFormat="1">
      <c r="C82" s="607"/>
      <c r="E82" s="595" t="s">
        <v>220</v>
      </c>
      <c r="F82" s="666">
        <f>IF(F80=0,0,F80/F69)</f>
        <v>0</v>
      </c>
      <c r="H82" s="695" t="s">
        <v>408</v>
      </c>
    </row>
    <row r="83" spans="1:14" s="580" customFormat="1" ht="9.9499999999999993" customHeight="1" thickBot="1">
      <c r="A83" s="467"/>
      <c r="C83" s="581"/>
      <c r="D83" s="608"/>
      <c r="E83" s="600"/>
      <c r="F83" s="604"/>
    </row>
    <row r="84" spans="1:14" s="580" customFormat="1" ht="17.25" thickBot="1">
      <c r="C84" s="609"/>
      <c r="D84" s="610"/>
      <c r="E84" s="611" t="s">
        <v>221</v>
      </c>
      <c r="F84" s="612">
        <f>ROUND(F69+F80,0)</f>
        <v>0</v>
      </c>
    </row>
    <row r="85" spans="1:14">
      <c r="E85" s="594"/>
      <c r="F85" s="613"/>
    </row>
    <row r="86" spans="1:14" s="580" customFormat="1">
      <c r="A86" s="600" t="s">
        <v>222</v>
      </c>
      <c r="C86" s="581"/>
      <c r="F86" s="604"/>
    </row>
    <row r="87" spans="1:14" ht="11.1" customHeight="1">
      <c r="A87" s="614"/>
      <c r="B87" s="614"/>
    </row>
    <row r="88" spans="1:14">
      <c r="A88" s="615" t="s">
        <v>223</v>
      </c>
      <c r="B88" s="815" t="s">
        <v>410</v>
      </c>
      <c r="C88" s="617"/>
      <c r="D88" s="618"/>
      <c r="E88" s="616"/>
      <c r="F88" s="619"/>
    </row>
    <row r="89" spans="1:14" ht="9" customHeight="1">
      <c r="A89" s="620"/>
      <c r="B89" s="1515" t="s">
        <v>411</v>
      </c>
      <c r="C89" s="1515"/>
      <c r="D89" s="1515"/>
      <c r="E89" s="616"/>
      <c r="F89" s="619"/>
    </row>
    <row r="90" spans="1:14" ht="21" customHeight="1">
      <c r="A90" s="620" t="s">
        <v>224</v>
      </c>
      <c r="B90" s="1516"/>
      <c r="C90" s="1516"/>
      <c r="D90" s="1516"/>
      <c r="E90" s="621" t="s">
        <v>412</v>
      </c>
      <c r="F90" s="622" t="s">
        <v>209</v>
      </c>
      <c r="H90" s="1241" t="s">
        <v>224</v>
      </c>
      <c r="I90" s="1434" t="s">
        <v>225</v>
      </c>
      <c r="J90" s="1435"/>
      <c r="K90" s="1435"/>
      <c r="L90" s="1241" t="s">
        <v>226</v>
      </c>
      <c r="M90" s="678" t="s">
        <v>209</v>
      </c>
      <c r="N90" s="677"/>
    </row>
    <row r="91" spans="1:14" ht="16.5" customHeight="1">
      <c r="A91" s="680"/>
      <c r="B91" s="1511"/>
      <c r="C91" s="1512"/>
      <c r="D91" s="1513"/>
      <c r="E91" s="623"/>
      <c r="F91" s="624"/>
      <c r="H91" s="676" t="s">
        <v>227</v>
      </c>
      <c r="I91" s="1431" t="s">
        <v>413</v>
      </c>
      <c r="J91" s="1431"/>
      <c r="K91" s="1431"/>
      <c r="L91" s="676" t="s">
        <v>414</v>
      </c>
      <c r="M91" s="679">
        <v>35100</v>
      </c>
      <c r="N91" s="677"/>
    </row>
    <row r="92" spans="1:14" ht="14.25" customHeight="1">
      <c r="A92" s="680"/>
      <c r="B92" s="1511"/>
      <c r="C92" s="1512"/>
      <c r="D92" s="1513"/>
      <c r="E92" s="623"/>
      <c r="F92" s="624"/>
      <c r="H92" s="676" t="s">
        <v>227</v>
      </c>
      <c r="I92" s="1431" t="s">
        <v>415</v>
      </c>
      <c r="J92" s="1431"/>
      <c r="K92" s="1431"/>
      <c r="L92" s="676" t="s">
        <v>416</v>
      </c>
      <c r="M92" s="679">
        <v>9133</v>
      </c>
      <c r="N92" s="677"/>
    </row>
    <row r="93" spans="1:14" ht="14.25" customHeight="1">
      <c r="A93" s="680"/>
      <c r="B93" s="1511"/>
      <c r="C93" s="1512"/>
      <c r="D93" s="1513"/>
      <c r="E93" s="623"/>
      <c r="F93" s="624"/>
      <c r="H93" s="677" t="s">
        <v>417</v>
      </c>
    </row>
    <row r="94" spans="1:14">
      <c r="A94" s="680"/>
      <c r="B94" s="1511"/>
      <c r="C94" s="1512"/>
      <c r="D94" s="1513"/>
      <c r="E94" s="623"/>
      <c r="F94" s="624"/>
    </row>
    <row r="95" spans="1:14">
      <c r="A95" s="680"/>
      <c r="B95" s="1511"/>
      <c r="C95" s="1512"/>
      <c r="D95" s="1513"/>
      <c r="E95" s="623"/>
      <c r="F95" s="624"/>
      <c r="H95" s="677" t="s">
        <v>418</v>
      </c>
    </row>
    <row r="96" spans="1:14">
      <c r="B96" s="625"/>
      <c r="C96" s="614"/>
      <c r="D96" s="625"/>
      <c r="E96" s="626" t="s">
        <v>230</v>
      </c>
      <c r="F96" s="627">
        <f>ROUND(SUM(F91:F95),0)</f>
        <v>0</v>
      </c>
    </row>
    <row r="97" spans="1:13">
      <c r="B97" s="625"/>
      <c r="C97" s="614"/>
      <c r="D97" s="625"/>
    </row>
    <row r="98" spans="1:13">
      <c r="A98" s="615" t="s">
        <v>231</v>
      </c>
      <c r="B98" s="625"/>
      <c r="C98" s="614"/>
      <c r="D98" s="625"/>
    </row>
    <row r="99" spans="1:13" ht="4.5" customHeight="1">
      <c r="A99" s="620"/>
      <c r="B99" s="625"/>
      <c r="C99" s="614"/>
      <c r="D99" s="625"/>
    </row>
    <row r="100" spans="1:13">
      <c r="A100" s="620" t="s">
        <v>224</v>
      </c>
      <c r="B100" s="1514" t="s">
        <v>453</v>
      </c>
      <c r="C100" s="1514"/>
      <c r="D100" s="1514"/>
      <c r="E100" s="621" t="s">
        <v>412</v>
      </c>
      <c r="F100" s="622" t="s">
        <v>209</v>
      </c>
      <c r="H100" s="1241" t="s">
        <v>224</v>
      </c>
      <c r="I100" s="1434" t="s">
        <v>225</v>
      </c>
      <c r="J100" s="1435"/>
      <c r="K100" s="1435"/>
      <c r="L100" s="1241" t="s">
        <v>226</v>
      </c>
      <c r="M100" s="678" t="s">
        <v>209</v>
      </c>
    </row>
    <row r="101" spans="1:13" ht="22.5" customHeight="1">
      <c r="A101" s="680"/>
      <c r="B101" s="1505"/>
      <c r="C101" s="1506"/>
      <c r="D101" s="1507"/>
      <c r="E101" s="623"/>
      <c r="F101" s="624"/>
      <c r="H101" s="676" t="s">
        <v>232</v>
      </c>
      <c r="I101" s="1431" t="s">
        <v>233</v>
      </c>
      <c r="J101" s="1431"/>
      <c r="K101" s="1431"/>
      <c r="L101" s="676" t="s">
        <v>419</v>
      </c>
      <c r="M101" s="679">
        <v>1500</v>
      </c>
    </row>
    <row r="102" spans="1:13">
      <c r="A102" s="680"/>
      <c r="B102" s="1505"/>
      <c r="C102" s="1506"/>
      <c r="D102" s="1507"/>
      <c r="E102" s="623"/>
      <c r="F102" s="624"/>
    </row>
    <row r="103" spans="1:13" ht="16.5" customHeight="1">
      <c r="A103" s="680"/>
      <c r="B103" s="1505"/>
      <c r="C103" s="1506"/>
      <c r="D103" s="1507"/>
      <c r="E103" s="623"/>
      <c r="F103" s="624"/>
    </row>
    <row r="104" spans="1:13">
      <c r="A104" s="680"/>
      <c r="B104" s="1505"/>
      <c r="C104" s="1506"/>
      <c r="D104" s="1507"/>
      <c r="E104" s="623"/>
      <c r="F104" s="624"/>
    </row>
    <row r="105" spans="1:13">
      <c r="A105" s="680"/>
      <c r="B105" s="1505"/>
      <c r="C105" s="1506"/>
      <c r="D105" s="1507"/>
      <c r="E105" s="623"/>
      <c r="F105" s="624"/>
    </row>
    <row r="106" spans="1:13">
      <c r="B106" s="625"/>
      <c r="C106" s="614"/>
      <c r="D106" s="1245"/>
      <c r="E106" s="626" t="s">
        <v>235</v>
      </c>
      <c r="F106" s="627">
        <f>ROUND(SUM(F101:F105),0)</f>
        <v>0</v>
      </c>
    </row>
    <row r="107" spans="1:13">
      <c r="A107" s="620"/>
      <c r="B107" s="625"/>
      <c r="C107" s="614"/>
      <c r="D107" s="625"/>
    </row>
    <row r="108" spans="1:13">
      <c r="A108" s="615" t="s">
        <v>236</v>
      </c>
      <c r="B108" s="625"/>
      <c r="C108" s="614"/>
      <c r="D108" s="625"/>
    </row>
    <row r="109" spans="1:13" ht="5.25" customHeight="1">
      <c r="A109" s="620"/>
      <c r="B109" s="625"/>
      <c r="C109" s="614"/>
      <c r="D109" s="625"/>
    </row>
    <row r="110" spans="1:13">
      <c r="A110" s="620" t="s">
        <v>224</v>
      </c>
      <c r="B110" s="1244" t="s">
        <v>225</v>
      </c>
      <c r="C110" s="1244"/>
      <c r="D110" s="1244"/>
      <c r="E110" s="621" t="s">
        <v>412</v>
      </c>
      <c r="F110" s="622" t="s">
        <v>209</v>
      </c>
      <c r="H110" s="1241" t="s">
        <v>224</v>
      </c>
      <c r="I110" s="1434" t="s">
        <v>225</v>
      </c>
      <c r="J110" s="1435"/>
      <c r="K110" s="1435"/>
      <c r="L110" s="1241" t="s">
        <v>226</v>
      </c>
      <c r="M110" s="678" t="s">
        <v>209</v>
      </c>
    </row>
    <row r="111" spans="1:13" ht="28.5" customHeight="1">
      <c r="A111" s="680"/>
      <c r="B111" s="1505"/>
      <c r="C111" s="1506"/>
      <c r="D111" s="1507"/>
      <c r="E111" s="623"/>
      <c r="F111" s="624"/>
      <c r="H111" s="676" t="s">
        <v>237</v>
      </c>
      <c r="I111" s="1431" t="s">
        <v>238</v>
      </c>
      <c r="J111" s="1431"/>
      <c r="K111" s="1431"/>
      <c r="L111" s="676" t="s">
        <v>239</v>
      </c>
      <c r="M111" s="679">
        <f>100*12</f>
        <v>1200</v>
      </c>
    </row>
    <row r="112" spans="1:13">
      <c r="A112" s="680"/>
      <c r="B112" s="1505"/>
      <c r="C112" s="1506"/>
      <c r="D112" s="1507"/>
      <c r="E112" s="623"/>
      <c r="F112" s="624"/>
    </row>
    <row r="113" spans="1:13">
      <c r="A113" s="680"/>
      <c r="B113" s="1505"/>
      <c r="C113" s="1506"/>
      <c r="D113" s="1507"/>
      <c r="E113" s="623"/>
      <c r="F113" s="624"/>
    </row>
    <row r="114" spans="1:13">
      <c r="A114" s="680"/>
      <c r="B114" s="1505"/>
      <c r="C114" s="1506"/>
      <c r="D114" s="1507"/>
      <c r="E114" s="623"/>
      <c r="F114" s="624"/>
    </row>
    <row r="115" spans="1:13">
      <c r="A115" s="680"/>
      <c r="B115" s="1505"/>
      <c r="C115" s="1506"/>
      <c r="D115" s="1507"/>
      <c r="E115" s="623"/>
      <c r="F115" s="624"/>
    </row>
    <row r="116" spans="1:13">
      <c r="A116" s="620"/>
      <c r="D116" s="628"/>
      <c r="E116" s="626" t="s">
        <v>240</v>
      </c>
      <c r="F116" s="627">
        <f>ROUND(SUM(F111:F115),0)</f>
        <v>0</v>
      </c>
    </row>
    <row r="118" spans="1:13">
      <c r="A118" s="615" t="s">
        <v>241</v>
      </c>
    </row>
    <row r="119" spans="1:13" ht="6.75" customHeight="1">
      <c r="E119" s="629"/>
      <c r="F119" s="630"/>
    </row>
    <row r="120" spans="1:13">
      <c r="A120" s="635" t="s">
        <v>242</v>
      </c>
      <c r="B120" s="1508" t="s">
        <v>243</v>
      </c>
      <c r="C120" s="1508"/>
      <c r="D120" s="631" t="s">
        <v>224</v>
      </c>
      <c r="E120" s="621" t="s">
        <v>412</v>
      </c>
      <c r="F120" s="632" t="s">
        <v>209</v>
      </c>
      <c r="H120" s="683" t="s">
        <v>242</v>
      </c>
      <c r="I120" s="677"/>
      <c r="J120" s="683" t="s">
        <v>243</v>
      </c>
      <c r="K120" s="683" t="s">
        <v>224</v>
      </c>
      <c r="L120" s="683" t="s">
        <v>226</v>
      </c>
      <c r="M120" s="684" t="s">
        <v>209</v>
      </c>
    </row>
    <row r="121" spans="1:13" ht="33">
      <c r="A121" s="681"/>
      <c r="B121" s="1509"/>
      <c r="C121" s="1510"/>
      <c r="D121" s="633"/>
      <c r="E121" s="633"/>
      <c r="F121" s="634"/>
      <c r="H121" s="1430" t="s">
        <v>244</v>
      </c>
      <c r="I121" s="1431"/>
      <c r="J121" s="1240" t="s">
        <v>245</v>
      </c>
      <c r="K121" s="1240" t="s">
        <v>246</v>
      </c>
      <c r="L121" s="1240" t="s">
        <v>420</v>
      </c>
      <c r="M121" s="685">
        <v>1200</v>
      </c>
    </row>
    <row r="122" spans="1:13">
      <c r="A122" s="681"/>
      <c r="B122" s="1505"/>
      <c r="C122" s="1507"/>
      <c r="D122" s="633"/>
      <c r="E122" s="633"/>
      <c r="F122" s="634"/>
    </row>
    <row r="123" spans="1:13">
      <c r="A123" s="681"/>
      <c r="B123" s="1505"/>
      <c r="C123" s="1507"/>
      <c r="D123" s="633"/>
      <c r="E123" s="633"/>
      <c r="F123" s="634"/>
    </row>
    <row r="124" spans="1:13">
      <c r="A124" s="681"/>
      <c r="B124" s="1505"/>
      <c r="C124" s="1507"/>
      <c r="D124" s="633"/>
      <c r="E124" s="633"/>
      <c r="F124" s="634"/>
    </row>
    <row r="125" spans="1:13">
      <c r="E125" s="626" t="s">
        <v>248</v>
      </c>
      <c r="F125" s="627">
        <f>ROUND(SUM(F121:F124),0)</f>
        <v>0</v>
      </c>
    </row>
    <row r="127" spans="1:13">
      <c r="A127" s="615" t="s">
        <v>249</v>
      </c>
    </row>
    <row r="128" spans="1:13" ht="6.6" customHeight="1">
      <c r="A128" s="635"/>
    </row>
    <row r="129" spans="1:13">
      <c r="A129" s="620" t="s">
        <v>421</v>
      </c>
      <c r="B129" s="672" t="s">
        <v>251</v>
      </c>
      <c r="C129" s="672"/>
      <c r="D129" s="672"/>
      <c r="E129" s="621" t="s">
        <v>412</v>
      </c>
      <c r="F129" s="622" t="s">
        <v>209</v>
      </c>
      <c r="H129" s="1241" t="s">
        <v>250</v>
      </c>
      <c r="I129" s="1434" t="s">
        <v>251</v>
      </c>
      <c r="J129" s="1435"/>
      <c r="K129" s="1435"/>
      <c r="L129" s="1241" t="s">
        <v>226</v>
      </c>
      <c r="M129" s="678" t="s">
        <v>209</v>
      </c>
    </row>
    <row r="130" spans="1:13">
      <c r="A130" s="681"/>
      <c r="B130" s="1505" t="s">
        <v>422</v>
      </c>
      <c r="C130" s="1506"/>
      <c r="D130" s="1507"/>
      <c r="E130" s="623"/>
      <c r="F130" s="624"/>
      <c r="H130" s="676" t="s">
        <v>252</v>
      </c>
      <c r="I130" s="1431" t="s">
        <v>253</v>
      </c>
      <c r="J130" s="1431"/>
      <c r="K130" s="1431"/>
      <c r="L130" s="676" t="s">
        <v>254</v>
      </c>
      <c r="M130" s="679">
        <f>500*4</f>
        <v>2000</v>
      </c>
    </row>
    <row r="131" spans="1:13">
      <c r="A131" s="681"/>
      <c r="B131" s="1505"/>
      <c r="C131" s="1506"/>
      <c r="D131" s="1507"/>
      <c r="E131" s="623"/>
      <c r="F131" s="624"/>
    </row>
    <row r="132" spans="1:13">
      <c r="A132" s="681"/>
      <c r="B132" s="1505"/>
      <c r="C132" s="1506"/>
      <c r="D132" s="1507"/>
      <c r="E132" s="623"/>
      <c r="F132" s="624"/>
    </row>
    <row r="133" spans="1:13">
      <c r="A133" s="681"/>
      <c r="B133" s="1505"/>
      <c r="C133" s="1506"/>
      <c r="D133" s="1507"/>
      <c r="E133" s="623"/>
      <c r="F133" s="624"/>
    </row>
    <row r="134" spans="1:13">
      <c r="D134" s="628"/>
      <c r="E134" s="626" t="s">
        <v>255</v>
      </c>
      <c r="F134" s="627">
        <f>ROUND(SUM(F130:F133),0)</f>
        <v>0</v>
      </c>
    </row>
    <row r="136" spans="1:13">
      <c r="A136" s="615" t="s">
        <v>256</v>
      </c>
    </row>
    <row r="137" spans="1:13" ht="6" customHeight="1">
      <c r="A137" s="635"/>
    </row>
    <row r="138" spans="1:13">
      <c r="A138" s="682" t="s">
        <v>224</v>
      </c>
      <c r="B138" s="672" t="s">
        <v>225</v>
      </c>
      <c r="C138" s="672"/>
      <c r="D138" s="672"/>
      <c r="E138" s="621" t="s">
        <v>412</v>
      </c>
      <c r="F138" s="622" t="s">
        <v>209</v>
      </c>
      <c r="H138" s="1241" t="s">
        <v>224</v>
      </c>
      <c r="I138" s="1434" t="s">
        <v>225</v>
      </c>
      <c r="J138" s="1435"/>
      <c r="K138" s="1435"/>
      <c r="L138" s="1241" t="s">
        <v>226</v>
      </c>
      <c r="M138" s="678" t="s">
        <v>209</v>
      </c>
    </row>
    <row r="139" spans="1:13">
      <c r="A139" s="681"/>
      <c r="B139" s="1223"/>
      <c r="C139" s="1188"/>
      <c r="D139" s="1224"/>
      <c r="E139" s="623"/>
      <c r="F139" s="624"/>
      <c r="H139" s="676" t="s">
        <v>257</v>
      </c>
      <c r="I139" s="1431" t="s">
        <v>258</v>
      </c>
      <c r="J139" s="1431"/>
      <c r="K139" s="1431"/>
      <c r="L139" s="676" t="s">
        <v>259</v>
      </c>
      <c r="M139" s="679">
        <f>50*20</f>
        <v>1000</v>
      </c>
    </row>
    <row r="140" spans="1:13">
      <c r="A140" s="681"/>
      <c r="B140" s="1223"/>
      <c r="C140" s="1188"/>
      <c r="D140" s="1224"/>
      <c r="E140" s="623"/>
      <c r="F140" s="624"/>
      <c r="H140" s="616"/>
      <c r="I140" s="540"/>
      <c r="J140" s="540"/>
      <c r="K140" s="540"/>
      <c r="L140" s="616"/>
      <c r="M140" s="636"/>
    </row>
    <row r="141" spans="1:13">
      <c r="A141" s="681"/>
      <c r="B141" s="1223"/>
      <c r="C141" s="1188"/>
      <c r="D141" s="1224"/>
      <c r="E141" s="623"/>
      <c r="F141" s="624"/>
      <c r="H141" s="616"/>
      <c r="I141" s="540"/>
      <c r="J141" s="540"/>
      <c r="K141" s="540"/>
      <c r="L141" s="616"/>
      <c r="M141" s="636"/>
    </row>
    <row r="142" spans="1:13">
      <c r="A142" s="681"/>
      <c r="B142" s="1223"/>
      <c r="C142" s="1188"/>
      <c r="D142" s="1224"/>
      <c r="E142" s="623"/>
      <c r="F142" s="624"/>
      <c r="H142" s="616"/>
      <c r="I142" s="540"/>
      <c r="J142" s="540"/>
      <c r="K142" s="540"/>
      <c r="L142" s="616"/>
      <c r="M142" s="636"/>
    </row>
    <row r="143" spans="1:13">
      <c r="A143" s="681"/>
      <c r="B143" s="1223"/>
      <c r="C143" s="1188"/>
      <c r="D143" s="1224"/>
      <c r="E143" s="623"/>
      <c r="F143" s="624"/>
    </row>
    <row r="144" spans="1:13">
      <c r="E144" s="626" t="s">
        <v>260</v>
      </c>
      <c r="F144" s="627">
        <f>SUM(F139:F143)</f>
        <v>0</v>
      </c>
    </row>
    <row r="145" spans="1:8" ht="17.25" thickBot="1"/>
    <row r="146" spans="1:8" ht="17.25" thickBot="1">
      <c r="C146" s="581"/>
      <c r="D146" s="637"/>
      <c r="E146" s="638" t="s">
        <v>261</v>
      </c>
      <c r="F146" s="612">
        <f>ROUND(F96+F106+F116+F125+F134+F144,0)</f>
        <v>0</v>
      </c>
    </row>
    <row r="147" spans="1:8" ht="17.25" thickBot="1"/>
    <row r="148" spans="1:8" ht="17.25" thickBot="1">
      <c r="D148" s="637"/>
      <c r="E148" s="611" t="s">
        <v>265</v>
      </c>
      <c r="F148" s="612">
        <f>ROUND(F84+F146,0)</f>
        <v>0</v>
      </c>
    </row>
    <row r="149" spans="1:8" s="580" customFormat="1">
      <c r="A149" s="600" t="s">
        <v>266</v>
      </c>
      <c r="B149" s="639"/>
      <c r="C149" s="581"/>
      <c r="F149" s="630"/>
    </row>
    <row r="150" spans="1:8">
      <c r="A150" s="580" t="s">
        <v>424</v>
      </c>
      <c r="B150" s="639"/>
    </row>
    <row r="151" spans="1:8">
      <c r="A151" s="640"/>
      <c r="F151" s="622" t="s">
        <v>268</v>
      </c>
    </row>
    <row r="152" spans="1:8">
      <c r="A152" s="1187"/>
      <c r="B152" s="1225"/>
      <c r="C152" s="1226"/>
      <c r="D152" s="1227"/>
      <c r="E152" s="1228"/>
      <c r="F152" s="641">
        <f>ROUND(F148*0.15,0)</f>
        <v>0</v>
      </c>
    </row>
    <row r="153" spans="1:8">
      <c r="A153" s="642"/>
      <c r="B153" s="643"/>
      <c r="C153" s="644"/>
      <c r="D153" s="628"/>
      <c r="E153" s="645"/>
      <c r="F153" s="646"/>
    </row>
    <row r="154" spans="1:8">
      <c r="A154" s="642"/>
      <c r="B154" s="643"/>
      <c r="C154" s="644"/>
      <c r="D154" s="628"/>
      <c r="E154" s="645"/>
      <c r="F154" s="646"/>
    </row>
    <row r="155" spans="1:8" ht="11.25" customHeight="1">
      <c r="A155" s="580"/>
      <c r="B155" s="647"/>
      <c r="C155" s="581"/>
      <c r="D155" s="580"/>
      <c r="E155" s="580"/>
      <c r="F155" s="630"/>
    </row>
    <row r="156" spans="1:8" ht="17.25" thickBot="1">
      <c r="A156" s="648"/>
      <c r="E156" s="594" t="s">
        <v>269</v>
      </c>
      <c r="F156" s="675" t="e">
        <f>F157/F148</f>
        <v>#DIV/0!</v>
      </c>
      <c r="H156" s="677" t="s">
        <v>425</v>
      </c>
    </row>
    <row r="157" spans="1:8" ht="17.25" thickBot="1">
      <c r="A157" s="649"/>
      <c r="D157" s="637"/>
      <c r="E157" s="650" t="s">
        <v>270</v>
      </c>
      <c r="F157" s="612">
        <f>ROUND(SUM(F152:F154),0)</f>
        <v>0</v>
      </c>
    </row>
    <row r="158" spans="1:8" ht="10.5" customHeight="1" thickBot="1">
      <c r="A158" s="649"/>
      <c r="F158" s="599"/>
    </row>
    <row r="159" spans="1:8" ht="17.25" thickBot="1">
      <c r="D159" s="580"/>
      <c r="E159" s="651" t="s">
        <v>271</v>
      </c>
      <c r="F159" s="652">
        <f>ROUND(F148+F157,0)</f>
        <v>0</v>
      </c>
    </row>
    <row r="161" spans="3:6">
      <c r="C161" s="581"/>
      <c r="F161" s="599"/>
    </row>
    <row r="162" spans="3:6">
      <c r="F162" s="599"/>
    </row>
    <row r="163" spans="3:6">
      <c r="F163" s="599"/>
    </row>
    <row r="164" spans="3:6">
      <c r="F164" s="599"/>
    </row>
    <row r="165" spans="3:6">
      <c r="F165" s="599"/>
    </row>
    <row r="166" spans="3:6">
      <c r="F166" s="599"/>
    </row>
    <row r="167" spans="3:6">
      <c r="F167" s="599"/>
    </row>
    <row r="168" spans="3:6">
      <c r="F168" s="599"/>
    </row>
  </sheetData>
  <mergeCells count="94">
    <mergeCell ref="B131:D131"/>
    <mergeCell ref="B132:D132"/>
    <mergeCell ref="B133:D133"/>
    <mergeCell ref="I138:K138"/>
    <mergeCell ref="I139:K139"/>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89:D90"/>
    <mergeCell ref="I90:K90"/>
    <mergeCell ref="B91:D91"/>
    <mergeCell ref="I91:K91"/>
    <mergeCell ref="B92:D92"/>
    <mergeCell ref="I92:K92"/>
    <mergeCell ref="C77:D77"/>
    <mergeCell ref="E77:F77"/>
    <mergeCell ref="C78:D78"/>
    <mergeCell ref="E78:F78"/>
    <mergeCell ref="C79:D79"/>
    <mergeCell ref="E79:F79"/>
    <mergeCell ref="C74:D74"/>
    <mergeCell ref="E74:F74"/>
    <mergeCell ref="C75:D75"/>
    <mergeCell ref="E75:F75"/>
    <mergeCell ref="C76:D76"/>
    <mergeCell ref="E76:F76"/>
    <mergeCell ref="C73:D73"/>
    <mergeCell ref="E73:F73"/>
    <mergeCell ref="B52:F52"/>
    <mergeCell ref="B56:F56"/>
    <mergeCell ref="B57:F57"/>
    <mergeCell ref="B58:F58"/>
    <mergeCell ref="B62:F62"/>
    <mergeCell ref="B63:F63"/>
    <mergeCell ref="B64:F64"/>
    <mergeCell ref="C71:D71"/>
    <mergeCell ref="E71:F71"/>
    <mergeCell ref="C72:D72"/>
    <mergeCell ref="E72:F72"/>
    <mergeCell ref="B51:F51"/>
    <mergeCell ref="B28:F28"/>
    <mergeCell ref="B32:F32"/>
    <mergeCell ref="B33:F33"/>
    <mergeCell ref="B34:F34"/>
    <mergeCell ref="B38:F38"/>
    <mergeCell ref="B39:F39"/>
    <mergeCell ref="B40:F40"/>
    <mergeCell ref="B44:F44"/>
    <mergeCell ref="B45:F45"/>
    <mergeCell ref="B46:F46"/>
    <mergeCell ref="B50:F50"/>
    <mergeCell ref="B27:F27"/>
    <mergeCell ref="H11:I11"/>
    <mergeCell ref="H12:I12"/>
    <mergeCell ref="B14:F14"/>
    <mergeCell ref="B15:F15"/>
    <mergeCell ref="H15:O16"/>
    <mergeCell ref="B16:F16"/>
    <mergeCell ref="H17:O17"/>
    <mergeCell ref="B20:F20"/>
    <mergeCell ref="B21:F21"/>
    <mergeCell ref="B22:F22"/>
    <mergeCell ref="B26:F26"/>
    <mergeCell ref="B10:F10"/>
    <mergeCell ref="I10:M10"/>
    <mergeCell ref="A1:F1"/>
    <mergeCell ref="B8:F8"/>
    <mergeCell ref="I8:M8"/>
    <mergeCell ref="B9:F9"/>
    <mergeCell ref="I9:M9"/>
  </mergeCells>
  <conditionalFormatting sqref="F82">
    <cfRule type="cellIs" dxfId="31" priority="2" operator="greaterThan">
      <formula>0.3</formula>
    </cfRule>
  </conditionalFormatting>
  <conditionalFormatting sqref="F156">
    <cfRule type="cellIs" dxfId="30"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view="pageBreakPreview" zoomScaleNormal="120" zoomScaleSheetLayoutView="100" workbookViewId="0">
      <selection activeCell="M13" sqref="M13"/>
    </sheetView>
  </sheetViews>
  <sheetFormatPr defaultColWidth="9.140625" defaultRowHeight="15" customHeight="1"/>
  <cols>
    <col min="1" max="1" width="18.7109375" style="462" customWidth="1"/>
    <col min="2" max="2" width="11.140625" style="462" customWidth="1"/>
    <col min="3" max="3" width="9.85546875" style="462" customWidth="1"/>
    <col min="4" max="4" width="7.28515625" style="462" customWidth="1"/>
    <col min="5" max="5" width="10.7109375" style="462" customWidth="1"/>
    <col min="6" max="6" width="7" style="462" customWidth="1"/>
    <col min="7" max="7" width="9.7109375" style="462" customWidth="1"/>
    <col min="8" max="8" width="7" style="462" customWidth="1"/>
    <col min="9" max="9" width="9.42578125" style="462" customWidth="1"/>
    <col min="10" max="10" width="6.85546875" style="462" customWidth="1"/>
    <col min="11" max="11" width="14.5703125" style="462" customWidth="1"/>
    <col min="12" max="12" width="13.5703125" style="461" customWidth="1"/>
    <col min="13" max="13" width="12.5703125" style="462" customWidth="1"/>
    <col min="14" max="16384" width="9.140625" style="462"/>
  </cols>
  <sheetData>
    <row r="1" spans="1:24" ht="18" customHeight="1">
      <c r="A1" s="744" t="s">
        <v>0</v>
      </c>
      <c r="B1" s="1229">
        <f>'Bdgt Justf B-4b Pg 2'!B3</f>
        <v>0</v>
      </c>
      <c r="C1" s="1209"/>
      <c r="D1" s="1209"/>
      <c r="E1" s="1209"/>
      <c r="F1" s="1209"/>
      <c r="G1" s="1209"/>
      <c r="H1" s="1210"/>
      <c r="I1" s="1162"/>
      <c r="J1" s="1211" t="s">
        <v>426</v>
      </c>
      <c r="K1" s="1212" t="str">
        <f>'Bdgt Justf B-4b Pg 2'!F3</f>
        <v>B-4b</v>
      </c>
    </row>
    <row r="2" spans="1:24" ht="18" customHeight="1">
      <c r="A2" s="745" t="s">
        <v>428</v>
      </c>
      <c r="B2" s="798">
        <f>'Bdgt Justf B-4b Pg 2'!B4</f>
        <v>0</v>
      </c>
      <c r="C2" s="466"/>
      <c r="D2" s="466"/>
      <c r="E2" s="466"/>
      <c r="F2" s="466"/>
      <c r="G2" s="466"/>
      <c r="H2" s="463"/>
      <c r="I2" s="464"/>
      <c r="J2" s="465" t="s">
        <v>291</v>
      </c>
      <c r="K2" s="746"/>
      <c r="L2" s="693" t="s">
        <v>346</v>
      </c>
    </row>
    <row r="3" spans="1:24" ht="18" customHeight="1">
      <c r="A3" s="747"/>
      <c r="B3" s="469"/>
      <c r="C3" s="469"/>
      <c r="D3" s="469"/>
      <c r="E3" s="469"/>
      <c r="F3" s="469"/>
      <c r="G3" s="469"/>
      <c r="H3" s="463"/>
      <c r="I3" s="464"/>
      <c r="J3" s="748" t="s">
        <v>429</v>
      </c>
      <c r="K3" s="749" t="s">
        <v>430</v>
      </c>
      <c r="L3" s="814" t="s">
        <v>349</v>
      </c>
    </row>
    <row r="4" spans="1:24" ht="18" customHeight="1">
      <c r="A4" s="487"/>
      <c r="B4" s="469"/>
      <c r="C4" s="463" t="s">
        <v>137</v>
      </c>
      <c r="D4" s="469"/>
      <c r="E4" s="469"/>
      <c r="F4" s="469"/>
      <c r="G4" s="469"/>
      <c r="H4" s="469"/>
      <c r="I4" s="469"/>
      <c r="J4" s="469"/>
      <c r="K4" s="488"/>
      <c r="L4" s="694" t="s">
        <v>350</v>
      </c>
    </row>
    <row r="5" spans="1:24" ht="6.75" customHeight="1">
      <c r="A5" s="487"/>
      <c r="B5" s="469"/>
      <c r="C5" s="469"/>
      <c r="D5" s="469"/>
      <c r="E5" s="469"/>
      <c r="F5" s="469"/>
      <c r="G5" s="469"/>
      <c r="H5" s="469"/>
      <c r="I5" s="469"/>
      <c r="J5" s="469"/>
      <c r="K5" s="488"/>
    </row>
    <row r="6" spans="1:24" ht="51.6" customHeight="1">
      <c r="A6" s="1500" t="s">
        <v>351</v>
      </c>
      <c r="B6" s="1501"/>
      <c r="C6" s="1502" t="s">
        <v>431</v>
      </c>
      <c r="D6" s="1503"/>
      <c r="E6" s="1502" t="s">
        <v>432</v>
      </c>
      <c r="F6" s="1503"/>
      <c r="G6" s="1502" t="s">
        <v>433</v>
      </c>
      <c r="H6" s="1503"/>
      <c r="I6" s="1502" t="s">
        <v>434</v>
      </c>
      <c r="J6" s="1504"/>
      <c r="K6" s="667"/>
      <c r="L6" s="1344" t="s">
        <v>353</v>
      </c>
      <c r="M6" s="1344"/>
      <c r="N6" s="1344"/>
      <c r="O6" s="1344"/>
      <c r="P6" s="1344"/>
      <c r="Q6" s="1344"/>
      <c r="R6" s="1344"/>
      <c r="S6" s="1344"/>
      <c r="T6" s="688"/>
      <c r="U6" s="688"/>
      <c r="V6" s="688"/>
      <c r="W6" s="688"/>
      <c r="X6" s="688"/>
    </row>
    <row r="7" spans="1:24" s="468" customFormat="1" ht="29.1" customHeight="1">
      <c r="A7" s="470" t="s">
        <v>141</v>
      </c>
      <c r="B7" s="458" t="s">
        <v>142</v>
      </c>
      <c r="C7" s="471" t="s">
        <v>109</v>
      </c>
      <c r="D7" s="472" t="s">
        <v>143</v>
      </c>
      <c r="E7" s="471" t="s">
        <v>109</v>
      </c>
      <c r="F7" s="472" t="s">
        <v>143</v>
      </c>
      <c r="G7" s="471" t="s">
        <v>109</v>
      </c>
      <c r="H7" s="472" t="s">
        <v>143</v>
      </c>
      <c r="I7" s="471" t="s">
        <v>109</v>
      </c>
      <c r="J7" s="472" t="s">
        <v>143</v>
      </c>
      <c r="K7" s="473" t="s">
        <v>355</v>
      </c>
      <c r="L7" s="813" t="s">
        <v>435</v>
      </c>
      <c r="M7" s="474"/>
    </row>
    <row r="8" spans="1:24" ht="19.5" customHeight="1">
      <c r="A8" s="475">
        <f>'Bdgt Justf B-4b Pg 2'!B8</f>
        <v>0</v>
      </c>
      <c r="B8" s="476">
        <f>'Bdgt Justf B-4b Pg 2'!E12</f>
        <v>0</v>
      </c>
      <c r="C8" s="1006"/>
      <c r="D8" s="477">
        <f>IF(C8=0,0,C8/$K$8)</f>
        <v>0</v>
      </c>
      <c r="E8" s="1006"/>
      <c r="F8" s="477">
        <f>IF(E8=0,0,E8/$K$8)</f>
        <v>0</v>
      </c>
      <c r="G8" s="1006">
        <v>0</v>
      </c>
      <c r="H8" s="477">
        <f>IF(G8=0,0,G8/$K$8)</f>
        <v>0</v>
      </c>
      <c r="I8" s="1006"/>
      <c r="J8" s="477">
        <f t="shared" ref="J8" si="0">IF(I8=0,0,I8/$K$8)</f>
        <v>0</v>
      </c>
      <c r="K8" s="1008">
        <f t="shared" ref="K8:K17" si="1">SUM(C8,E8,G8,I8)</f>
        <v>0</v>
      </c>
      <c r="L8" s="807" t="e">
        <f>#REF!</f>
        <v>#REF!</v>
      </c>
      <c r="M8" s="809" t="s">
        <v>436</v>
      </c>
    </row>
    <row r="9" spans="1:24" ht="19.5" customHeight="1">
      <c r="A9" s="475">
        <f>'Bdgt Justf B-4b Pg 2'!B14</f>
        <v>0</v>
      </c>
      <c r="B9" s="476">
        <f>'Bdgt Justf B-4b Pg 2'!E18</f>
        <v>0</v>
      </c>
      <c r="C9" s="1006"/>
      <c r="D9" s="477">
        <f>IF(C9=0,0,C9/$K$9)</f>
        <v>0</v>
      </c>
      <c r="E9" s="1006"/>
      <c r="F9" s="477">
        <f>IF(E9=0,0,E9/$K$9)</f>
        <v>0</v>
      </c>
      <c r="G9" s="1006"/>
      <c r="H9" s="477">
        <f>IF(G9=0,0,G9/$K$9)</f>
        <v>0</v>
      </c>
      <c r="I9" s="1006"/>
      <c r="J9" s="477">
        <f t="shared" ref="J9:J10" si="2">IF(I9=0,0,I9/$K$10)</f>
        <v>0</v>
      </c>
      <c r="K9" s="1008">
        <f t="shared" si="1"/>
        <v>0</v>
      </c>
      <c r="L9" s="807" t="e">
        <f>#REF!</f>
        <v>#REF!</v>
      </c>
      <c r="M9" s="809" t="s">
        <v>358</v>
      </c>
    </row>
    <row r="10" spans="1:24" ht="19.5" customHeight="1">
      <c r="A10" s="475">
        <f>'Bdgt Justf B-4b Pg 2'!B20</f>
        <v>0</v>
      </c>
      <c r="B10" s="476">
        <f>'Bdgt Justf B-4b Pg 2'!E24</f>
        <v>0</v>
      </c>
      <c r="C10" s="1006"/>
      <c r="D10" s="477">
        <f>IF(C10=0,0,C10/$K$10)</f>
        <v>0</v>
      </c>
      <c r="E10" s="1006"/>
      <c r="F10" s="477">
        <f>IF(E10=0,0,E10/$K$10)</f>
        <v>0</v>
      </c>
      <c r="G10" s="1006"/>
      <c r="H10" s="477">
        <f>IF(G10=0,0,G10/$K$10)</f>
        <v>0</v>
      </c>
      <c r="I10" s="1006"/>
      <c r="J10" s="477">
        <f t="shared" si="2"/>
        <v>0</v>
      </c>
      <c r="K10" s="1008">
        <f t="shared" si="1"/>
        <v>0</v>
      </c>
      <c r="L10" s="807" t="e">
        <f>#REF!</f>
        <v>#REF!</v>
      </c>
      <c r="M10" s="809" t="s">
        <v>359</v>
      </c>
    </row>
    <row r="11" spans="1:24" ht="19.5" customHeight="1">
      <c r="A11" s="475">
        <f>'Bdgt Justf B-4b Pg 2'!B26</f>
        <v>0</v>
      </c>
      <c r="B11" s="476">
        <f>'Bdgt Justf B-4b Pg 2'!E30</f>
        <v>0</v>
      </c>
      <c r="C11" s="1006"/>
      <c r="D11" s="477">
        <f>IF(C11=0,0,C11/$K$11)</f>
        <v>0</v>
      </c>
      <c r="E11" s="1006"/>
      <c r="F11" s="477">
        <f>IF(E11=0,0,E11/$K$11)</f>
        <v>0</v>
      </c>
      <c r="G11" s="1006"/>
      <c r="H11" s="477">
        <f>IF(G11=0,0,G11/$K$11)</f>
        <v>0</v>
      </c>
      <c r="I11" s="1006"/>
      <c r="J11" s="477">
        <f t="shared" ref="J11" si="3">IF(I11=0,0,I11/$K$11)</f>
        <v>0</v>
      </c>
      <c r="K11" s="1008">
        <f t="shared" si="1"/>
        <v>0</v>
      </c>
      <c r="L11" s="807" t="e">
        <f>#REF!</f>
        <v>#REF!</v>
      </c>
      <c r="M11" s="809" t="s">
        <v>360</v>
      </c>
    </row>
    <row r="12" spans="1:24" ht="19.5" customHeight="1">
      <c r="A12" s="475">
        <f>'Bdgt Justf B-4b Pg 2'!B32</f>
        <v>0</v>
      </c>
      <c r="B12" s="476">
        <f>'Bdgt Justf B-4b Pg 2'!E36</f>
        <v>0</v>
      </c>
      <c r="C12" s="1006"/>
      <c r="D12" s="477">
        <f>IF(C12=0,0,C12/$K$12)</f>
        <v>0</v>
      </c>
      <c r="E12" s="1006"/>
      <c r="F12" s="477">
        <f>IF(E12=0,0,E12/$K$12)</f>
        <v>0</v>
      </c>
      <c r="G12" s="1006"/>
      <c r="H12" s="477">
        <f>IF(G12=0,0,G12/$K$12)</f>
        <v>0</v>
      </c>
      <c r="I12" s="1006"/>
      <c r="J12" s="477">
        <f t="shared" ref="J12:J16" si="4">IF(I12=0,0,I12/$K$12)</f>
        <v>0</v>
      </c>
      <c r="K12" s="1008">
        <f t="shared" si="1"/>
        <v>0</v>
      </c>
      <c r="L12" s="807" t="e">
        <f>#REF!</f>
        <v>#REF!</v>
      </c>
      <c r="M12" s="808"/>
    </row>
    <row r="13" spans="1:24" ht="19.5" customHeight="1">
      <c r="A13" s="475">
        <f>'Bdgt Justf B-4b Pg 2'!B38</f>
        <v>0</v>
      </c>
      <c r="B13" s="476">
        <f>'Bdgt Justf B-4b Pg 2'!E42</f>
        <v>0</v>
      </c>
      <c r="C13" s="1006"/>
      <c r="D13" s="477">
        <f t="shared" ref="D13:D16" si="5">IF(C13=0,0,C13/$K$12)</f>
        <v>0</v>
      </c>
      <c r="E13" s="1006"/>
      <c r="F13" s="477">
        <f t="shared" ref="F13:F16" si="6">IF(E13=0,0,E13/$K$12)</f>
        <v>0</v>
      </c>
      <c r="G13" s="1006"/>
      <c r="H13" s="477">
        <f t="shared" ref="H13:H16" si="7">IF(G13=0,0,G13/$K$12)</f>
        <v>0</v>
      </c>
      <c r="I13" s="1006"/>
      <c r="J13" s="477">
        <f t="shared" si="4"/>
        <v>0</v>
      </c>
      <c r="K13" s="1008">
        <f t="shared" si="1"/>
        <v>0</v>
      </c>
      <c r="L13" s="807" t="e">
        <f>#REF!</f>
        <v>#REF!</v>
      </c>
      <c r="M13" s="816" t="s">
        <v>361</v>
      </c>
    </row>
    <row r="14" spans="1:24" ht="19.5" customHeight="1">
      <c r="A14" s="475">
        <f>'Bdgt Justf B-4b Pg 2'!B44</f>
        <v>0</v>
      </c>
      <c r="B14" s="476">
        <f>'Bdgt Justf B-4b Pg 2'!E48</f>
        <v>0</v>
      </c>
      <c r="C14" s="1006"/>
      <c r="D14" s="477">
        <f t="shared" si="5"/>
        <v>0</v>
      </c>
      <c r="E14" s="1006"/>
      <c r="F14" s="477">
        <f t="shared" si="6"/>
        <v>0</v>
      </c>
      <c r="G14" s="1006"/>
      <c r="H14" s="477">
        <f t="shared" si="7"/>
        <v>0</v>
      </c>
      <c r="I14" s="1006"/>
      <c r="J14" s="477">
        <f t="shared" si="4"/>
        <v>0</v>
      </c>
      <c r="K14" s="1008">
        <f t="shared" si="1"/>
        <v>0</v>
      </c>
      <c r="L14" s="807" t="e">
        <f>#REF!</f>
        <v>#REF!</v>
      </c>
      <c r="M14" s="808"/>
    </row>
    <row r="15" spans="1:24" ht="19.5" customHeight="1">
      <c r="A15" s="475">
        <f>'Bdgt Justf B-4b Pg 2'!B50</f>
        <v>0</v>
      </c>
      <c r="B15" s="476">
        <f>'Bdgt Justf B-4b Pg 2'!E54</f>
        <v>0</v>
      </c>
      <c r="C15" s="1006"/>
      <c r="D15" s="477">
        <f t="shared" si="5"/>
        <v>0</v>
      </c>
      <c r="E15" s="1006"/>
      <c r="F15" s="477">
        <f t="shared" si="6"/>
        <v>0</v>
      </c>
      <c r="G15" s="1006"/>
      <c r="H15" s="477">
        <f t="shared" si="7"/>
        <v>0</v>
      </c>
      <c r="I15" s="1006"/>
      <c r="J15" s="477">
        <f t="shared" si="4"/>
        <v>0</v>
      </c>
      <c r="K15" s="1008">
        <f t="shared" si="1"/>
        <v>0</v>
      </c>
      <c r="L15" s="807" t="e">
        <f>#REF!</f>
        <v>#REF!</v>
      </c>
      <c r="M15" s="808"/>
    </row>
    <row r="16" spans="1:24" ht="19.5" customHeight="1">
      <c r="A16" s="475">
        <f>'Bdgt Justf B-4b Pg 2'!B56</f>
        <v>0</v>
      </c>
      <c r="B16" s="476">
        <f>'Bdgt Justf B-4b Pg 2'!E60</f>
        <v>0</v>
      </c>
      <c r="C16" s="1006"/>
      <c r="D16" s="477">
        <f t="shared" si="5"/>
        <v>0</v>
      </c>
      <c r="E16" s="1006"/>
      <c r="F16" s="477">
        <f t="shared" si="6"/>
        <v>0</v>
      </c>
      <c r="G16" s="1006"/>
      <c r="H16" s="477">
        <f t="shared" si="7"/>
        <v>0</v>
      </c>
      <c r="I16" s="1006"/>
      <c r="J16" s="477">
        <f t="shared" si="4"/>
        <v>0</v>
      </c>
      <c r="K16" s="1008">
        <f t="shared" si="1"/>
        <v>0</v>
      </c>
      <c r="L16" s="807" t="e">
        <f>#REF!</f>
        <v>#REF!</v>
      </c>
      <c r="M16" s="808"/>
    </row>
    <row r="17" spans="1:20" ht="19.5" customHeight="1" thickBot="1">
      <c r="A17" s="475">
        <f>'Bdgt Justf B-4b Pg 2'!B62</f>
        <v>0</v>
      </c>
      <c r="B17" s="476">
        <f>'Bdgt Justf B-4b Pg 2'!E66</f>
        <v>0</v>
      </c>
      <c r="C17" s="480"/>
      <c r="D17" s="481">
        <f>IF(C17=0,0,C17/$K$17)</f>
        <v>0</v>
      </c>
      <c r="E17" s="480"/>
      <c r="F17" s="481">
        <f>IF(E17=0,0,E17/$K$17)</f>
        <v>0</v>
      </c>
      <c r="G17" s="480"/>
      <c r="H17" s="481">
        <f>IF(G17=0,0,G17/$K$17)</f>
        <v>0</v>
      </c>
      <c r="I17" s="480"/>
      <c r="J17" s="481">
        <f t="shared" ref="J17" si="8">IF(I17=0,0,I17/$K$17)</f>
        <v>0</v>
      </c>
      <c r="K17" s="480">
        <f t="shared" si="1"/>
        <v>0</v>
      </c>
      <c r="L17" s="807" t="e">
        <f>#REF!</f>
        <v>#REF!</v>
      </c>
      <c r="M17" s="808"/>
    </row>
    <row r="18" spans="1:20" s="468" customFormat="1" ht="19.5" customHeight="1" thickTop="1">
      <c r="A18" s="709" t="s">
        <v>362</v>
      </c>
      <c r="B18" s="482">
        <f>SUM(B8:B17)</f>
        <v>0</v>
      </c>
      <c r="C18" s="483">
        <f>SUM(C8:C17)</f>
        <v>0</v>
      </c>
      <c r="D18" s="484">
        <f>IF(C18=0,0,C18/$K$18)</f>
        <v>0</v>
      </c>
      <c r="E18" s="483">
        <f t="shared" ref="E18" si="9">SUM(E8:E17)</f>
        <v>0</v>
      </c>
      <c r="F18" s="484">
        <f>IF(E18=0,0,E18/$K$18)</f>
        <v>0</v>
      </c>
      <c r="G18" s="483">
        <f t="shared" ref="G18" si="10">SUM(G8:G17)</f>
        <v>0</v>
      </c>
      <c r="H18" s="484">
        <f>IF(G18=0,0,G18/$K$18)</f>
        <v>0</v>
      </c>
      <c r="I18" s="483">
        <f t="shared" ref="I18" si="11">SUM(I8:I17)</f>
        <v>0</v>
      </c>
      <c r="J18" s="484">
        <f t="shared" ref="J18" si="12">IF(I18=0,0,I18/$K$18)</f>
        <v>0</v>
      </c>
      <c r="K18" s="483">
        <f>SUM(K8:K17)</f>
        <v>0</v>
      </c>
      <c r="L18" s="810" t="e">
        <f>#REF!</f>
        <v>#REF!</v>
      </c>
      <c r="M18" s="811"/>
    </row>
    <row r="19" spans="1:20" ht="19.5" customHeight="1" thickBot="1">
      <c r="A19" s="765" t="s">
        <v>147</v>
      </c>
      <c r="B19" s="768">
        <f>'Bdgt Justf B-2b Pg 2 '!F82</f>
        <v>0</v>
      </c>
      <c r="C19" s="770">
        <f>ROUND(C18*$B$19,0)</f>
        <v>0</v>
      </c>
      <c r="D19" s="1213">
        <f>IF(C19=0,0,C19/$K$19)</f>
        <v>0</v>
      </c>
      <c r="E19" s="1214">
        <f t="shared" ref="E19" si="13">ROUND(E18*$B$19,0)</f>
        <v>0</v>
      </c>
      <c r="F19" s="1213">
        <f>IF(E19=0,0,E19/$K$19)</f>
        <v>0</v>
      </c>
      <c r="G19" s="1214">
        <f t="shared" ref="G19" si="14">ROUND(G18*$B$19,0)</f>
        <v>0</v>
      </c>
      <c r="H19" s="1213">
        <f>IF(G19=0,0,G19/$K$19)</f>
        <v>0</v>
      </c>
      <c r="I19" s="1214">
        <f t="shared" ref="I19" si="15">ROUND(I18*$B$19,0)</f>
        <v>0</v>
      </c>
      <c r="J19" s="1213">
        <f t="shared" ref="J19" si="16">IF(I19=0,0,I19/$K$19)</f>
        <v>0</v>
      </c>
      <c r="K19" s="1214">
        <f>SUM(C19,E19,G19,I19)</f>
        <v>0</v>
      </c>
      <c r="L19" s="807" t="e">
        <f>#REF!</f>
        <v>#REF!</v>
      </c>
      <c r="M19" s="812"/>
    </row>
    <row r="20" spans="1:20" s="468" customFormat="1" ht="19.5" customHeight="1" thickBot="1">
      <c r="A20" s="766" t="s">
        <v>111</v>
      </c>
      <c r="B20" s="769"/>
      <c r="C20" s="759">
        <f>SUM(C18:C19)</f>
        <v>0</v>
      </c>
      <c r="D20" s="760">
        <f>IF(C20=0,0,C20/$K$20)</f>
        <v>0</v>
      </c>
      <c r="E20" s="767">
        <f t="shared" ref="E20" si="17">SUM(E18:E19)</f>
        <v>0</v>
      </c>
      <c r="F20" s="760">
        <f>IF(E20=0,0,E20/$K$20)</f>
        <v>0</v>
      </c>
      <c r="G20" s="767">
        <f t="shared" ref="G20" si="18">SUM(G18:G19)</f>
        <v>0</v>
      </c>
      <c r="H20" s="760">
        <f>IF(G20=0,0,G20/$K$20)</f>
        <v>0</v>
      </c>
      <c r="I20" s="767">
        <f t="shared" ref="I20" si="19">SUM(I18:I19)</f>
        <v>0</v>
      </c>
      <c r="J20" s="760">
        <f t="shared" ref="J20" si="20">IF(I20=0,0,I20/$K$20)</f>
        <v>0</v>
      </c>
      <c r="K20" s="761">
        <f>SUM(K18:K19)</f>
        <v>0</v>
      </c>
      <c r="L20" s="810" t="e">
        <f>#REF!</f>
        <v>#REF!</v>
      </c>
      <c r="M20" s="811"/>
    </row>
    <row r="21" spans="1:20" ht="13.5" customHeight="1">
      <c r="A21" s="487"/>
      <c r="B21" s="469"/>
      <c r="C21" s="469"/>
      <c r="D21" s="750"/>
      <c r="E21" s="469"/>
      <c r="F21" s="750"/>
      <c r="G21" s="469"/>
      <c r="H21" s="750"/>
      <c r="I21" s="469"/>
      <c r="J21" s="750"/>
      <c r="K21" s="488"/>
      <c r="L21" s="1490" t="s">
        <v>363</v>
      </c>
      <c r="M21" s="1491"/>
      <c r="N21" s="1491"/>
      <c r="O21" s="1491"/>
      <c r="P21" s="1491"/>
      <c r="Q21" s="1491"/>
      <c r="R21" s="1491"/>
    </row>
    <row r="22" spans="1:20" s="468" customFormat="1" ht="17.100000000000001" customHeight="1">
      <c r="A22" s="1492" t="s">
        <v>148</v>
      </c>
      <c r="B22" s="1493"/>
      <c r="C22" s="489" t="s">
        <v>364</v>
      </c>
      <c r="D22" s="472" t="s">
        <v>9</v>
      </c>
      <c r="E22" s="489" t="s">
        <v>364</v>
      </c>
      <c r="F22" s="472" t="s">
        <v>9</v>
      </c>
      <c r="G22" s="489" t="s">
        <v>364</v>
      </c>
      <c r="H22" s="472" t="s">
        <v>9</v>
      </c>
      <c r="I22" s="489" t="s">
        <v>364</v>
      </c>
      <c r="J22" s="472" t="s">
        <v>9</v>
      </c>
      <c r="K22" s="490" t="s">
        <v>355</v>
      </c>
      <c r="L22" s="1494" t="s">
        <v>151</v>
      </c>
      <c r="M22" s="1495"/>
      <c r="N22" s="1495"/>
      <c r="O22" s="1495"/>
      <c r="P22" s="1495"/>
      <c r="Q22" s="1495"/>
      <c r="R22" s="1495"/>
      <c r="S22" s="1495"/>
      <c r="T22" s="1495"/>
    </row>
    <row r="23" spans="1:20" ht="15" customHeight="1">
      <c r="A23" s="1492" t="s">
        <v>152</v>
      </c>
      <c r="B23" s="1493"/>
      <c r="C23" s="492"/>
      <c r="D23" s="493">
        <f>IF(C23=0,0,C23/$K$23)</f>
        <v>0</v>
      </c>
      <c r="E23" s="492"/>
      <c r="F23" s="493">
        <f>IF(E23=0,0,E23/$K$23)</f>
        <v>0</v>
      </c>
      <c r="G23" s="492"/>
      <c r="H23" s="493">
        <f>IF(G23=0,0,G23/$K$23)</f>
        <v>0</v>
      </c>
      <c r="I23" s="492"/>
      <c r="J23" s="493">
        <f t="shared" ref="J23" si="21">IF(I23=0,0,I23/$K$23)</f>
        <v>0</v>
      </c>
      <c r="K23" s="1008">
        <f>SUM(C23,E23,G23,I23)</f>
        <v>0</v>
      </c>
      <c r="L23" s="461">
        <f>'Bdgt Justf B-4b Pg 2'!F96</f>
        <v>0</v>
      </c>
    </row>
    <row r="24" spans="1:20" ht="15" customHeight="1">
      <c r="A24" s="1492" t="s">
        <v>153</v>
      </c>
      <c r="B24" s="1493"/>
      <c r="C24" s="492"/>
      <c r="D24" s="493">
        <f>IF(C24=0,0,C24/$K$24)</f>
        <v>0</v>
      </c>
      <c r="E24" s="492"/>
      <c r="F24" s="493">
        <f>IF(E24=0,0,E24/$K$24)</f>
        <v>0</v>
      </c>
      <c r="G24" s="492"/>
      <c r="H24" s="493">
        <f>IF(G24=0,0,G24/$K$24)</f>
        <v>0</v>
      </c>
      <c r="I24" s="492"/>
      <c r="J24" s="493">
        <f>IF(I24=0,0,I24/$K$24)</f>
        <v>0</v>
      </c>
      <c r="K24" s="1008">
        <f>SUM(C24,E24,G24,I24)</f>
        <v>0</v>
      </c>
      <c r="L24" s="461">
        <f>'Bdgt Justf B-4b Pg 2'!F106</f>
        <v>0</v>
      </c>
    </row>
    <row r="25" spans="1:20" ht="15" customHeight="1">
      <c r="A25" s="1492" t="s">
        <v>154</v>
      </c>
      <c r="B25" s="1493"/>
      <c r="C25" s="492"/>
      <c r="D25" s="493">
        <f>IF(C25=0,0,C25/$K$25)</f>
        <v>0</v>
      </c>
      <c r="E25" s="492"/>
      <c r="F25" s="493">
        <f>IF(E25=0,0,E25/$K$25)</f>
        <v>0</v>
      </c>
      <c r="G25" s="492"/>
      <c r="H25" s="493">
        <f>IF(G25=0,0,G25/$K$25)</f>
        <v>0</v>
      </c>
      <c r="I25" s="492"/>
      <c r="J25" s="493">
        <f>IF(I25=0,0,I25/$K$25)</f>
        <v>0</v>
      </c>
      <c r="K25" s="1008">
        <f>SUM(C25,E25,G25,I25)</f>
        <v>0</v>
      </c>
      <c r="L25" s="461">
        <f>'Bdgt Justf B-4b Pg 2'!F116</f>
        <v>0</v>
      </c>
    </row>
    <row r="26" spans="1:20" ht="15" customHeight="1">
      <c r="A26" s="1492" t="s">
        <v>155</v>
      </c>
      <c r="B26" s="1493"/>
      <c r="C26" s="492"/>
      <c r="D26" s="493">
        <f>IF(C26=0,0,C26/$K$26)</f>
        <v>0</v>
      </c>
      <c r="E26" s="492"/>
      <c r="F26" s="493">
        <f>IF(E26=0,0,E26/$K$26)</f>
        <v>0</v>
      </c>
      <c r="G26" s="492"/>
      <c r="H26" s="493">
        <f>IF(G26=0,0,G26/$K$26)</f>
        <v>0</v>
      </c>
      <c r="I26" s="492"/>
      <c r="J26" s="493">
        <f>IF(I26=0,0,I26/$K$26)</f>
        <v>0</v>
      </c>
      <c r="K26" s="1008">
        <f>SUM(C26,E26,G26,I26)</f>
        <v>0</v>
      </c>
      <c r="L26" s="461">
        <f>'Bdgt Justf B-4b Pg 2'!F125</f>
        <v>0</v>
      </c>
    </row>
    <row r="27" spans="1:20" ht="15" customHeight="1">
      <c r="A27" s="1492" t="s">
        <v>156</v>
      </c>
      <c r="B27" s="1493"/>
      <c r="C27" s="492"/>
      <c r="D27" s="493"/>
      <c r="E27" s="492"/>
      <c r="F27" s="493"/>
      <c r="G27" s="492"/>
      <c r="H27" s="493"/>
      <c r="I27" s="492"/>
      <c r="J27" s="493"/>
      <c r="K27" s="1008"/>
    </row>
    <row r="28" spans="1:20" ht="15" customHeight="1">
      <c r="A28" s="1215">
        <f>'Bdgt Justf B-2b Pg 2 '!A130</f>
        <v>0</v>
      </c>
      <c r="B28" s="491"/>
      <c r="C28" s="492"/>
      <c r="D28" s="493">
        <f>IF(C28=0,0,C28/$K$28)</f>
        <v>0</v>
      </c>
      <c r="E28" s="492"/>
      <c r="F28" s="493">
        <f>IF(E28=0,0,E28/$K$28)</f>
        <v>0</v>
      </c>
      <c r="G28" s="492"/>
      <c r="H28" s="493">
        <f>IF(G28=0,0,G28/$K$28)</f>
        <v>0</v>
      </c>
      <c r="I28" s="492"/>
      <c r="J28" s="493">
        <f>IF(I28=0,0,I28/$K$28)</f>
        <v>0</v>
      </c>
      <c r="K28" s="1008">
        <f>SUM(C28,E28,G28,I28)</f>
        <v>0</v>
      </c>
      <c r="L28" s="461">
        <f>'Bdgt Justf B-4b Pg 2'!F130</f>
        <v>0</v>
      </c>
    </row>
    <row r="29" spans="1:20" ht="15" customHeight="1">
      <c r="A29" s="1215">
        <f>'Bdgt Justf B-2b Pg 2 '!A131</f>
        <v>0</v>
      </c>
      <c r="B29" s="491"/>
      <c r="C29" s="492"/>
      <c r="D29" s="493">
        <f>IF(C29=0,0,C29/$K$29)</f>
        <v>0</v>
      </c>
      <c r="E29" s="492"/>
      <c r="F29" s="493">
        <f>IF(E29=0,0,E29/$K$29)</f>
        <v>0</v>
      </c>
      <c r="G29" s="492"/>
      <c r="H29" s="493">
        <f>IF(G29=0,0,G29/$K$29)</f>
        <v>0</v>
      </c>
      <c r="I29" s="492"/>
      <c r="J29" s="493">
        <f>IF(I29=0,0,I29/$K$29)</f>
        <v>0</v>
      </c>
      <c r="K29" s="1008">
        <f>SUM(C29,E29,G29,I29)</f>
        <v>0</v>
      </c>
      <c r="L29" s="461">
        <f>'Bdgt Justf B-4b Pg 2'!F131</f>
        <v>0</v>
      </c>
    </row>
    <row r="30" spans="1:20" ht="15" hidden="1" customHeight="1">
      <c r="A30" s="1215">
        <f>'Bdgt Justf B-2b Pg 2 '!A132</f>
        <v>0</v>
      </c>
      <c r="B30" s="491"/>
      <c r="C30" s="492"/>
      <c r="D30" s="493">
        <f>IF(C30=0,0,C30/$K$30)</f>
        <v>0</v>
      </c>
      <c r="E30" s="492"/>
      <c r="F30" s="493">
        <f>IF(E30=0,0,E30/$K$30)</f>
        <v>0</v>
      </c>
      <c r="G30" s="492"/>
      <c r="H30" s="493">
        <f>IF(G30=0,0,G30/$K$30)</f>
        <v>0</v>
      </c>
      <c r="I30" s="492"/>
      <c r="J30" s="493">
        <f>IF(I30=0,0,I30/$K$30)</f>
        <v>0</v>
      </c>
      <c r="K30" s="1008">
        <f>SUM(C30,E30,G30,I30)</f>
        <v>0</v>
      </c>
      <c r="L30" s="461">
        <f>'Bdgt Justf B-2b Pg 2 '!F132</f>
        <v>0</v>
      </c>
    </row>
    <row r="31" spans="1:20" ht="15" hidden="1" customHeight="1">
      <c r="A31" s="1215">
        <f>'Bdgt Justf B-2b Pg 2 '!A133</f>
        <v>0</v>
      </c>
      <c r="B31" s="491"/>
      <c r="C31" s="492"/>
      <c r="D31" s="493">
        <f>IF(C31=0,0,C31/$K$31)</f>
        <v>0</v>
      </c>
      <c r="E31" s="492"/>
      <c r="F31" s="493">
        <f>IF(E31=0,0,E31/$K$31)</f>
        <v>0</v>
      </c>
      <c r="G31" s="492"/>
      <c r="H31" s="493">
        <f>IF(G31=0,0,G31/$K$31)</f>
        <v>0</v>
      </c>
      <c r="I31" s="492"/>
      <c r="J31" s="493">
        <f>IF(I31=0,0,I31/$K$31)</f>
        <v>0</v>
      </c>
      <c r="K31" s="1008">
        <f>SUM(C31,E31,G31,I31)</f>
        <v>0</v>
      </c>
      <c r="L31" s="461">
        <f>'Bdgt Justf B-2b Pg 2 '!F133</f>
        <v>0</v>
      </c>
    </row>
    <row r="32" spans="1:20" ht="15" customHeight="1">
      <c r="A32" s="1496" t="s">
        <v>157</v>
      </c>
      <c r="B32" s="1497"/>
      <c r="C32" s="492"/>
      <c r="D32" s="493"/>
      <c r="E32" s="492"/>
      <c r="F32" s="493"/>
      <c r="G32" s="492"/>
      <c r="H32" s="493"/>
      <c r="I32" s="492"/>
      <c r="J32" s="493"/>
      <c r="K32" s="1008"/>
    </row>
    <row r="33" spans="1:15" ht="15" customHeight="1">
      <c r="A33" s="1215">
        <f>'Bdgt Justf B-2b Pg 2 '!A139</f>
        <v>0</v>
      </c>
      <c r="B33" s="494" t="s">
        <v>158</v>
      </c>
      <c r="C33" s="492"/>
      <c r="D33" s="493">
        <f>IF(C33=0,0,C33/$K$33)</f>
        <v>0</v>
      </c>
      <c r="E33" s="492"/>
      <c r="F33" s="493">
        <f>IF(E33=0,0,E33/$K$33)</f>
        <v>0</v>
      </c>
      <c r="G33" s="492"/>
      <c r="H33" s="493">
        <f>IF(G33=0,0,G33/$K$33)</f>
        <v>0</v>
      </c>
      <c r="I33" s="492"/>
      <c r="J33" s="493">
        <f>IF(I33=0,0,I33/$K$33)</f>
        <v>0</v>
      </c>
      <c r="K33" s="1008">
        <f>SUM(C33,E33,G33,I33)</f>
        <v>0</v>
      </c>
      <c r="L33" s="461">
        <f>'Bdgt Justf B-4b Pg 2'!F139</f>
        <v>0</v>
      </c>
    </row>
    <row r="34" spans="1:15" ht="15" customHeight="1" thickBot="1">
      <c r="A34" s="756">
        <f>'Bdgt Justf B-2b Pg 2 '!A140</f>
        <v>0</v>
      </c>
      <c r="B34" s="757"/>
      <c r="C34" s="758"/>
      <c r="D34" s="1213">
        <f>IF(C34=0,0,C34/$K$34)</f>
        <v>0</v>
      </c>
      <c r="E34" s="758"/>
      <c r="F34" s="1213">
        <f>IF(E34=0,0,E34/$K$34)</f>
        <v>0</v>
      </c>
      <c r="G34" s="758"/>
      <c r="H34" s="1213">
        <f>IF(G34=0,0,G34/$K$34)</f>
        <v>0</v>
      </c>
      <c r="I34" s="758"/>
      <c r="J34" s="1213">
        <f>IF(I34=0,0,I34/$K$34)</f>
        <v>0</v>
      </c>
      <c r="K34" s="1214">
        <f>SUM(C34,E34,G34,I34)</f>
        <v>0</v>
      </c>
      <c r="L34" s="461">
        <f>'Bdgt Justf B-4b Pg 2'!F140</f>
        <v>0</v>
      </c>
    </row>
    <row r="35" spans="1:15" s="468" customFormat="1" ht="21" customHeight="1" thickBot="1">
      <c r="A35" s="1488" t="s">
        <v>159</v>
      </c>
      <c r="B35" s="1489"/>
      <c r="C35" s="759">
        <f>SUM(C23:C34)</f>
        <v>0</v>
      </c>
      <c r="D35" s="760">
        <f>IF(C35=0,0,C35/$K$35)</f>
        <v>0</v>
      </c>
      <c r="E35" s="759">
        <f>SUM(E23:E34)</f>
        <v>0</v>
      </c>
      <c r="F35" s="760">
        <f>IF(E35=0,0,E35/$K$35)</f>
        <v>0</v>
      </c>
      <c r="G35" s="759">
        <f>SUM(G23:G34)</f>
        <v>0</v>
      </c>
      <c r="H35" s="760">
        <f>IF(G35=0,0,G35/$K$35)</f>
        <v>0</v>
      </c>
      <c r="I35" s="759">
        <f>SUM(I23:I34)</f>
        <v>0</v>
      </c>
      <c r="J35" s="760">
        <f t="shared" ref="J35" si="22">IF(I35=0,0,I35/$K$35)</f>
        <v>0</v>
      </c>
      <c r="K35" s="761">
        <f>SUM(K23:K34)</f>
        <v>0</v>
      </c>
      <c r="L35" s="485">
        <f>'Bdgt Justf B-4b Pg 2'!F146</f>
        <v>0</v>
      </c>
      <c r="M35" s="486"/>
    </row>
    <row r="36" spans="1:15" ht="15" customHeight="1" thickBot="1">
      <c r="A36" s="747"/>
      <c r="B36" s="498"/>
      <c r="C36" s="499"/>
      <c r="D36" s="500"/>
      <c r="E36" s="499"/>
      <c r="F36" s="501"/>
      <c r="G36" s="502"/>
      <c r="H36" s="501"/>
      <c r="I36" s="502"/>
      <c r="J36" s="501"/>
      <c r="K36" s="751"/>
    </row>
    <row r="37" spans="1:15" ht="18.75" customHeight="1">
      <c r="A37" s="1498" t="s">
        <v>164</v>
      </c>
      <c r="B37" s="1499"/>
      <c r="C37" s="503">
        <f>SUM(C20,C35)</f>
        <v>0</v>
      </c>
      <c r="D37" s="493">
        <f>IF(C37=0,0,C37/$K$37)</f>
        <v>0</v>
      </c>
      <c r="E37" s="503">
        <f>SUM(E20,E35)</f>
        <v>0</v>
      </c>
      <c r="F37" s="493">
        <f>IF(E37=0,0,E37/$K$37)</f>
        <v>0</v>
      </c>
      <c r="G37" s="503">
        <f>SUM(G20,G35)</f>
        <v>0</v>
      </c>
      <c r="H37" s="493">
        <f>IF(G37=0,0,G37/$K$37)</f>
        <v>0</v>
      </c>
      <c r="I37" s="503">
        <f>SUM(I20,I35)</f>
        <v>0</v>
      </c>
      <c r="J37" s="493">
        <f t="shared" ref="J37" si="23">IF(I37=0,0,I37/$K$37)</f>
        <v>0</v>
      </c>
      <c r="K37" s="1008">
        <f>SUM(C37,E37,G37,I37)</f>
        <v>0</v>
      </c>
      <c r="L37" s="461">
        <f>'Bdgt Justf B-4b Pg 2'!F148</f>
        <v>0</v>
      </c>
    </row>
    <row r="38" spans="1:15" ht="18.75" customHeight="1" thickBot="1">
      <c r="A38" s="504" t="s">
        <v>165</v>
      </c>
      <c r="B38" s="505" t="e">
        <f>K38/K37</f>
        <v>#DIV/0!</v>
      </c>
      <c r="C38" s="495" t="e">
        <f>ROUND(C37*$M$38,0)</f>
        <v>#DIV/0!</v>
      </c>
      <c r="D38" s="496" t="e">
        <f>IF(C38=0,0,C38/$K$38)</f>
        <v>#DIV/0!</v>
      </c>
      <c r="E38" s="495" t="e">
        <f>ROUND(E37*$M$38,0)</f>
        <v>#DIV/0!</v>
      </c>
      <c r="F38" s="496" t="e">
        <f>IF(E38=0,0,E38/$K$38)</f>
        <v>#DIV/0!</v>
      </c>
      <c r="G38" s="495" t="e">
        <f>ROUND(G37*$M$38,0)</f>
        <v>#DIV/0!</v>
      </c>
      <c r="H38" s="496" t="e">
        <f>IF(G38=0,0,G38/$K$38)</f>
        <v>#DIV/0!</v>
      </c>
      <c r="I38" s="495" t="e">
        <f>ROUND(I37*$M$38,0)</f>
        <v>#DIV/0!</v>
      </c>
      <c r="J38" s="496" t="e">
        <f t="shared" ref="J38" si="24">IF(I38=0,0,I38/$K$38)</f>
        <v>#DIV/0!</v>
      </c>
      <c r="K38" s="497" t="e">
        <f>SUM(C38,E38,G38,I38)</f>
        <v>#DIV/0!</v>
      </c>
      <c r="L38" s="461">
        <f>'Bdgt Justf B-4b Pg 2'!F157</f>
        <v>0</v>
      </c>
      <c r="M38" s="506" t="e">
        <f>'Bdgt Justf B-2b Pg 2 '!F156</f>
        <v>#DIV/0!</v>
      </c>
    </row>
    <row r="39" spans="1:15" s="468" customFormat="1" ht="18.75" customHeight="1" thickBot="1">
      <c r="A39" s="1488" t="s">
        <v>166</v>
      </c>
      <c r="B39" s="1489"/>
      <c r="C39" s="759" t="e">
        <f>SUM(C37:C38)</f>
        <v>#DIV/0!</v>
      </c>
      <c r="D39" s="760" t="e">
        <f>IF(C39=0,0,C39/$K$39)</f>
        <v>#DIV/0!</v>
      </c>
      <c r="E39" s="759" t="e">
        <f t="shared" ref="E39" si="25">SUM(E37:E38)</f>
        <v>#DIV/0!</v>
      </c>
      <c r="F39" s="760" t="e">
        <f>IF(E39=0,0,E39/$K$39)</f>
        <v>#DIV/0!</v>
      </c>
      <c r="G39" s="759" t="e">
        <f t="shared" ref="G39" si="26">SUM(G37:G38)</f>
        <v>#DIV/0!</v>
      </c>
      <c r="H39" s="760" t="e">
        <f>IF(G39=0,0,G39/$K$39)</f>
        <v>#DIV/0!</v>
      </c>
      <c r="I39" s="759" t="e">
        <f t="shared" ref="I39" si="27">SUM(I37:I38)</f>
        <v>#DIV/0!</v>
      </c>
      <c r="J39" s="760" t="e">
        <f t="shared" ref="J39" si="28">IF(I39=0,0,I39/$K$39)</f>
        <v>#DIV/0!</v>
      </c>
      <c r="K39" s="761" t="e">
        <f>+K37+K38</f>
        <v>#DIV/0!</v>
      </c>
      <c r="L39" s="485">
        <f>'Bdgt Justf B-4b Pg 2'!F159</f>
        <v>0</v>
      </c>
    </row>
    <row r="40" spans="1:15" ht="11.1" customHeight="1" thickBot="1">
      <c r="A40" s="762"/>
      <c r="B40" s="498"/>
      <c r="C40" s="763"/>
      <c r="D40" s="764"/>
      <c r="E40" s="763"/>
      <c r="F40" s="764"/>
      <c r="G40" s="502"/>
      <c r="H40" s="764"/>
      <c r="I40" s="502"/>
      <c r="J40" s="764"/>
      <c r="K40" s="752"/>
    </row>
    <row r="41" spans="1:15" ht="15.95" customHeight="1" thickBot="1">
      <c r="A41" s="1478" t="s">
        <v>366</v>
      </c>
      <c r="B41" s="1479"/>
      <c r="C41" s="1480" t="e">
        <v>#N/A</v>
      </c>
      <c r="D41" s="1481"/>
      <c r="E41" s="1480" t="s">
        <v>437</v>
      </c>
      <c r="F41" s="1481"/>
      <c r="G41" s="1480" t="s">
        <v>437</v>
      </c>
      <c r="H41" s="1481"/>
      <c r="I41" s="1480" t="s">
        <v>437</v>
      </c>
      <c r="J41" s="1481"/>
      <c r="K41" s="752"/>
    </row>
    <row r="42" spans="1:15" ht="18" customHeight="1">
      <c r="A42" s="1482" t="s">
        <v>369</v>
      </c>
      <c r="B42" s="1483"/>
      <c r="C42" s="1484"/>
      <c r="D42" s="1485"/>
      <c r="E42" s="1486"/>
      <c r="F42" s="1487"/>
      <c r="G42" s="1486"/>
      <c r="H42" s="1487"/>
      <c r="I42" s="1486"/>
      <c r="J42" s="1487"/>
      <c r="K42" s="753">
        <f>SUM(C42,E42,G42,I42)</f>
        <v>0</v>
      </c>
    </row>
    <row r="43" spans="1:15" ht="16.5" customHeight="1">
      <c r="A43" s="1474" t="s">
        <v>370</v>
      </c>
      <c r="B43" s="1475"/>
      <c r="C43" s="1395" t="e">
        <f>IF(C39=0,0,C39/C42)</f>
        <v>#DIV/0!</v>
      </c>
      <c r="D43" s="1396"/>
      <c r="E43" s="1395" t="e">
        <f>IF(E39=0,0,E39/E42)</f>
        <v>#DIV/0!</v>
      </c>
      <c r="F43" s="1396"/>
      <c r="G43" s="1395" t="e">
        <f>IF(G39=0,0,G39/G42)</f>
        <v>#DIV/0!</v>
      </c>
      <c r="H43" s="1396"/>
      <c r="I43" s="1395" t="e">
        <f>IF(I39=0,0,I39/I42)</f>
        <v>#DIV/0!</v>
      </c>
      <c r="J43" s="1396"/>
      <c r="K43" s="754" t="s">
        <v>371</v>
      </c>
    </row>
    <row r="44" spans="1:15" ht="18" customHeight="1">
      <c r="A44" s="1476" t="s">
        <v>372</v>
      </c>
      <c r="B44" s="1477"/>
      <c r="C44" s="1387"/>
      <c r="D44" s="1388"/>
      <c r="E44" s="1387"/>
      <c r="F44" s="1388"/>
      <c r="G44" s="1389"/>
      <c r="H44" s="1390"/>
      <c r="I44" s="1389"/>
      <c r="J44" s="1390"/>
      <c r="K44" s="755"/>
      <c r="L44" s="694" t="s">
        <v>373</v>
      </c>
    </row>
    <row r="45" spans="1:15" ht="12.95" hidden="1" customHeight="1" thickTop="1">
      <c r="A45" s="507"/>
      <c r="B45" s="469"/>
      <c r="C45" s="508"/>
      <c r="D45" s="469"/>
      <c r="E45" s="508"/>
      <c r="F45" s="469"/>
      <c r="G45" s="469"/>
      <c r="H45" s="469"/>
      <c r="I45" s="469"/>
      <c r="J45" s="469"/>
      <c r="K45" s="509"/>
      <c r="L45" s="694"/>
    </row>
    <row r="46" spans="1:15" ht="12.95" customHeight="1">
      <c r="A46" s="1243"/>
      <c r="B46" s="1216"/>
      <c r="C46" s="1217"/>
      <c r="D46" s="1217"/>
      <c r="E46" s="1217"/>
      <c r="F46" s="1216"/>
      <c r="G46" s="1216"/>
      <c r="H46" s="1216"/>
      <c r="I46" s="1216"/>
      <c r="J46" s="1216"/>
      <c r="K46" s="1218" t="s">
        <v>438</v>
      </c>
      <c r="L46" s="694" t="s">
        <v>439</v>
      </c>
    </row>
    <row r="47" spans="1:15" ht="15" customHeight="1" thickBot="1">
      <c r="C47" s="510"/>
      <c r="E47" s="510"/>
      <c r="K47" s="510"/>
    </row>
    <row r="48" spans="1:15" ht="30" customHeight="1">
      <c r="A48" s="511" t="s">
        <v>440</v>
      </c>
      <c r="B48" s="512"/>
      <c r="C48" s="1471" t="str">
        <f>C6</f>
        <v>Something Else Non-HHS</v>
      </c>
      <c r="D48" s="1471"/>
      <c r="E48" s="1471" t="str">
        <f>E6</f>
        <v>Non-Medical Case Management</v>
      </c>
      <c r="F48" s="1471"/>
      <c r="G48" s="1471" t="str">
        <f>G6</f>
        <v>Treatment Adherence</v>
      </c>
      <c r="H48" s="1471"/>
      <c r="I48" s="1471" t="str">
        <f>I6</f>
        <v>Peer Advocacy</v>
      </c>
      <c r="J48" s="1471"/>
      <c r="K48" s="513"/>
      <c r="L48" s="514"/>
      <c r="M48" s="515"/>
      <c r="N48" s="515"/>
      <c r="O48" s="516"/>
    </row>
    <row r="49" spans="1:15" s="520" customFormat="1" ht="288" customHeight="1">
      <c r="A49" s="517" t="s">
        <v>375</v>
      </c>
      <c r="B49" s="518"/>
      <c r="C49" s="1472" t="e">
        <v>#N/A</v>
      </c>
      <c r="D49" s="1473"/>
      <c r="E49" s="1472" t="s">
        <v>441</v>
      </c>
      <c r="F49" s="1473"/>
      <c r="G49" s="1472" t="s">
        <v>442</v>
      </c>
      <c r="H49" s="1473"/>
      <c r="I49" s="1472" t="s">
        <v>443</v>
      </c>
      <c r="J49" s="1473"/>
      <c r="K49" s="518"/>
      <c r="L49" s="518"/>
      <c r="M49" s="518"/>
      <c r="N49" s="518"/>
      <c r="O49" s="519"/>
    </row>
    <row r="50" spans="1:15" ht="15" customHeight="1">
      <c r="A50" s="521"/>
      <c r="B50" s="469"/>
      <c r="C50" s="522"/>
      <c r="D50" s="469"/>
      <c r="E50" s="522"/>
      <c r="F50" s="469"/>
      <c r="G50" s="522"/>
      <c r="H50" s="469"/>
      <c r="I50" s="522"/>
      <c r="J50" s="469"/>
      <c r="K50" s="469"/>
      <c r="L50" s="523"/>
      <c r="M50" s="469"/>
      <c r="N50" s="469"/>
      <c r="O50" s="524"/>
    </row>
    <row r="51" spans="1:15" ht="45" customHeight="1">
      <c r="A51" s="1377" t="s">
        <v>377</v>
      </c>
      <c r="B51" s="1378"/>
      <c r="C51" s="525">
        <v>125</v>
      </c>
      <c r="D51" s="526"/>
      <c r="E51" s="525">
        <v>150</v>
      </c>
      <c r="F51" s="527"/>
      <c r="G51" s="525">
        <v>75</v>
      </c>
      <c r="H51" s="469"/>
      <c r="I51" s="525">
        <v>75</v>
      </c>
      <c r="J51" s="469"/>
      <c r="K51" s="469"/>
      <c r="L51" s="523"/>
      <c r="M51" s="469"/>
      <c r="N51" s="469"/>
      <c r="O51" s="524"/>
    </row>
    <row r="52" spans="1:15" ht="15" customHeight="1">
      <c r="A52" s="521"/>
      <c r="B52" s="469"/>
      <c r="C52" s="528"/>
      <c r="D52" s="527"/>
      <c r="E52" s="528"/>
      <c r="F52" s="527"/>
      <c r="G52" s="527"/>
      <c r="H52" s="469"/>
      <c r="I52" s="527"/>
      <c r="J52" s="469"/>
      <c r="K52" s="469"/>
      <c r="L52" s="523"/>
      <c r="M52" s="469"/>
      <c r="N52" s="469"/>
      <c r="O52" s="524"/>
    </row>
    <row r="53" spans="1:15" ht="15" customHeight="1">
      <c r="A53" s="1383" t="s">
        <v>378</v>
      </c>
      <c r="B53" s="1384"/>
      <c r="C53" s="529" t="e">
        <f t="shared" ref="C53" si="29">C43</f>
        <v>#DIV/0!</v>
      </c>
      <c r="D53" s="526"/>
      <c r="E53" s="529" t="e">
        <f t="shared" ref="E53" si="30">E43</f>
        <v>#DIV/0!</v>
      </c>
      <c r="F53" s="526"/>
      <c r="G53" s="529" t="e">
        <f t="shared" ref="G53" si="31">G43</f>
        <v>#DIV/0!</v>
      </c>
      <c r="H53" s="526"/>
      <c r="I53" s="529" t="e">
        <f>I43</f>
        <v>#DIV/0!</v>
      </c>
      <c r="J53" s="469"/>
      <c r="K53" s="469"/>
      <c r="L53" s="523"/>
      <c r="M53" s="469"/>
      <c r="N53" s="469"/>
      <c r="O53" s="524"/>
    </row>
    <row r="54" spans="1:15" ht="15" customHeight="1">
      <c r="A54" s="521"/>
      <c r="B54" s="469"/>
      <c r="C54" s="527"/>
      <c r="D54" s="527"/>
      <c r="E54" s="527"/>
      <c r="F54" s="527"/>
      <c r="G54" s="527"/>
      <c r="H54" s="469"/>
      <c r="I54" s="527"/>
      <c r="J54" s="469"/>
      <c r="K54" s="469"/>
      <c r="L54" s="523"/>
      <c r="M54" s="469"/>
      <c r="N54" s="469"/>
      <c r="O54" s="524"/>
    </row>
    <row r="55" spans="1:15" ht="30" customHeight="1">
      <c r="A55" s="1369" t="s">
        <v>379</v>
      </c>
      <c r="B55" s="1470"/>
      <c r="C55" s="530" t="e">
        <f t="shared" ref="C55" si="32">C53-C51</f>
        <v>#DIV/0!</v>
      </c>
      <c r="D55" s="526"/>
      <c r="E55" s="530" t="e">
        <f t="shared" ref="E55" si="33">E53-E51</f>
        <v>#DIV/0!</v>
      </c>
      <c r="F55" s="526"/>
      <c r="G55" s="530" t="e">
        <f t="shared" ref="G55" si="34">G53-G51</f>
        <v>#DIV/0!</v>
      </c>
      <c r="H55" s="526"/>
      <c r="I55" s="530" t="e">
        <f>I53-I51</f>
        <v>#DIV/0!</v>
      </c>
      <c r="J55" s="1371" t="s">
        <v>380</v>
      </c>
      <c r="K55" s="1373"/>
      <c r="L55" s="1373"/>
      <c r="M55" s="1373"/>
      <c r="N55" s="1373"/>
      <c r="O55" s="524"/>
    </row>
    <row r="56" spans="1:15" ht="15" customHeight="1" thickBot="1">
      <c r="A56" s="531"/>
      <c r="B56" s="532"/>
      <c r="C56" s="532"/>
      <c r="D56" s="532"/>
      <c r="E56" s="532"/>
      <c r="F56" s="532"/>
      <c r="G56" s="532"/>
      <c r="H56" s="532"/>
      <c r="I56" s="532"/>
      <c r="J56" s="532"/>
      <c r="K56" s="533"/>
      <c r="L56" s="534"/>
      <c r="M56" s="532"/>
      <c r="N56" s="532"/>
      <c r="O56" s="535"/>
    </row>
  </sheetData>
  <mergeCells count="50">
    <mergeCell ref="A51:B51"/>
    <mergeCell ref="A53:B53"/>
    <mergeCell ref="A55:B55"/>
    <mergeCell ref="J55:N55"/>
    <mergeCell ref="C48:D48"/>
    <mergeCell ref="E48:F48"/>
    <mergeCell ref="G48:H48"/>
    <mergeCell ref="I48:J48"/>
    <mergeCell ref="C49:D49"/>
    <mergeCell ref="E49:F49"/>
    <mergeCell ref="G49:H49"/>
    <mergeCell ref="I49:J49"/>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L21:R21"/>
    <mergeCell ref="A22:B22"/>
    <mergeCell ref="L22:T22"/>
    <mergeCell ref="A23:B23"/>
    <mergeCell ref="A24:B24"/>
    <mergeCell ref="A25:B25"/>
    <mergeCell ref="A26:B26"/>
    <mergeCell ref="A27:B27"/>
    <mergeCell ref="A32:B32"/>
    <mergeCell ref="A35:B35"/>
    <mergeCell ref="A37:B37"/>
    <mergeCell ref="L6:S6"/>
    <mergeCell ref="A6:B6"/>
    <mergeCell ref="C6:D6"/>
    <mergeCell ref="E6:F6"/>
    <mergeCell ref="G6:H6"/>
    <mergeCell ref="I6:J6"/>
  </mergeCells>
  <conditionalFormatting sqref="I55 C55 E55 G55">
    <cfRule type="cellIs" dxfId="29" priority="3" operator="lessThan">
      <formula>0</formula>
    </cfRule>
    <cfRule type="cellIs" dxfId="28" priority="4" operator="greaterThan">
      <formula>0.01</formula>
    </cfRule>
  </conditionalFormatting>
  <conditionalFormatting sqref="B19">
    <cfRule type="cellIs" dxfId="27" priority="2" operator="greaterThan">
      <formula>0.301</formula>
    </cfRule>
  </conditionalFormatting>
  <conditionalFormatting sqref="B38 M38">
    <cfRule type="cellIs" dxfId="26" priority="1" operator="greaterThan">
      <formula>0.151</formula>
    </cfRule>
  </conditionalFormatting>
  <dataValidations count="1">
    <dataValidation allowBlank="1" showInputMessage="1" showErrorMessage="1" promptTitle="Unit of Service Type" prompt="Please ensure the UOS type in this cell corresponds to the Service Category shown in row 8 above." sqref="C41:J41"/>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'\\[cleaned]DROPDOWN HHS Service Modes'!#REF!</xm:f>
          </x14:formula1>
          <xm:sqref>C6:J6</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showGridLines="0" view="pageBreakPreview" topLeftCell="A139" zoomScale="136" zoomScaleNormal="120" zoomScaleSheetLayoutView="136" workbookViewId="0">
      <selection activeCell="A150" sqref="A150"/>
    </sheetView>
  </sheetViews>
  <sheetFormatPr defaultColWidth="8.85546875" defaultRowHeight="16.5"/>
  <cols>
    <col min="1" max="1" width="25.85546875" style="578" customWidth="1"/>
    <col min="2" max="2" width="18" style="578" customWidth="1"/>
    <col min="3" max="3" width="15.28515625" style="598" customWidth="1"/>
    <col min="4" max="4" width="16.140625" style="578" customWidth="1"/>
    <col min="5" max="5" width="20" style="578" customWidth="1"/>
    <col min="6" max="6" width="16" style="579" customWidth="1"/>
    <col min="7" max="7" width="2.710937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ht="10.5" customHeight="1">
      <c r="B2" s="580"/>
      <c r="C2" s="581"/>
      <c r="D2" s="580"/>
    </row>
    <row r="3" spans="1:15">
      <c r="A3" s="582" t="s">
        <v>134</v>
      </c>
      <c r="B3" s="692"/>
      <c r="C3" s="583"/>
      <c r="D3" s="584"/>
      <c r="E3" s="771" t="s">
        <v>426</v>
      </c>
      <c r="F3" s="772" t="s">
        <v>461</v>
      </c>
    </row>
    <row r="4" spans="1:15">
      <c r="A4" s="582" t="s">
        <v>175</v>
      </c>
      <c r="B4" s="1219"/>
      <c r="C4" s="1220"/>
      <c r="D4" s="1221"/>
      <c r="E4" s="773" t="s">
        <v>291</v>
      </c>
      <c r="F4" s="774"/>
    </row>
    <row r="5" spans="1:15">
      <c r="E5" s="775" t="s">
        <v>429</v>
      </c>
      <c r="F5" s="772" t="s">
        <v>444</v>
      </c>
    </row>
    <row r="6" spans="1:15" s="580" customFormat="1">
      <c r="A6" s="585" t="s">
        <v>177</v>
      </c>
      <c r="B6" s="540"/>
      <c r="C6" s="586"/>
      <c r="D6" s="540"/>
      <c r="E6" s="540"/>
      <c r="F6" s="587"/>
      <c r="G6" s="776" t="s">
        <v>445</v>
      </c>
      <c r="H6" s="776"/>
      <c r="I6" s="776"/>
      <c r="J6" s="776"/>
      <c r="K6" s="776"/>
      <c r="L6" s="695"/>
      <c r="M6" s="695"/>
    </row>
    <row r="7" spans="1:15" s="580" customFormat="1" ht="17.25" thickBot="1">
      <c r="B7" s="540"/>
      <c r="C7" s="586"/>
      <c r="D7" s="540"/>
      <c r="E7" s="588"/>
      <c r="F7" s="587"/>
      <c r="H7" s="704" t="s">
        <v>381</v>
      </c>
      <c r="I7" s="695"/>
      <c r="J7" s="695"/>
      <c r="K7" s="695"/>
      <c r="L7" s="695"/>
      <c r="M7" s="695"/>
    </row>
    <row r="8" spans="1:15" s="580" customFormat="1">
      <c r="A8" s="674" t="s">
        <v>382</v>
      </c>
      <c r="B8" s="1527"/>
      <c r="C8" s="1528"/>
      <c r="D8" s="1528"/>
      <c r="E8" s="1528"/>
      <c r="F8" s="1529"/>
      <c r="H8" s="696" t="s">
        <v>180</v>
      </c>
      <c r="I8" s="1450" t="s">
        <v>181</v>
      </c>
      <c r="J8" s="1451"/>
      <c r="K8" s="1451"/>
      <c r="L8" s="1451"/>
      <c r="M8" s="1452"/>
    </row>
    <row r="9" spans="1:15" s="580" customFormat="1" ht="33">
      <c r="A9" s="705" t="s">
        <v>446</v>
      </c>
      <c r="B9" s="1520"/>
      <c r="C9" s="1521"/>
      <c r="D9" s="1521"/>
      <c r="E9" s="1521"/>
      <c r="F9" s="1522"/>
      <c r="H9" s="697" t="s">
        <v>386</v>
      </c>
      <c r="I9" s="1456" t="s">
        <v>184</v>
      </c>
      <c r="J9" s="1457"/>
      <c r="K9" s="1457"/>
      <c r="L9" s="1457"/>
      <c r="M9" s="1458"/>
    </row>
    <row r="10" spans="1:15" s="580" customFormat="1" ht="33">
      <c r="A10" s="705" t="s">
        <v>447</v>
      </c>
      <c r="B10" s="1523"/>
      <c r="C10" s="1521"/>
      <c r="D10" s="1521"/>
      <c r="E10" s="1521"/>
      <c r="F10" s="1522"/>
      <c r="H10" s="697" t="s">
        <v>389</v>
      </c>
      <c r="I10" s="1463" t="s">
        <v>390</v>
      </c>
      <c r="J10" s="1457"/>
      <c r="K10" s="1457"/>
      <c r="L10" s="1457"/>
      <c r="M10" s="1458"/>
    </row>
    <row r="11" spans="1:15" s="580" customFormat="1">
      <c r="A11" s="623"/>
      <c r="B11" s="707" t="s">
        <v>391</v>
      </c>
      <c r="C11" s="708" t="s">
        <v>392</v>
      </c>
      <c r="D11" s="706" t="s">
        <v>393</v>
      </c>
      <c r="E11" s="706" t="s">
        <v>394</v>
      </c>
      <c r="F11" s="573" t="s">
        <v>192</v>
      </c>
      <c r="H11" s="1464" t="s">
        <v>193</v>
      </c>
      <c r="I11" s="1465"/>
      <c r="J11" s="698" t="s">
        <v>189</v>
      </c>
      <c r="K11" s="698" t="s">
        <v>395</v>
      </c>
      <c r="L11" s="698" t="s">
        <v>394</v>
      </c>
      <c r="M11" s="699" t="s">
        <v>192</v>
      </c>
    </row>
    <row r="12" spans="1:15" s="580" customFormat="1" ht="17.25" thickBot="1">
      <c r="A12" s="673"/>
      <c r="B12" s="575"/>
      <c r="C12" s="574"/>
      <c r="D12" s="575">
        <v>12</v>
      </c>
      <c r="E12" s="576">
        <f>(D12/12)*C12</f>
        <v>0</v>
      </c>
      <c r="F12" s="577">
        <f>ROUND(B12*E12,0)</f>
        <v>0</v>
      </c>
      <c r="H12" s="1466">
        <v>189600</v>
      </c>
      <c r="I12" s="1467"/>
      <c r="J12" s="700">
        <v>1</v>
      </c>
      <c r="K12" s="701">
        <v>8</v>
      </c>
      <c r="L12" s="702">
        <f>K12/12</f>
        <v>0.66666666666666663</v>
      </c>
      <c r="M12" s="703">
        <f>ROUND(H12*J12*L12,0)</f>
        <v>126400</v>
      </c>
    </row>
    <row r="13" spans="1:15" s="580" customFormat="1" ht="17.25" thickBot="1">
      <c r="B13" s="540"/>
      <c r="C13" s="586"/>
      <c r="D13" s="540"/>
      <c r="E13" s="588"/>
      <c r="F13" s="587"/>
    </row>
    <row r="14" spans="1:15" s="580" customFormat="1">
      <c r="A14" s="674" t="s">
        <v>194</v>
      </c>
      <c r="B14" s="1527"/>
      <c r="C14" s="1528"/>
      <c r="D14" s="1528"/>
      <c r="E14" s="1528"/>
      <c r="F14" s="1529"/>
    </row>
    <row r="15" spans="1:15" s="580" customFormat="1" ht="27">
      <c r="A15" s="705" t="s">
        <v>446</v>
      </c>
      <c r="B15" s="1520"/>
      <c r="C15" s="1521"/>
      <c r="D15" s="1521"/>
      <c r="E15" s="1521"/>
      <c r="F15" s="1522"/>
      <c r="H15" s="1468"/>
      <c r="I15" s="1468"/>
      <c r="J15" s="1468"/>
      <c r="K15" s="1468"/>
      <c r="L15" s="1468"/>
      <c r="M15" s="1468"/>
      <c r="N15" s="1468"/>
      <c r="O15" s="1468"/>
    </row>
    <row r="16" spans="1:15" s="580" customFormat="1" ht="27">
      <c r="A16" s="705" t="s">
        <v>447</v>
      </c>
      <c r="B16" s="1523" t="s">
        <v>448</v>
      </c>
      <c r="C16" s="1521"/>
      <c r="D16" s="1521"/>
      <c r="E16" s="1521"/>
      <c r="F16" s="1522"/>
      <c r="H16" s="1468"/>
      <c r="I16" s="1468"/>
      <c r="J16" s="1468"/>
      <c r="K16" s="1468"/>
      <c r="L16" s="1468"/>
      <c r="M16" s="1468"/>
      <c r="N16" s="1468"/>
      <c r="O16" s="1468"/>
    </row>
    <row r="17" spans="1:15" s="580" customFormat="1">
      <c r="A17" s="623"/>
      <c r="B17" s="707" t="s">
        <v>391</v>
      </c>
      <c r="C17" s="708" t="s">
        <v>392</v>
      </c>
      <c r="D17" s="706" t="s">
        <v>393</v>
      </c>
      <c r="E17" s="706" t="s">
        <v>394</v>
      </c>
      <c r="F17" s="573" t="s">
        <v>192</v>
      </c>
      <c r="H17" s="1469"/>
      <c r="I17" s="1469"/>
      <c r="J17" s="1469"/>
      <c r="K17" s="1469"/>
      <c r="L17" s="1469"/>
      <c r="M17" s="1469"/>
      <c r="N17" s="1469"/>
      <c r="O17" s="1469"/>
    </row>
    <row r="18" spans="1:15" s="580" customFormat="1" ht="17.25" thickBot="1">
      <c r="A18" s="673"/>
      <c r="B18" s="575"/>
      <c r="C18" s="574"/>
      <c r="D18" s="575">
        <v>12</v>
      </c>
      <c r="E18" s="576">
        <f>(D18/12)*C18</f>
        <v>0</v>
      </c>
      <c r="F18" s="577">
        <f>ROUND(B18*E18,0)</f>
        <v>0</v>
      </c>
    </row>
    <row r="19" spans="1:15" s="580" customFormat="1" ht="17.25" thickBot="1">
      <c r="B19" s="540"/>
      <c r="C19" s="586"/>
      <c r="D19" s="540"/>
      <c r="E19" s="588"/>
      <c r="F19" s="587"/>
    </row>
    <row r="20" spans="1:15" s="580" customFormat="1">
      <c r="A20" s="674" t="s">
        <v>195</v>
      </c>
      <c r="B20" s="1527"/>
      <c r="C20" s="1528"/>
      <c r="D20" s="1528"/>
      <c r="E20" s="1528"/>
      <c r="F20" s="1529"/>
    </row>
    <row r="21" spans="1:15" s="580" customFormat="1" ht="27">
      <c r="A21" s="705" t="s">
        <v>446</v>
      </c>
      <c r="B21" s="1520"/>
      <c r="C21" s="1521"/>
      <c r="D21" s="1521"/>
      <c r="E21" s="1521"/>
      <c r="F21" s="1522"/>
    </row>
    <row r="22" spans="1:15" s="580" customFormat="1" ht="27">
      <c r="A22" s="705" t="s">
        <v>447</v>
      </c>
      <c r="B22" s="1523"/>
      <c r="C22" s="1521"/>
      <c r="D22" s="1521"/>
      <c r="E22" s="1521"/>
      <c r="F22" s="1522"/>
    </row>
    <row r="23" spans="1:15" s="580" customFormat="1">
      <c r="A23" s="623"/>
      <c r="B23" s="707" t="s">
        <v>391</v>
      </c>
      <c r="C23" s="708" t="s">
        <v>392</v>
      </c>
      <c r="D23" s="706" t="s">
        <v>393</v>
      </c>
      <c r="E23" s="706" t="s">
        <v>394</v>
      </c>
      <c r="F23" s="573" t="s">
        <v>192</v>
      </c>
    </row>
    <row r="24" spans="1:15" s="580" customFormat="1" ht="17.25" thickBot="1">
      <c r="A24" s="673"/>
      <c r="B24" s="575"/>
      <c r="C24" s="574"/>
      <c r="D24" s="575">
        <v>12</v>
      </c>
      <c r="E24" s="576">
        <f>(D24/12)*C24</f>
        <v>0</v>
      </c>
      <c r="F24" s="577">
        <f>ROUND(B24*E24,0)</f>
        <v>0</v>
      </c>
    </row>
    <row r="25" spans="1:15" s="580" customFormat="1" ht="17.25" thickBot="1">
      <c r="B25" s="540"/>
      <c r="C25" s="586"/>
      <c r="D25" s="540"/>
      <c r="E25" s="588"/>
      <c r="F25" s="587"/>
    </row>
    <row r="26" spans="1:15" s="580" customFormat="1">
      <c r="A26" s="674" t="s">
        <v>196</v>
      </c>
      <c r="B26" s="1527"/>
      <c r="C26" s="1528"/>
      <c r="D26" s="1528"/>
      <c r="E26" s="1528"/>
      <c r="F26" s="1529"/>
    </row>
    <row r="27" spans="1:15" s="580" customFormat="1" ht="27">
      <c r="A27" s="705" t="s">
        <v>446</v>
      </c>
      <c r="B27" s="1520"/>
      <c r="C27" s="1521"/>
      <c r="D27" s="1521"/>
      <c r="E27" s="1521"/>
      <c r="F27" s="1522"/>
    </row>
    <row r="28" spans="1:15" s="580" customFormat="1" ht="27" customHeight="1">
      <c r="A28" s="705" t="s">
        <v>447</v>
      </c>
      <c r="B28" s="1523"/>
      <c r="C28" s="1521"/>
      <c r="D28" s="1521"/>
      <c r="E28" s="1521"/>
      <c r="F28" s="1522"/>
    </row>
    <row r="29" spans="1:15" s="580" customFormat="1">
      <c r="A29" s="623"/>
      <c r="B29" s="707" t="s">
        <v>391</v>
      </c>
      <c r="C29" s="708" t="s">
        <v>392</v>
      </c>
      <c r="D29" s="706" t="s">
        <v>393</v>
      </c>
      <c r="E29" s="706" t="s">
        <v>394</v>
      </c>
      <c r="F29" s="573" t="s">
        <v>192</v>
      </c>
    </row>
    <row r="30" spans="1:15" s="580" customFormat="1" ht="17.25" thickBot="1">
      <c r="A30" s="673"/>
      <c r="B30" s="575"/>
      <c r="C30" s="574"/>
      <c r="D30" s="575">
        <v>12</v>
      </c>
      <c r="E30" s="576">
        <f>(D30/12)*C30</f>
        <v>0</v>
      </c>
      <c r="F30" s="577">
        <f>ROUND(B30*E30,0)</f>
        <v>0</v>
      </c>
    </row>
    <row r="31" spans="1:15" s="580" customFormat="1" ht="17.25" thickBot="1">
      <c r="A31" s="589"/>
      <c r="B31" s="590"/>
      <c r="C31" s="591"/>
      <c r="D31" s="592"/>
      <c r="E31" s="592"/>
      <c r="F31" s="593"/>
    </row>
    <row r="32" spans="1:15" s="580" customFormat="1">
      <c r="A32" s="674" t="s">
        <v>197</v>
      </c>
      <c r="B32" s="1527"/>
      <c r="C32" s="1528"/>
      <c r="D32" s="1528"/>
      <c r="E32" s="1528"/>
      <c r="F32" s="1529"/>
    </row>
    <row r="33" spans="1:8" s="580" customFormat="1" ht="27">
      <c r="A33" s="705" t="s">
        <v>446</v>
      </c>
      <c r="B33" s="1520"/>
      <c r="C33" s="1521"/>
      <c r="D33" s="1521"/>
      <c r="E33" s="1521"/>
      <c r="F33" s="1522"/>
    </row>
    <row r="34" spans="1:8" s="580" customFormat="1" ht="26.45" customHeight="1">
      <c r="A34" s="705" t="s">
        <v>447</v>
      </c>
      <c r="B34" s="1523"/>
      <c r="C34" s="1521"/>
      <c r="D34" s="1521"/>
      <c r="E34" s="1521"/>
      <c r="F34" s="1522"/>
    </row>
    <row r="35" spans="1:8" s="580" customFormat="1">
      <c r="A35" s="623"/>
      <c r="B35" s="707" t="s">
        <v>391</v>
      </c>
      <c r="C35" s="708" t="s">
        <v>392</v>
      </c>
      <c r="D35" s="706" t="s">
        <v>393</v>
      </c>
      <c r="E35" s="706" t="s">
        <v>394</v>
      </c>
      <c r="F35" s="573" t="s">
        <v>192</v>
      </c>
    </row>
    <row r="36" spans="1:8" s="580" customFormat="1" ht="17.25" thickBot="1">
      <c r="A36" s="673"/>
      <c r="B36" s="575"/>
      <c r="C36" s="574"/>
      <c r="D36" s="575">
        <v>9</v>
      </c>
      <c r="E36" s="576">
        <f>(D36/12)*C36</f>
        <v>0</v>
      </c>
      <c r="F36" s="577">
        <f>ROUND(B36*E36,0)</f>
        <v>0</v>
      </c>
    </row>
    <row r="37" spans="1:8" s="580" customFormat="1" ht="17.25" thickBot="1">
      <c r="A37" s="589"/>
      <c r="B37" s="590"/>
      <c r="C37" s="591"/>
      <c r="D37" s="592"/>
      <c r="E37" s="592"/>
      <c r="F37" s="593"/>
    </row>
    <row r="38" spans="1:8" s="580" customFormat="1">
      <c r="A38" s="674" t="s">
        <v>198</v>
      </c>
      <c r="B38" s="1527"/>
      <c r="C38" s="1528"/>
      <c r="D38" s="1528"/>
      <c r="E38" s="1528"/>
      <c r="F38" s="1529"/>
    </row>
    <row r="39" spans="1:8" s="580" customFormat="1" ht="27">
      <c r="A39" s="705" t="s">
        <v>446</v>
      </c>
      <c r="B39" s="1520"/>
      <c r="C39" s="1521"/>
      <c r="D39" s="1521"/>
      <c r="E39" s="1521"/>
      <c r="F39" s="1522"/>
    </row>
    <row r="40" spans="1:8" s="580" customFormat="1" ht="27">
      <c r="A40" s="705" t="s">
        <v>447</v>
      </c>
      <c r="B40" s="1523"/>
      <c r="C40" s="1521"/>
      <c r="D40" s="1521"/>
      <c r="E40" s="1521"/>
      <c r="F40" s="1522"/>
    </row>
    <row r="41" spans="1:8" s="580" customFormat="1">
      <c r="A41" s="623"/>
      <c r="B41" s="707" t="s">
        <v>391</v>
      </c>
      <c r="C41" s="708" t="s">
        <v>392</v>
      </c>
      <c r="D41" s="706" t="s">
        <v>393</v>
      </c>
      <c r="E41" s="706" t="s">
        <v>394</v>
      </c>
      <c r="F41" s="573" t="s">
        <v>192</v>
      </c>
    </row>
    <row r="42" spans="1:8" s="580" customFormat="1" ht="17.25" thickBot="1">
      <c r="A42" s="673"/>
      <c r="B42" s="575"/>
      <c r="C42" s="574"/>
      <c r="D42" s="575"/>
      <c r="E42" s="576">
        <f>(D42/12)*C42</f>
        <v>0</v>
      </c>
      <c r="F42" s="577">
        <f>ROUND(B42*E42,0)</f>
        <v>0</v>
      </c>
      <c r="H42" s="580" t="s">
        <v>203</v>
      </c>
    </row>
    <row r="43" spans="1:8" s="580" customFormat="1" ht="17.25" thickBot="1">
      <c r="A43" s="589"/>
      <c r="B43" s="592"/>
      <c r="C43" s="796"/>
      <c r="D43" s="592"/>
      <c r="E43" s="797"/>
      <c r="F43" s="593"/>
    </row>
    <row r="44" spans="1:8" s="580" customFormat="1">
      <c r="A44" s="674" t="s">
        <v>449</v>
      </c>
      <c r="B44" s="1527"/>
      <c r="C44" s="1528"/>
      <c r="D44" s="1528"/>
      <c r="E44" s="1528"/>
      <c r="F44" s="1529"/>
    </row>
    <row r="45" spans="1:8" s="580" customFormat="1" ht="27">
      <c r="A45" s="705" t="s">
        <v>446</v>
      </c>
      <c r="B45" s="1520"/>
      <c r="C45" s="1521"/>
      <c r="D45" s="1521"/>
      <c r="E45" s="1521"/>
      <c r="F45" s="1522"/>
    </row>
    <row r="46" spans="1:8" s="580" customFormat="1" ht="27">
      <c r="A46" s="705" t="s">
        <v>447</v>
      </c>
      <c r="B46" s="1523"/>
      <c r="C46" s="1521"/>
      <c r="D46" s="1521"/>
      <c r="E46" s="1521"/>
      <c r="F46" s="1522"/>
    </row>
    <row r="47" spans="1:8" s="580" customFormat="1">
      <c r="A47" s="623"/>
      <c r="B47" s="707" t="s">
        <v>391</v>
      </c>
      <c r="C47" s="708" t="s">
        <v>392</v>
      </c>
      <c r="D47" s="706" t="s">
        <v>393</v>
      </c>
      <c r="E47" s="706" t="s">
        <v>394</v>
      </c>
      <c r="F47" s="573" t="s">
        <v>192</v>
      </c>
    </row>
    <row r="48" spans="1:8" s="580" customFormat="1" ht="17.25" thickBot="1">
      <c r="A48" s="673"/>
      <c r="B48" s="575"/>
      <c r="C48" s="574"/>
      <c r="D48" s="575"/>
      <c r="E48" s="576">
        <f>(D48/12)*C48</f>
        <v>0</v>
      </c>
      <c r="F48" s="577">
        <f>ROUND(B48*E48,0)</f>
        <v>0</v>
      </c>
    </row>
    <row r="49" spans="1:6" s="580" customFormat="1" ht="17.25" thickBot="1">
      <c r="A49" s="589"/>
      <c r="B49" s="592"/>
      <c r="C49" s="796"/>
      <c r="D49" s="592"/>
      <c r="E49" s="797"/>
      <c r="F49" s="593"/>
    </row>
    <row r="50" spans="1:6" s="580" customFormat="1">
      <c r="A50" s="674" t="s">
        <v>450</v>
      </c>
      <c r="B50" s="1527"/>
      <c r="C50" s="1528"/>
      <c r="D50" s="1528"/>
      <c r="E50" s="1528"/>
      <c r="F50" s="1529"/>
    </row>
    <row r="51" spans="1:6" s="580" customFormat="1" ht="27">
      <c r="A51" s="705" t="s">
        <v>446</v>
      </c>
      <c r="B51" s="1520"/>
      <c r="C51" s="1521"/>
      <c r="D51" s="1521"/>
      <c r="E51" s="1521"/>
      <c r="F51" s="1522"/>
    </row>
    <row r="52" spans="1:6" s="580" customFormat="1" ht="27">
      <c r="A52" s="705" t="s">
        <v>447</v>
      </c>
      <c r="B52" s="1523"/>
      <c r="C52" s="1521"/>
      <c r="D52" s="1521"/>
      <c r="E52" s="1521"/>
      <c r="F52" s="1522"/>
    </row>
    <row r="53" spans="1:6" s="580" customFormat="1">
      <c r="A53" s="623"/>
      <c r="B53" s="707" t="s">
        <v>391</v>
      </c>
      <c r="C53" s="708" t="s">
        <v>392</v>
      </c>
      <c r="D53" s="706" t="s">
        <v>393</v>
      </c>
      <c r="E53" s="706" t="s">
        <v>394</v>
      </c>
      <c r="F53" s="573" t="s">
        <v>192</v>
      </c>
    </row>
    <row r="54" spans="1:6" s="580" customFormat="1" ht="17.25" thickBot="1">
      <c r="A54" s="673"/>
      <c r="B54" s="575"/>
      <c r="C54" s="574"/>
      <c r="D54" s="575"/>
      <c r="E54" s="576">
        <f>(D54/12)*C54</f>
        <v>0</v>
      </c>
      <c r="F54" s="577">
        <f>ROUND(B54*E54,0)</f>
        <v>0</v>
      </c>
    </row>
    <row r="55" spans="1:6" s="580" customFormat="1" ht="17.25" thickBot="1">
      <c r="A55" s="589"/>
      <c r="B55" s="592"/>
      <c r="C55" s="796"/>
      <c r="D55" s="592"/>
      <c r="E55" s="797"/>
      <c r="F55" s="593"/>
    </row>
    <row r="56" spans="1:6" s="580" customFormat="1">
      <c r="A56" s="674" t="s">
        <v>451</v>
      </c>
      <c r="B56" s="1527"/>
      <c r="C56" s="1528"/>
      <c r="D56" s="1528"/>
      <c r="E56" s="1528"/>
      <c r="F56" s="1529"/>
    </row>
    <row r="57" spans="1:6" s="580" customFormat="1" ht="27">
      <c r="A57" s="705" t="s">
        <v>446</v>
      </c>
      <c r="B57" s="1520"/>
      <c r="C57" s="1521"/>
      <c r="D57" s="1521"/>
      <c r="E57" s="1521"/>
      <c r="F57" s="1522"/>
    </row>
    <row r="58" spans="1:6" s="580" customFormat="1" ht="27">
      <c r="A58" s="705" t="s">
        <v>447</v>
      </c>
      <c r="B58" s="1523"/>
      <c r="C58" s="1521"/>
      <c r="D58" s="1521"/>
      <c r="E58" s="1521"/>
      <c r="F58" s="1522"/>
    </row>
    <row r="59" spans="1:6" s="580" customFormat="1">
      <c r="A59" s="623"/>
      <c r="B59" s="707" t="s">
        <v>391</v>
      </c>
      <c r="C59" s="708" t="s">
        <v>392</v>
      </c>
      <c r="D59" s="706" t="s">
        <v>393</v>
      </c>
      <c r="E59" s="706" t="s">
        <v>394</v>
      </c>
      <c r="F59" s="573" t="s">
        <v>192</v>
      </c>
    </row>
    <row r="60" spans="1:6" s="580" customFormat="1" ht="17.25" thickBot="1">
      <c r="A60" s="673"/>
      <c r="B60" s="575"/>
      <c r="C60" s="574"/>
      <c r="D60" s="575"/>
      <c r="E60" s="576">
        <f>(D60/12)*C60</f>
        <v>0</v>
      </c>
      <c r="F60" s="577">
        <f>ROUND(B60*E60,0)</f>
        <v>0</v>
      </c>
    </row>
    <row r="61" spans="1:6" s="580" customFormat="1" ht="17.25" thickBot="1">
      <c r="A61" s="589"/>
      <c r="B61" s="592"/>
      <c r="C61" s="796"/>
      <c r="D61" s="592"/>
      <c r="E61" s="797"/>
      <c r="F61" s="593"/>
    </row>
    <row r="62" spans="1:6" s="580" customFormat="1">
      <c r="A62" s="674" t="s">
        <v>452</v>
      </c>
      <c r="B62" s="1527"/>
      <c r="C62" s="1528"/>
      <c r="D62" s="1528"/>
      <c r="E62" s="1528"/>
      <c r="F62" s="1529"/>
    </row>
    <row r="63" spans="1:6" s="580" customFormat="1" ht="27">
      <c r="A63" s="705" t="s">
        <v>446</v>
      </c>
      <c r="B63" s="1520"/>
      <c r="C63" s="1521"/>
      <c r="D63" s="1521"/>
      <c r="E63" s="1521"/>
      <c r="F63" s="1522"/>
    </row>
    <row r="64" spans="1:6" s="580" customFormat="1" ht="27">
      <c r="A64" s="705" t="s">
        <v>447</v>
      </c>
      <c r="B64" s="1523"/>
      <c r="C64" s="1521"/>
      <c r="D64" s="1521"/>
      <c r="E64" s="1521"/>
      <c r="F64" s="1522"/>
    </row>
    <row r="65" spans="1:8" s="580" customFormat="1">
      <c r="A65" s="623"/>
      <c r="B65" s="707" t="s">
        <v>391</v>
      </c>
      <c r="C65" s="708" t="s">
        <v>392</v>
      </c>
      <c r="D65" s="706" t="s">
        <v>393</v>
      </c>
      <c r="E65" s="706" t="s">
        <v>394</v>
      </c>
      <c r="F65" s="573" t="s">
        <v>192</v>
      </c>
    </row>
    <row r="66" spans="1:8" s="580" customFormat="1" ht="17.25" thickBot="1">
      <c r="A66" s="673"/>
      <c r="B66" s="575"/>
      <c r="C66" s="574"/>
      <c r="D66" s="575"/>
      <c r="E66" s="576">
        <f>(D66/12)*C66</f>
        <v>0</v>
      </c>
      <c r="F66" s="577">
        <f>ROUND(B66*E66,0)</f>
        <v>0</v>
      </c>
    </row>
    <row r="67" spans="1:8">
      <c r="A67" s="594"/>
      <c r="B67" s="595" t="s">
        <v>404</v>
      </c>
      <c r="C67" s="596">
        <f>SUM(C12,C18,C24,C30,C36,C42)</f>
        <v>0</v>
      </c>
      <c r="D67" s="594" t="s">
        <v>405</v>
      </c>
      <c r="E67" s="597">
        <f>SUM(E12,E18,E24,E30,E36,E42)</f>
        <v>0</v>
      </c>
    </row>
    <row r="68" spans="1:8">
      <c r="F68" s="599"/>
    </row>
    <row r="69" spans="1:8" s="580" customFormat="1">
      <c r="A69" s="600" t="s">
        <v>206</v>
      </c>
      <c r="B69" s="601"/>
      <c r="C69" s="581"/>
      <c r="E69" s="595" t="s">
        <v>205</v>
      </c>
      <c r="F69" s="602">
        <f>F12+F18+F24+F30+F36+F42</f>
        <v>0</v>
      </c>
    </row>
    <row r="70" spans="1:8" s="580" customFormat="1">
      <c r="A70" s="603" t="s">
        <v>207</v>
      </c>
      <c r="C70" s="581"/>
      <c r="D70" s="600"/>
      <c r="F70" s="604"/>
    </row>
    <row r="71" spans="1:8" s="580" customFormat="1">
      <c r="A71" s="672"/>
      <c r="B71" s="672"/>
      <c r="C71" s="1524" t="s">
        <v>208</v>
      </c>
      <c r="D71" s="1524"/>
      <c r="E71" s="1525" t="s">
        <v>209</v>
      </c>
      <c r="F71" s="1526"/>
    </row>
    <row r="72" spans="1:8" s="580" customFormat="1">
      <c r="A72" s="1222"/>
      <c r="B72" s="1173"/>
      <c r="C72" s="1517" t="s">
        <v>211</v>
      </c>
      <c r="D72" s="1517"/>
      <c r="E72" s="1518">
        <f t="shared" ref="E72:E79" si="0">$F$69*G72</f>
        <v>0</v>
      </c>
      <c r="F72" s="1519"/>
      <c r="G72" s="605">
        <v>7.6499999999999999E-2</v>
      </c>
      <c r="H72" s="695" t="s">
        <v>212</v>
      </c>
    </row>
    <row r="73" spans="1:8" s="580" customFormat="1">
      <c r="A73" s="1222"/>
      <c r="B73" s="1173"/>
      <c r="C73" s="1517" t="s">
        <v>213</v>
      </c>
      <c r="D73" s="1517"/>
      <c r="E73" s="1518">
        <f t="shared" si="0"/>
        <v>0</v>
      </c>
      <c r="F73" s="1519"/>
      <c r="G73" s="605">
        <v>4.8000000000000001E-2</v>
      </c>
    </row>
    <row r="74" spans="1:8" s="580" customFormat="1">
      <c r="A74" s="1222"/>
      <c r="B74" s="1173"/>
      <c r="C74" s="1517" t="s">
        <v>214</v>
      </c>
      <c r="D74" s="1517"/>
      <c r="E74" s="1518">
        <f t="shared" si="0"/>
        <v>0</v>
      </c>
      <c r="F74" s="1519"/>
      <c r="G74" s="605">
        <v>0.14249999999999999</v>
      </c>
    </row>
    <row r="75" spans="1:8" s="580" customFormat="1">
      <c r="A75" s="1222"/>
      <c r="B75" s="1173"/>
      <c r="C75" s="1517" t="s">
        <v>215</v>
      </c>
      <c r="D75" s="1517"/>
      <c r="E75" s="1518">
        <f t="shared" si="0"/>
        <v>0</v>
      </c>
      <c r="F75" s="1519"/>
      <c r="G75" s="605">
        <v>0.01</v>
      </c>
    </row>
    <row r="76" spans="1:8" s="580" customFormat="1">
      <c r="A76" s="1222"/>
      <c r="B76" s="1173"/>
      <c r="C76" s="1517" t="s">
        <v>216</v>
      </c>
      <c r="D76" s="1517"/>
      <c r="E76" s="1518">
        <f t="shared" si="0"/>
        <v>0</v>
      </c>
      <c r="F76" s="1519"/>
      <c r="G76" s="605">
        <v>2.1999999999999999E-2</v>
      </c>
    </row>
    <row r="77" spans="1:8" s="580" customFormat="1">
      <c r="A77" s="1222"/>
      <c r="B77" s="1173"/>
      <c r="C77" s="1517" t="s">
        <v>217</v>
      </c>
      <c r="D77" s="1517"/>
      <c r="E77" s="1518">
        <f t="shared" si="0"/>
        <v>0</v>
      </c>
      <c r="F77" s="1519"/>
      <c r="G77" s="605">
        <v>0</v>
      </c>
    </row>
    <row r="78" spans="1:8" s="580" customFormat="1">
      <c r="A78" s="1222"/>
      <c r="B78" s="1173"/>
      <c r="C78" s="1517" t="s">
        <v>218</v>
      </c>
      <c r="D78" s="1517"/>
      <c r="E78" s="1518">
        <f t="shared" si="0"/>
        <v>0</v>
      </c>
      <c r="F78" s="1519"/>
      <c r="G78" s="605">
        <v>0</v>
      </c>
    </row>
    <row r="79" spans="1:8" s="580" customFormat="1">
      <c r="A79" s="1222"/>
      <c r="B79" s="1173"/>
      <c r="C79" s="1517" t="s">
        <v>157</v>
      </c>
      <c r="D79" s="1517"/>
      <c r="E79" s="1518">
        <f t="shared" si="0"/>
        <v>0</v>
      </c>
      <c r="F79" s="1519"/>
      <c r="G79" s="605">
        <v>0</v>
      </c>
    </row>
    <row r="80" spans="1:8" s="580" customFormat="1">
      <c r="C80" s="581"/>
      <c r="E80" s="606" t="s">
        <v>219</v>
      </c>
      <c r="F80" s="602">
        <f>ROUND(SUM(E72:F79),0)</f>
        <v>0</v>
      </c>
      <c r="G80" s="605">
        <f>SUM(G72:G79)</f>
        <v>0.29900000000000004</v>
      </c>
    </row>
    <row r="81" spans="1:14" s="580" customFormat="1" ht="7.5" customHeight="1">
      <c r="C81" s="581"/>
      <c r="F81" s="604"/>
    </row>
    <row r="82" spans="1:14" s="580" customFormat="1">
      <c r="C82" s="607"/>
      <c r="E82" s="595" t="s">
        <v>220</v>
      </c>
      <c r="F82" s="666">
        <f>IF(F80=0,0,F80/F69)</f>
        <v>0</v>
      </c>
      <c r="H82" s="695" t="s">
        <v>408</v>
      </c>
    </row>
    <row r="83" spans="1:14" s="580" customFormat="1" ht="9.9499999999999993" customHeight="1" thickBot="1">
      <c r="A83" s="467"/>
      <c r="C83" s="581"/>
      <c r="D83" s="608"/>
      <c r="E83" s="600"/>
      <c r="F83" s="604"/>
    </row>
    <row r="84" spans="1:14" s="580" customFormat="1" ht="17.25" thickBot="1">
      <c r="C84" s="609"/>
      <c r="D84" s="610"/>
      <c r="E84" s="611" t="s">
        <v>221</v>
      </c>
      <c r="F84" s="612">
        <f>ROUND(F69+F80,0)</f>
        <v>0</v>
      </c>
    </row>
    <row r="85" spans="1:14">
      <c r="E85" s="594"/>
      <c r="F85" s="613"/>
    </row>
    <row r="86" spans="1:14" s="580" customFormat="1">
      <c r="A86" s="600" t="s">
        <v>222</v>
      </c>
      <c r="C86" s="581"/>
      <c r="F86" s="604"/>
    </row>
    <row r="87" spans="1:14" ht="11.1" customHeight="1">
      <c r="A87" s="614"/>
      <c r="B87" s="614"/>
    </row>
    <row r="88" spans="1:14">
      <c r="A88" s="615" t="s">
        <v>223</v>
      </c>
      <c r="B88" s="815" t="s">
        <v>410</v>
      </c>
      <c r="C88" s="617"/>
      <c r="D88" s="618"/>
      <c r="E88" s="616"/>
      <c r="F88" s="619"/>
    </row>
    <row r="89" spans="1:14" ht="13.5" customHeight="1">
      <c r="A89" s="620"/>
      <c r="B89" s="1515" t="s">
        <v>411</v>
      </c>
      <c r="C89" s="1515"/>
      <c r="D89" s="1515"/>
      <c r="E89" s="616"/>
      <c r="F89" s="619"/>
    </row>
    <row r="90" spans="1:14">
      <c r="A90" s="620" t="s">
        <v>224</v>
      </c>
      <c r="B90" s="1516"/>
      <c r="C90" s="1516"/>
      <c r="D90" s="1516"/>
      <c r="E90" s="621" t="s">
        <v>412</v>
      </c>
      <c r="F90" s="622" t="s">
        <v>209</v>
      </c>
      <c r="H90" s="1241" t="s">
        <v>224</v>
      </c>
      <c r="I90" s="1434" t="s">
        <v>225</v>
      </c>
      <c r="J90" s="1435"/>
      <c r="K90" s="1435"/>
      <c r="L90" s="1241" t="s">
        <v>226</v>
      </c>
      <c r="M90" s="678" t="s">
        <v>209</v>
      </c>
      <c r="N90" s="677"/>
    </row>
    <row r="91" spans="1:14" ht="16.5" customHeight="1">
      <c r="A91" s="680"/>
      <c r="B91" s="1511"/>
      <c r="C91" s="1512"/>
      <c r="D91" s="1513"/>
      <c r="E91" s="623"/>
      <c r="F91" s="624"/>
      <c r="H91" s="676" t="s">
        <v>227</v>
      </c>
      <c r="I91" s="1431" t="s">
        <v>413</v>
      </c>
      <c r="J91" s="1431"/>
      <c r="K91" s="1431"/>
      <c r="L91" s="676" t="s">
        <v>414</v>
      </c>
      <c r="M91" s="679">
        <v>35100</v>
      </c>
      <c r="N91" s="677"/>
    </row>
    <row r="92" spans="1:14" ht="14.25" customHeight="1">
      <c r="A92" s="680"/>
      <c r="B92" s="1511"/>
      <c r="C92" s="1512"/>
      <c r="D92" s="1513"/>
      <c r="E92" s="623"/>
      <c r="F92" s="624"/>
      <c r="H92" s="676" t="s">
        <v>227</v>
      </c>
      <c r="I92" s="1431" t="s">
        <v>415</v>
      </c>
      <c r="J92" s="1431"/>
      <c r="K92" s="1431"/>
      <c r="L92" s="676" t="s">
        <v>416</v>
      </c>
      <c r="M92" s="679">
        <v>9133</v>
      </c>
      <c r="N92" s="677"/>
    </row>
    <row r="93" spans="1:14" ht="14.25" customHeight="1">
      <c r="A93" s="680"/>
      <c r="B93" s="1511"/>
      <c r="C93" s="1512"/>
      <c r="D93" s="1513"/>
      <c r="E93" s="623"/>
      <c r="F93" s="624"/>
      <c r="H93" s="677" t="s">
        <v>417</v>
      </c>
    </row>
    <row r="94" spans="1:14">
      <c r="A94" s="680"/>
      <c r="B94" s="1511"/>
      <c r="C94" s="1512"/>
      <c r="D94" s="1513"/>
      <c r="E94" s="623"/>
      <c r="F94" s="624"/>
    </row>
    <row r="95" spans="1:14">
      <c r="A95" s="680"/>
      <c r="B95" s="1511"/>
      <c r="C95" s="1512"/>
      <c r="D95" s="1513"/>
      <c r="E95" s="623"/>
      <c r="F95" s="624"/>
      <c r="H95" s="677" t="s">
        <v>418</v>
      </c>
    </row>
    <row r="96" spans="1:14">
      <c r="B96" s="625"/>
      <c r="C96" s="614"/>
      <c r="D96" s="625"/>
      <c r="E96" s="626" t="s">
        <v>230</v>
      </c>
      <c r="F96" s="627">
        <f>ROUND(SUM(F91:F95),0)</f>
        <v>0</v>
      </c>
    </row>
    <row r="97" spans="1:13">
      <c r="B97" s="625"/>
      <c r="C97" s="614"/>
      <c r="D97" s="625"/>
    </row>
    <row r="98" spans="1:13">
      <c r="A98" s="615" t="s">
        <v>231</v>
      </c>
      <c r="B98" s="625"/>
      <c r="C98" s="614"/>
      <c r="D98" s="625"/>
    </row>
    <row r="99" spans="1:13" ht="4.5" customHeight="1">
      <c r="A99" s="620"/>
      <c r="B99" s="625"/>
      <c r="C99" s="614"/>
      <c r="D99" s="625"/>
    </row>
    <row r="100" spans="1:13">
      <c r="A100" s="620" t="s">
        <v>224</v>
      </c>
      <c r="B100" s="1514" t="s">
        <v>453</v>
      </c>
      <c r="C100" s="1514"/>
      <c r="D100" s="1514"/>
      <c r="E100" s="621" t="s">
        <v>412</v>
      </c>
      <c r="F100" s="622" t="s">
        <v>209</v>
      </c>
      <c r="H100" s="1241" t="s">
        <v>224</v>
      </c>
      <c r="I100" s="1434" t="s">
        <v>225</v>
      </c>
      <c r="J100" s="1435"/>
      <c r="K100" s="1435"/>
      <c r="L100" s="1241" t="s">
        <v>226</v>
      </c>
      <c r="M100" s="678" t="s">
        <v>209</v>
      </c>
    </row>
    <row r="101" spans="1:13" ht="22.5" customHeight="1">
      <c r="A101" s="680"/>
      <c r="B101" s="1505"/>
      <c r="C101" s="1506"/>
      <c r="D101" s="1507"/>
      <c r="E101" s="623"/>
      <c r="F101" s="624"/>
      <c r="H101" s="676" t="s">
        <v>232</v>
      </c>
      <c r="I101" s="1431" t="s">
        <v>233</v>
      </c>
      <c r="J101" s="1431"/>
      <c r="K101" s="1431"/>
      <c r="L101" s="676" t="s">
        <v>419</v>
      </c>
      <c r="M101" s="679">
        <v>1500</v>
      </c>
    </row>
    <row r="102" spans="1:13">
      <c r="A102" s="680"/>
      <c r="B102" s="1505"/>
      <c r="C102" s="1506"/>
      <c r="D102" s="1507"/>
      <c r="E102" s="623"/>
      <c r="F102" s="624"/>
    </row>
    <row r="103" spans="1:13" ht="16.5" customHeight="1">
      <c r="A103" s="680"/>
      <c r="B103" s="1505"/>
      <c r="C103" s="1506"/>
      <c r="D103" s="1507"/>
      <c r="E103" s="623"/>
      <c r="F103" s="624"/>
    </row>
    <row r="104" spans="1:13">
      <c r="A104" s="680"/>
      <c r="B104" s="1505"/>
      <c r="C104" s="1506"/>
      <c r="D104" s="1507"/>
      <c r="E104" s="623"/>
      <c r="F104" s="624"/>
    </row>
    <row r="105" spans="1:13">
      <c r="A105" s="680"/>
      <c r="B105" s="1505"/>
      <c r="C105" s="1506"/>
      <c r="D105" s="1507"/>
      <c r="E105" s="623"/>
      <c r="F105" s="624"/>
    </row>
    <row r="106" spans="1:13">
      <c r="B106" s="625"/>
      <c r="C106" s="614"/>
      <c r="D106" s="1245"/>
      <c r="E106" s="626" t="s">
        <v>235</v>
      </c>
      <c r="F106" s="627">
        <f>ROUND(SUM(F101:F105),0)</f>
        <v>0</v>
      </c>
    </row>
    <row r="107" spans="1:13">
      <c r="A107" s="620"/>
      <c r="B107" s="625"/>
      <c r="C107" s="614"/>
      <c r="D107" s="625"/>
    </row>
    <row r="108" spans="1:13">
      <c r="A108" s="615" t="s">
        <v>236</v>
      </c>
      <c r="B108" s="625"/>
      <c r="C108" s="614"/>
      <c r="D108" s="625"/>
    </row>
    <row r="109" spans="1:13" ht="5.25" customHeight="1">
      <c r="A109" s="620"/>
      <c r="B109" s="625"/>
      <c r="C109" s="614"/>
      <c r="D109" s="625"/>
    </row>
    <row r="110" spans="1:13">
      <c r="A110" s="620" t="s">
        <v>224</v>
      </c>
      <c r="B110" s="1244" t="s">
        <v>225</v>
      </c>
      <c r="C110" s="1244"/>
      <c r="D110" s="1244"/>
      <c r="E110" s="621" t="s">
        <v>412</v>
      </c>
      <c r="F110" s="622" t="s">
        <v>209</v>
      </c>
      <c r="H110" s="1241" t="s">
        <v>224</v>
      </c>
      <c r="I110" s="1434" t="s">
        <v>225</v>
      </c>
      <c r="J110" s="1435"/>
      <c r="K110" s="1435"/>
      <c r="L110" s="1241" t="s">
        <v>226</v>
      </c>
      <c r="M110" s="678" t="s">
        <v>209</v>
      </c>
    </row>
    <row r="111" spans="1:13" ht="28.5" customHeight="1">
      <c r="A111" s="680"/>
      <c r="B111" s="1505"/>
      <c r="C111" s="1506"/>
      <c r="D111" s="1507"/>
      <c r="E111" s="623"/>
      <c r="F111" s="624"/>
      <c r="H111" s="676" t="s">
        <v>237</v>
      </c>
      <c r="I111" s="1431" t="s">
        <v>238</v>
      </c>
      <c r="J111" s="1431"/>
      <c r="K111" s="1431"/>
      <c r="L111" s="676" t="s">
        <v>239</v>
      </c>
      <c r="M111" s="679">
        <f>100*12</f>
        <v>1200</v>
      </c>
    </row>
    <row r="112" spans="1:13">
      <c r="A112" s="680"/>
      <c r="B112" s="1505"/>
      <c r="C112" s="1506"/>
      <c r="D112" s="1507"/>
      <c r="E112" s="623"/>
      <c r="F112" s="624"/>
    </row>
    <row r="113" spans="1:13">
      <c r="A113" s="680"/>
      <c r="B113" s="1505"/>
      <c r="C113" s="1506"/>
      <c r="D113" s="1507"/>
      <c r="E113" s="623"/>
      <c r="F113" s="624"/>
    </row>
    <row r="114" spans="1:13">
      <c r="A114" s="680"/>
      <c r="B114" s="1505"/>
      <c r="C114" s="1506"/>
      <c r="D114" s="1507"/>
      <c r="E114" s="623"/>
      <c r="F114" s="624"/>
    </row>
    <row r="115" spans="1:13">
      <c r="A115" s="680"/>
      <c r="B115" s="1505"/>
      <c r="C115" s="1506"/>
      <c r="D115" s="1507"/>
      <c r="E115" s="623"/>
      <c r="F115" s="624"/>
    </row>
    <row r="116" spans="1:13">
      <c r="A116" s="620"/>
      <c r="D116" s="628"/>
      <c r="E116" s="626" t="s">
        <v>240</v>
      </c>
      <c r="F116" s="627">
        <f>ROUND(SUM(F111:F115),0)</f>
        <v>0</v>
      </c>
    </row>
    <row r="118" spans="1:13">
      <c r="A118" s="615" t="s">
        <v>241</v>
      </c>
    </row>
    <row r="119" spans="1:13" ht="6.75" customHeight="1">
      <c r="E119" s="629"/>
      <c r="F119" s="630"/>
    </row>
    <row r="120" spans="1:13">
      <c r="A120" s="635" t="s">
        <v>242</v>
      </c>
      <c r="B120" s="1508" t="s">
        <v>243</v>
      </c>
      <c r="C120" s="1508"/>
      <c r="D120" s="631" t="s">
        <v>224</v>
      </c>
      <c r="E120" s="621" t="s">
        <v>412</v>
      </c>
      <c r="F120" s="632" t="s">
        <v>209</v>
      </c>
      <c r="H120" s="683" t="s">
        <v>242</v>
      </c>
      <c r="I120" s="677"/>
      <c r="J120" s="683" t="s">
        <v>243</v>
      </c>
      <c r="K120" s="683" t="s">
        <v>224</v>
      </c>
      <c r="L120" s="683" t="s">
        <v>226</v>
      </c>
      <c r="M120" s="684" t="s">
        <v>209</v>
      </c>
    </row>
    <row r="121" spans="1:13" ht="33">
      <c r="A121" s="681"/>
      <c r="B121" s="1509"/>
      <c r="C121" s="1510"/>
      <c r="D121" s="633"/>
      <c r="E121" s="633"/>
      <c r="F121" s="634"/>
      <c r="H121" s="1430" t="s">
        <v>244</v>
      </c>
      <c r="I121" s="1431"/>
      <c r="J121" s="1240" t="s">
        <v>245</v>
      </c>
      <c r="K121" s="1240" t="s">
        <v>246</v>
      </c>
      <c r="L121" s="1240" t="s">
        <v>420</v>
      </c>
      <c r="M121" s="685">
        <v>1200</v>
      </c>
    </row>
    <row r="122" spans="1:13">
      <c r="A122" s="681"/>
      <c r="B122" s="1505"/>
      <c r="C122" s="1507"/>
      <c r="D122" s="633"/>
      <c r="E122" s="633"/>
      <c r="F122" s="634"/>
    </row>
    <row r="123" spans="1:13">
      <c r="A123" s="681"/>
      <c r="B123" s="1505"/>
      <c r="C123" s="1507"/>
      <c r="D123" s="633"/>
      <c r="E123" s="633"/>
      <c r="F123" s="634"/>
    </row>
    <row r="124" spans="1:13">
      <c r="A124" s="681"/>
      <c r="B124" s="1505"/>
      <c r="C124" s="1507"/>
      <c r="D124" s="633"/>
      <c r="E124" s="633"/>
      <c r="F124" s="634"/>
    </row>
    <row r="125" spans="1:13">
      <c r="E125" s="626" t="s">
        <v>248</v>
      </c>
      <c r="F125" s="627">
        <f>ROUND(SUM(F121:F124),0)</f>
        <v>0</v>
      </c>
    </row>
    <row r="127" spans="1:13">
      <c r="A127" s="615" t="s">
        <v>249</v>
      </c>
    </row>
    <row r="128" spans="1:13" ht="6.6" customHeight="1">
      <c r="A128" s="635"/>
    </row>
    <row r="129" spans="1:13">
      <c r="A129" s="620" t="s">
        <v>421</v>
      </c>
      <c r="B129" s="672" t="s">
        <v>251</v>
      </c>
      <c r="C129" s="672"/>
      <c r="D129" s="672"/>
      <c r="E129" s="621" t="s">
        <v>412</v>
      </c>
      <c r="F129" s="622" t="s">
        <v>209</v>
      </c>
      <c r="H129" s="1241" t="s">
        <v>250</v>
      </c>
      <c r="I129" s="1434" t="s">
        <v>251</v>
      </c>
      <c r="J129" s="1435"/>
      <c r="K129" s="1435"/>
      <c r="L129" s="1241" t="s">
        <v>226</v>
      </c>
      <c r="M129" s="678" t="s">
        <v>209</v>
      </c>
    </row>
    <row r="130" spans="1:13">
      <c r="A130" s="681"/>
      <c r="B130" s="1505" t="s">
        <v>422</v>
      </c>
      <c r="C130" s="1506"/>
      <c r="D130" s="1507"/>
      <c r="E130" s="623"/>
      <c r="F130" s="624"/>
      <c r="H130" s="676" t="s">
        <v>252</v>
      </c>
      <c r="I130" s="1431" t="s">
        <v>253</v>
      </c>
      <c r="J130" s="1431"/>
      <c r="K130" s="1431"/>
      <c r="L130" s="676" t="s">
        <v>254</v>
      </c>
      <c r="M130" s="679">
        <f>500*4</f>
        <v>2000</v>
      </c>
    </row>
    <row r="131" spans="1:13">
      <c r="A131" s="681"/>
      <c r="B131" s="1505"/>
      <c r="C131" s="1506"/>
      <c r="D131" s="1507"/>
      <c r="E131" s="623"/>
      <c r="F131" s="624"/>
    </row>
    <row r="132" spans="1:13">
      <c r="A132" s="681"/>
      <c r="B132" s="1505"/>
      <c r="C132" s="1506"/>
      <c r="D132" s="1507"/>
      <c r="E132" s="623"/>
      <c r="F132" s="624"/>
    </row>
    <row r="133" spans="1:13">
      <c r="A133" s="681"/>
      <c r="B133" s="1505"/>
      <c r="C133" s="1506"/>
      <c r="D133" s="1507"/>
      <c r="E133" s="623"/>
      <c r="F133" s="624"/>
    </row>
    <row r="134" spans="1:13">
      <c r="D134" s="628"/>
      <c r="E134" s="626" t="s">
        <v>255</v>
      </c>
      <c r="F134" s="627">
        <f>ROUND(SUM(F130:F133),0)</f>
        <v>0</v>
      </c>
    </row>
    <row r="136" spans="1:13">
      <c r="A136" s="615" t="s">
        <v>256</v>
      </c>
    </row>
    <row r="137" spans="1:13" ht="6" customHeight="1">
      <c r="A137" s="635"/>
    </row>
    <row r="138" spans="1:13">
      <c r="A138" s="682" t="s">
        <v>224</v>
      </c>
      <c r="B138" s="672" t="s">
        <v>225</v>
      </c>
      <c r="C138" s="672"/>
      <c r="D138" s="672"/>
      <c r="E138" s="621" t="s">
        <v>412</v>
      </c>
      <c r="F138" s="622" t="s">
        <v>209</v>
      </c>
      <c r="H138" s="1241" t="s">
        <v>224</v>
      </c>
      <c r="I138" s="1434" t="s">
        <v>225</v>
      </c>
      <c r="J138" s="1435"/>
      <c r="K138" s="1435"/>
      <c r="L138" s="1241" t="s">
        <v>226</v>
      </c>
      <c r="M138" s="678" t="s">
        <v>209</v>
      </c>
    </row>
    <row r="139" spans="1:13">
      <c r="A139" s="681"/>
      <c r="B139" s="1223"/>
      <c r="C139" s="1188"/>
      <c r="D139" s="1224"/>
      <c r="E139" s="623"/>
      <c r="F139" s="624"/>
      <c r="H139" s="676" t="s">
        <v>257</v>
      </c>
      <c r="I139" s="1431" t="s">
        <v>258</v>
      </c>
      <c r="J139" s="1431"/>
      <c r="K139" s="1431"/>
      <c r="L139" s="676" t="s">
        <v>259</v>
      </c>
      <c r="M139" s="679">
        <f>50*20</f>
        <v>1000</v>
      </c>
    </row>
    <row r="140" spans="1:13">
      <c r="A140" s="681"/>
      <c r="B140" s="1223"/>
      <c r="C140" s="1188"/>
      <c r="D140" s="1224"/>
      <c r="E140" s="623"/>
      <c r="F140" s="624"/>
      <c r="H140" s="616"/>
      <c r="I140" s="540"/>
      <c r="J140" s="540"/>
      <c r="K140" s="540"/>
      <c r="L140" s="616"/>
      <c r="M140" s="636"/>
    </row>
    <row r="141" spans="1:13">
      <c r="A141" s="681"/>
      <c r="B141" s="1223"/>
      <c r="C141" s="1188"/>
      <c r="D141" s="1224"/>
      <c r="E141" s="623"/>
      <c r="F141" s="624"/>
      <c r="H141" s="616"/>
      <c r="I141" s="540"/>
      <c r="J141" s="540"/>
      <c r="K141" s="540"/>
      <c r="L141" s="616"/>
      <c r="M141" s="636"/>
    </row>
    <row r="142" spans="1:13">
      <c r="A142" s="681"/>
      <c r="B142" s="1223"/>
      <c r="C142" s="1188"/>
      <c r="D142" s="1224"/>
      <c r="E142" s="623"/>
      <c r="F142" s="624"/>
      <c r="H142" s="616"/>
      <c r="I142" s="540"/>
      <c r="J142" s="540"/>
      <c r="K142" s="540"/>
      <c r="L142" s="616"/>
      <c r="M142" s="636"/>
    </row>
    <row r="143" spans="1:13">
      <c r="A143" s="681"/>
      <c r="B143" s="1223"/>
      <c r="C143" s="1188"/>
      <c r="D143" s="1224"/>
      <c r="E143" s="623"/>
      <c r="F143" s="624"/>
    </row>
    <row r="144" spans="1:13">
      <c r="E144" s="626" t="s">
        <v>260</v>
      </c>
      <c r="F144" s="627">
        <f>SUM(F139:F143)</f>
        <v>0</v>
      </c>
    </row>
    <row r="145" spans="1:8" ht="17.25" thickBot="1"/>
    <row r="146" spans="1:8" ht="17.25" thickBot="1">
      <c r="C146" s="581"/>
      <c r="D146" s="637"/>
      <c r="E146" s="638" t="s">
        <v>261</v>
      </c>
      <c r="F146" s="612">
        <f>ROUND(F96+F106+F116+F125+F134+F144,0)</f>
        <v>0</v>
      </c>
    </row>
    <row r="147" spans="1:8" ht="17.25" thickBot="1"/>
    <row r="148" spans="1:8" ht="17.25" thickBot="1">
      <c r="D148" s="637"/>
      <c r="E148" s="611" t="s">
        <v>265</v>
      </c>
      <c r="F148" s="612">
        <f>ROUND(F84+F146,0)</f>
        <v>0</v>
      </c>
    </row>
    <row r="149" spans="1:8" s="580" customFormat="1">
      <c r="A149" s="600" t="s">
        <v>266</v>
      </c>
      <c r="B149" s="639"/>
      <c r="C149" s="581"/>
      <c r="F149" s="630"/>
    </row>
    <row r="150" spans="1:8">
      <c r="A150" s="580" t="s">
        <v>424</v>
      </c>
      <c r="B150" s="639"/>
    </row>
    <row r="151" spans="1:8">
      <c r="A151" s="640"/>
      <c r="F151" s="622" t="s">
        <v>268</v>
      </c>
    </row>
    <row r="152" spans="1:8">
      <c r="A152" s="1187"/>
      <c r="B152" s="1225"/>
      <c r="C152" s="1226"/>
      <c r="D152" s="1227"/>
      <c r="E152" s="1228"/>
      <c r="F152" s="641">
        <f>ROUND(F148*0.15,0)</f>
        <v>0</v>
      </c>
    </row>
    <row r="153" spans="1:8">
      <c r="A153" s="642"/>
      <c r="B153" s="643"/>
      <c r="C153" s="644"/>
      <c r="D153" s="628"/>
      <c r="E153" s="645"/>
      <c r="F153" s="646"/>
    </row>
    <row r="154" spans="1:8">
      <c r="A154" s="642"/>
      <c r="B154" s="643"/>
      <c r="C154" s="644"/>
      <c r="D154" s="628"/>
      <c r="E154" s="645"/>
      <c r="F154" s="646"/>
    </row>
    <row r="155" spans="1:8" ht="11.25" customHeight="1">
      <c r="A155" s="580"/>
      <c r="B155" s="647"/>
      <c r="C155" s="581"/>
      <c r="D155" s="580"/>
      <c r="E155" s="580"/>
      <c r="F155" s="630"/>
    </row>
    <row r="156" spans="1:8" ht="17.25" thickBot="1">
      <c r="A156" s="648"/>
      <c r="E156" s="594" t="s">
        <v>269</v>
      </c>
      <c r="F156" s="675" t="e">
        <f>F157/F148</f>
        <v>#DIV/0!</v>
      </c>
      <c r="H156" s="677" t="s">
        <v>425</v>
      </c>
    </row>
    <row r="157" spans="1:8" ht="17.25" thickBot="1">
      <c r="A157" s="649"/>
      <c r="D157" s="637"/>
      <c r="E157" s="650" t="s">
        <v>270</v>
      </c>
      <c r="F157" s="612">
        <f>ROUND(SUM(F152:F154),0)</f>
        <v>0</v>
      </c>
    </row>
    <row r="158" spans="1:8" ht="10.5" customHeight="1" thickBot="1">
      <c r="A158" s="649"/>
      <c r="F158" s="599"/>
    </row>
    <row r="159" spans="1:8" ht="17.25" thickBot="1">
      <c r="D159" s="580"/>
      <c r="E159" s="651" t="s">
        <v>271</v>
      </c>
      <c r="F159" s="652">
        <f>ROUND(F148+F157,0)</f>
        <v>0</v>
      </c>
    </row>
    <row r="161" spans="3:6">
      <c r="C161" s="581"/>
      <c r="F161" s="599"/>
    </row>
    <row r="162" spans="3:6">
      <c r="F162" s="599"/>
    </row>
    <row r="163" spans="3:6">
      <c r="F163" s="599"/>
    </row>
    <row r="164" spans="3:6">
      <c r="F164" s="599"/>
    </row>
    <row r="165" spans="3:6">
      <c r="F165" s="599"/>
    </row>
    <row r="166" spans="3:6">
      <c r="F166" s="599"/>
    </row>
    <row r="167" spans="3:6">
      <c r="F167" s="599"/>
    </row>
    <row r="168" spans="3:6">
      <c r="F168" s="599"/>
    </row>
  </sheetData>
  <mergeCells count="94">
    <mergeCell ref="B131:D131"/>
    <mergeCell ref="B132:D132"/>
    <mergeCell ref="B133:D133"/>
    <mergeCell ref="I138:K138"/>
    <mergeCell ref="I139:K139"/>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89:D90"/>
    <mergeCell ref="I90:K90"/>
    <mergeCell ref="B91:D91"/>
    <mergeCell ref="I91:K91"/>
    <mergeCell ref="B92:D92"/>
    <mergeCell ref="I92:K92"/>
    <mergeCell ref="C77:D77"/>
    <mergeCell ref="E77:F77"/>
    <mergeCell ref="C78:D78"/>
    <mergeCell ref="E78:F78"/>
    <mergeCell ref="C79:D79"/>
    <mergeCell ref="E79:F79"/>
    <mergeCell ref="C74:D74"/>
    <mergeCell ref="E74:F74"/>
    <mergeCell ref="C75:D75"/>
    <mergeCell ref="E75:F75"/>
    <mergeCell ref="C76:D76"/>
    <mergeCell ref="E76:F76"/>
    <mergeCell ref="C73:D73"/>
    <mergeCell ref="E73:F73"/>
    <mergeCell ref="B52:F52"/>
    <mergeCell ref="B56:F56"/>
    <mergeCell ref="B57:F57"/>
    <mergeCell ref="B58:F58"/>
    <mergeCell ref="B62:F62"/>
    <mergeCell ref="B63:F63"/>
    <mergeCell ref="B64:F64"/>
    <mergeCell ref="C71:D71"/>
    <mergeCell ref="E71:F71"/>
    <mergeCell ref="C72:D72"/>
    <mergeCell ref="E72:F72"/>
    <mergeCell ref="B51:F51"/>
    <mergeCell ref="B28:F28"/>
    <mergeCell ref="B32:F32"/>
    <mergeCell ref="B33:F33"/>
    <mergeCell ref="B34:F34"/>
    <mergeCell ref="B38:F38"/>
    <mergeCell ref="B39:F39"/>
    <mergeCell ref="B40:F40"/>
    <mergeCell ref="B44:F44"/>
    <mergeCell ref="B45:F45"/>
    <mergeCell ref="B46:F46"/>
    <mergeCell ref="B50:F50"/>
    <mergeCell ref="B27:F27"/>
    <mergeCell ref="H11:I11"/>
    <mergeCell ref="H12:I12"/>
    <mergeCell ref="B14:F14"/>
    <mergeCell ref="B15:F15"/>
    <mergeCell ref="H15:O16"/>
    <mergeCell ref="B16:F16"/>
    <mergeCell ref="H17:O17"/>
    <mergeCell ref="B20:F20"/>
    <mergeCell ref="B21:F21"/>
    <mergeCell ref="B22:F22"/>
    <mergeCell ref="B26:F26"/>
    <mergeCell ref="B10:F10"/>
    <mergeCell ref="I10:M10"/>
    <mergeCell ref="A1:F1"/>
    <mergeCell ref="B8:F8"/>
    <mergeCell ref="I8:M8"/>
    <mergeCell ref="B9:F9"/>
    <mergeCell ref="I9:M9"/>
  </mergeCells>
  <conditionalFormatting sqref="F82">
    <cfRule type="cellIs" dxfId="25" priority="2" operator="greaterThan">
      <formula>0.3</formula>
    </cfRule>
  </conditionalFormatting>
  <conditionalFormatting sqref="F156">
    <cfRule type="cellIs" dxfId="24"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6"/>
  <sheetViews>
    <sheetView view="pageBreakPreview" zoomScale="96" zoomScaleNormal="100" zoomScaleSheetLayoutView="96" workbookViewId="0">
      <selection activeCell="C149" sqref="C149"/>
    </sheetView>
  </sheetViews>
  <sheetFormatPr defaultColWidth="159.28515625" defaultRowHeight="14.25"/>
  <cols>
    <col min="1" max="1" width="79" style="17" bestFit="1" customWidth="1"/>
    <col min="2" max="2" width="34.7109375" style="17" bestFit="1" customWidth="1"/>
    <col min="3" max="16384" width="159.28515625" style="17"/>
  </cols>
  <sheetData>
    <row r="1" spans="1:2" ht="15">
      <c r="A1" s="181" t="s">
        <v>462</v>
      </c>
      <c r="B1" s="181" t="s">
        <v>463</v>
      </c>
    </row>
    <row r="2" spans="1:2">
      <c r="A2" s="182" t="s">
        <v>464</v>
      </c>
      <c r="B2" s="17" t="s">
        <v>465</v>
      </c>
    </row>
    <row r="3" spans="1:2">
      <c r="A3" s="182" t="s">
        <v>466</v>
      </c>
      <c r="B3" s="182" t="s">
        <v>467</v>
      </c>
    </row>
    <row r="4" spans="1:2">
      <c r="A4" s="182" t="s">
        <v>468</v>
      </c>
      <c r="B4" s="17" t="s">
        <v>469</v>
      </c>
    </row>
    <row r="5" spans="1:2">
      <c r="A5" s="182" t="s">
        <v>470</v>
      </c>
      <c r="B5" s="182" t="s">
        <v>467</v>
      </c>
    </row>
    <row r="6" spans="1:2">
      <c r="A6" s="182" t="s">
        <v>471</v>
      </c>
      <c r="B6" s="17" t="s">
        <v>469</v>
      </c>
    </row>
    <row r="7" spans="1:2">
      <c r="A7" s="182" t="s">
        <v>472</v>
      </c>
      <c r="B7" s="17" t="s">
        <v>469</v>
      </c>
    </row>
    <row r="8" spans="1:2">
      <c r="A8" s="182" t="s">
        <v>473</v>
      </c>
      <c r="B8" s="17" t="s">
        <v>469</v>
      </c>
    </row>
    <row r="9" spans="1:2">
      <c r="A9" s="182" t="s">
        <v>474</v>
      </c>
      <c r="B9" s="17" t="s">
        <v>469</v>
      </c>
    </row>
    <row r="10" spans="1:2">
      <c r="A10" s="182" t="s">
        <v>475</v>
      </c>
      <c r="B10" s="17" t="s">
        <v>476</v>
      </c>
    </row>
    <row r="11" spans="1:2">
      <c r="A11" s="182" t="s">
        <v>477</v>
      </c>
      <c r="B11" s="17" t="s">
        <v>478</v>
      </c>
    </row>
    <row r="12" spans="1:2">
      <c r="A12" s="182" t="s">
        <v>479</v>
      </c>
      <c r="B12" s="17" t="s">
        <v>480</v>
      </c>
    </row>
    <row r="13" spans="1:2">
      <c r="A13" s="182" t="s">
        <v>481</v>
      </c>
      <c r="B13" s="17" t="s">
        <v>482</v>
      </c>
    </row>
    <row r="14" spans="1:2">
      <c r="A14" s="182" t="s">
        <v>483</v>
      </c>
      <c r="B14" s="17" t="s">
        <v>465</v>
      </c>
    </row>
    <row r="15" spans="1:2">
      <c r="A15" s="182" t="s">
        <v>484</v>
      </c>
      <c r="B15" s="17" t="s">
        <v>485</v>
      </c>
    </row>
    <row r="16" spans="1:2">
      <c r="A16" s="182" t="s">
        <v>486</v>
      </c>
      <c r="B16" s="17" t="s">
        <v>487</v>
      </c>
    </row>
    <row r="17" spans="1:2">
      <c r="A17" s="182" t="s">
        <v>488</v>
      </c>
      <c r="B17" s="17" t="s">
        <v>489</v>
      </c>
    </row>
    <row r="18" spans="1:2">
      <c r="A18" s="182" t="s">
        <v>490</v>
      </c>
      <c r="B18" s="17" t="s">
        <v>489</v>
      </c>
    </row>
    <row r="19" spans="1:2">
      <c r="A19" s="182" t="s">
        <v>491</v>
      </c>
      <c r="B19" s="17" t="s">
        <v>489</v>
      </c>
    </row>
    <row r="20" spans="1:2">
      <c r="A20" s="182" t="s">
        <v>492</v>
      </c>
      <c r="B20" s="17" t="s">
        <v>489</v>
      </c>
    </row>
    <row r="21" spans="1:2">
      <c r="A21" s="183" t="s">
        <v>493</v>
      </c>
      <c r="B21" s="17" t="s">
        <v>489</v>
      </c>
    </row>
    <row r="22" spans="1:2">
      <c r="A22" s="182" t="s">
        <v>494</v>
      </c>
      <c r="B22" s="17" t="s">
        <v>469</v>
      </c>
    </row>
    <row r="23" spans="1:2">
      <c r="A23" s="182" t="s">
        <v>495</v>
      </c>
      <c r="B23" s="17" t="s">
        <v>489</v>
      </c>
    </row>
    <row r="24" spans="1:2">
      <c r="A24" s="184" t="s">
        <v>496</v>
      </c>
      <c r="B24" s="17" t="s">
        <v>497</v>
      </c>
    </row>
    <row r="25" spans="1:2">
      <c r="A25" s="184" t="s">
        <v>498</v>
      </c>
      <c r="B25" s="17" t="s">
        <v>497</v>
      </c>
    </row>
    <row r="26" spans="1:2">
      <c r="A26" s="184" t="s">
        <v>499</v>
      </c>
      <c r="B26" s="17" t="s">
        <v>497</v>
      </c>
    </row>
    <row r="27" spans="1:2">
      <c r="A27" s="184" t="s">
        <v>500</v>
      </c>
      <c r="B27" s="17" t="s">
        <v>497</v>
      </c>
    </row>
    <row r="28" spans="1:2">
      <c r="A28" s="184" t="s">
        <v>501</v>
      </c>
      <c r="B28" s="17" t="s">
        <v>497</v>
      </c>
    </row>
    <row r="29" spans="1:2">
      <c r="A29" s="184" t="s">
        <v>502</v>
      </c>
      <c r="B29" s="17" t="s">
        <v>497</v>
      </c>
    </row>
    <row r="30" spans="1:2">
      <c r="A30" s="184" t="s">
        <v>503</v>
      </c>
      <c r="B30" s="17" t="s">
        <v>497</v>
      </c>
    </row>
    <row r="31" spans="1:2">
      <c r="A31" s="184" t="s">
        <v>504</v>
      </c>
      <c r="B31" s="17" t="s">
        <v>497</v>
      </c>
    </row>
    <row r="32" spans="1:2">
      <c r="A32" s="184" t="s">
        <v>505</v>
      </c>
      <c r="B32" s="17" t="s">
        <v>497</v>
      </c>
    </row>
    <row r="33" spans="1:2">
      <c r="A33" s="184" t="s">
        <v>506</v>
      </c>
      <c r="B33" s="17" t="s">
        <v>497</v>
      </c>
    </row>
    <row r="34" spans="1:2">
      <c r="A34" s="184" t="s">
        <v>507</v>
      </c>
      <c r="B34" s="17" t="s">
        <v>497</v>
      </c>
    </row>
    <row r="35" spans="1:2">
      <c r="A35" s="182" t="s">
        <v>508</v>
      </c>
      <c r="B35" s="182" t="s">
        <v>508</v>
      </c>
    </row>
    <row r="36" spans="1:2">
      <c r="A36" s="184" t="s">
        <v>509</v>
      </c>
      <c r="B36" s="17" t="s">
        <v>510</v>
      </c>
    </row>
    <row r="37" spans="1:2">
      <c r="A37" s="184" t="s">
        <v>511</v>
      </c>
      <c r="B37" s="17" t="s">
        <v>510</v>
      </c>
    </row>
    <row r="38" spans="1:2">
      <c r="A38" s="184" t="s">
        <v>512</v>
      </c>
      <c r="B38" s="17" t="s">
        <v>510</v>
      </c>
    </row>
    <row r="39" spans="1:2">
      <c r="A39" s="184" t="s">
        <v>513</v>
      </c>
      <c r="B39" s="17" t="s">
        <v>510</v>
      </c>
    </row>
    <row r="40" spans="1:2">
      <c r="A40" s="184" t="s">
        <v>514</v>
      </c>
      <c r="B40" s="17" t="s">
        <v>510</v>
      </c>
    </row>
    <row r="41" spans="1:2">
      <c r="A41" s="184" t="s">
        <v>515</v>
      </c>
      <c r="B41" s="17" t="s">
        <v>510</v>
      </c>
    </row>
    <row r="42" spans="1:2">
      <c r="A42" s="182" t="s">
        <v>516</v>
      </c>
      <c r="B42" s="17" t="s">
        <v>510</v>
      </c>
    </row>
    <row r="43" spans="1:2">
      <c r="A43" s="182" t="s">
        <v>517</v>
      </c>
      <c r="B43" s="17" t="s">
        <v>489</v>
      </c>
    </row>
    <row r="44" spans="1:2">
      <c r="A44" s="182" t="s">
        <v>518</v>
      </c>
      <c r="B44" s="17" t="s">
        <v>485</v>
      </c>
    </row>
    <row r="45" spans="1:2">
      <c r="A45" s="182" t="s">
        <v>519</v>
      </c>
      <c r="B45" s="182" t="s">
        <v>519</v>
      </c>
    </row>
    <row r="46" spans="1:2">
      <c r="A46" s="182" t="s">
        <v>520</v>
      </c>
      <c r="B46" s="182" t="s">
        <v>520</v>
      </c>
    </row>
    <row r="47" spans="1:2">
      <c r="A47" s="182" t="s">
        <v>521</v>
      </c>
      <c r="B47" s="17" t="s">
        <v>487</v>
      </c>
    </row>
    <row r="48" spans="1:2">
      <c r="A48" s="17" t="s">
        <v>522</v>
      </c>
      <c r="B48" s="17" t="s">
        <v>523</v>
      </c>
    </row>
    <row r="49" spans="1:2">
      <c r="A49" s="182" t="s">
        <v>524</v>
      </c>
      <c r="B49" s="17" t="s">
        <v>525</v>
      </c>
    </row>
    <row r="50" spans="1:2">
      <c r="A50" s="182" t="s">
        <v>526</v>
      </c>
      <c r="B50" s="17" t="s">
        <v>527</v>
      </c>
    </row>
    <row r="51" spans="1:2">
      <c r="A51" s="182" t="s">
        <v>528</v>
      </c>
      <c r="B51" s="17" t="s">
        <v>529</v>
      </c>
    </row>
    <row r="52" spans="1:2">
      <c r="A52" s="182" t="s">
        <v>530</v>
      </c>
      <c r="B52" s="17" t="s">
        <v>531</v>
      </c>
    </row>
    <row r="53" spans="1:2">
      <c r="A53" s="182" t="s">
        <v>532</v>
      </c>
      <c r="B53" s="17" t="s">
        <v>533</v>
      </c>
    </row>
    <row r="54" spans="1:2">
      <c r="A54" s="185" t="s">
        <v>534</v>
      </c>
      <c r="B54" s="17" t="s">
        <v>535</v>
      </c>
    </row>
    <row r="55" spans="1:2">
      <c r="A55" s="185" t="s">
        <v>536</v>
      </c>
      <c r="B55" s="17" t="s">
        <v>537</v>
      </c>
    </row>
    <row r="56" spans="1:2">
      <c r="A56" s="17" t="s">
        <v>538</v>
      </c>
      <c r="B56" s="17" t="s">
        <v>539</v>
      </c>
    </row>
    <row r="57" spans="1:2">
      <c r="A57" s="185" t="s">
        <v>540</v>
      </c>
      <c r="B57" s="17" t="s">
        <v>541</v>
      </c>
    </row>
    <row r="58" spans="1:2">
      <c r="A58" s="17" t="s">
        <v>542</v>
      </c>
      <c r="B58" s="17" t="s">
        <v>543</v>
      </c>
    </row>
    <row r="59" spans="1:2">
      <c r="A59" s="17" t="s">
        <v>544</v>
      </c>
      <c r="B59" s="17" t="s">
        <v>545</v>
      </c>
    </row>
    <row r="60" spans="1:2">
      <c r="A60" s="185" t="s">
        <v>546</v>
      </c>
      <c r="B60" s="17" t="s">
        <v>547</v>
      </c>
    </row>
    <row r="61" spans="1:2">
      <c r="A61" s="185" t="s">
        <v>548</v>
      </c>
      <c r="B61" s="17" t="s">
        <v>549</v>
      </c>
    </row>
    <row r="62" spans="1:2">
      <c r="A62" s="17" t="s">
        <v>550</v>
      </c>
      <c r="B62" s="17" t="s">
        <v>551</v>
      </c>
    </row>
    <row r="63" spans="1:2">
      <c r="A63" s="17" t="s">
        <v>552</v>
      </c>
      <c r="B63" s="17" t="s">
        <v>553</v>
      </c>
    </row>
    <row r="64" spans="1:2">
      <c r="A64" s="182" t="s">
        <v>554</v>
      </c>
      <c r="B64" s="17" t="s">
        <v>555</v>
      </c>
    </row>
    <row r="65" spans="1:2">
      <c r="A65" s="182" t="s">
        <v>556</v>
      </c>
      <c r="B65" s="17" t="s">
        <v>557</v>
      </c>
    </row>
    <row r="66" spans="1:2">
      <c r="A66" s="182" t="s">
        <v>558</v>
      </c>
      <c r="B66" s="17" t="s">
        <v>559</v>
      </c>
    </row>
    <row r="67" spans="1:2">
      <c r="A67" s="17" t="s">
        <v>560</v>
      </c>
      <c r="B67" s="17" t="s">
        <v>561</v>
      </c>
    </row>
    <row r="68" spans="1:2">
      <c r="A68" s="182" t="s">
        <v>562</v>
      </c>
      <c r="B68" s="17" t="s">
        <v>563</v>
      </c>
    </row>
    <row r="69" spans="1:2">
      <c r="A69" s="182" t="s">
        <v>564</v>
      </c>
      <c r="B69" s="17" t="s">
        <v>565</v>
      </c>
    </row>
    <row r="70" spans="1:2">
      <c r="A70" s="182" t="s">
        <v>566</v>
      </c>
      <c r="B70" s="17" t="s">
        <v>567</v>
      </c>
    </row>
    <row r="71" spans="1:2">
      <c r="A71" s="17" t="s">
        <v>568</v>
      </c>
      <c r="B71" s="17" t="s">
        <v>569</v>
      </c>
    </row>
    <row r="72" spans="1:2">
      <c r="A72" s="182" t="s">
        <v>570</v>
      </c>
      <c r="B72" s="17" t="s">
        <v>571</v>
      </c>
    </row>
    <row r="73" spans="1:2">
      <c r="A73" s="182" t="s">
        <v>572</v>
      </c>
      <c r="B73" s="17" t="s">
        <v>573</v>
      </c>
    </row>
    <row r="74" spans="1:2">
      <c r="A74" s="182" t="s">
        <v>574</v>
      </c>
      <c r="B74" s="17" t="s">
        <v>575</v>
      </c>
    </row>
    <row r="75" spans="1:2">
      <c r="A75" s="182" t="s">
        <v>576</v>
      </c>
      <c r="B75" s="17" t="s">
        <v>577</v>
      </c>
    </row>
    <row r="76" spans="1:2">
      <c r="A76" s="182" t="s">
        <v>578</v>
      </c>
      <c r="B76" s="17" t="s">
        <v>579</v>
      </c>
    </row>
    <row r="77" spans="1:2">
      <c r="A77" s="17" t="s">
        <v>580</v>
      </c>
      <c r="B77" s="17" t="s">
        <v>581</v>
      </c>
    </row>
    <row r="78" spans="1:2">
      <c r="A78" s="17" t="s">
        <v>582</v>
      </c>
      <c r="B78" s="17" t="s">
        <v>583</v>
      </c>
    </row>
    <row r="79" spans="1:2">
      <c r="A79" s="182" t="s">
        <v>584</v>
      </c>
      <c r="B79" s="17" t="s">
        <v>585</v>
      </c>
    </row>
    <row r="80" spans="1:2">
      <c r="A80" s="17" t="s">
        <v>586</v>
      </c>
      <c r="B80" s="17" t="s">
        <v>587</v>
      </c>
    </row>
    <row r="81" spans="1:2">
      <c r="A81" s="182" t="s">
        <v>588</v>
      </c>
      <c r="B81" s="17" t="s">
        <v>589</v>
      </c>
    </row>
    <row r="82" spans="1:2">
      <c r="A82" s="182" t="s">
        <v>590</v>
      </c>
      <c r="B82" s="17" t="s">
        <v>591</v>
      </c>
    </row>
    <row r="83" spans="1:2">
      <c r="A83" s="182" t="s">
        <v>592</v>
      </c>
      <c r="B83" s="17" t="s">
        <v>593</v>
      </c>
    </row>
    <row r="84" spans="1:2">
      <c r="A84" s="182" t="s">
        <v>594</v>
      </c>
      <c r="B84" s="17" t="s">
        <v>595</v>
      </c>
    </row>
    <row r="85" spans="1:2">
      <c r="A85" s="182" t="s">
        <v>596</v>
      </c>
      <c r="B85" s="17" t="s">
        <v>597</v>
      </c>
    </row>
    <row r="86" spans="1:2">
      <c r="A86" s="17" t="s">
        <v>598</v>
      </c>
      <c r="B86" s="17" t="s">
        <v>599</v>
      </c>
    </row>
    <row r="87" spans="1:2">
      <c r="A87" s="182" t="s">
        <v>600</v>
      </c>
      <c r="B87" s="17" t="s">
        <v>601</v>
      </c>
    </row>
    <row r="88" spans="1:2">
      <c r="A88" s="17" t="s">
        <v>602</v>
      </c>
      <c r="B88" s="17" t="s">
        <v>603</v>
      </c>
    </row>
    <row r="89" spans="1:2">
      <c r="A89" s="17" t="s">
        <v>604</v>
      </c>
      <c r="B89" s="17" t="s">
        <v>605</v>
      </c>
    </row>
    <row r="90" spans="1:2">
      <c r="A90" s="185" t="s">
        <v>606</v>
      </c>
      <c r="B90" s="17" t="s">
        <v>607</v>
      </c>
    </row>
    <row r="91" spans="1:2">
      <c r="A91" s="185" t="s">
        <v>608</v>
      </c>
      <c r="B91" s="17" t="s">
        <v>607</v>
      </c>
    </row>
    <row r="92" spans="1:2">
      <c r="A92" s="185" t="s">
        <v>609</v>
      </c>
      <c r="B92" s="17" t="s">
        <v>607</v>
      </c>
    </row>
    <row r="93" spans="1:2">
      <c r="A93" s="186" t="s">
        <v>610</v>
      </c>
      <c r="B93" s="17" t="s">
        <v>611</v>
      </c>
    </row>
    <row r="94" spans="1:2" s="1" customFormat="1">
      <c r="A94" s="185" t="s">
        <v>612</v>
      </c>
      <c r="B94" s="17" t="s">
        <v>611</v>
      </c>
    </row>
    <row r="95" spans="1:2" s="1" customFormat="1">
      <c r="A95" s="185" t="s">
        <v>613</v>
      </c>
      <c r="B95" s="17" t="s">
        <v>611</v>
      </c>
    </row>
    <row r="96" spans="1:2" s="1" customFormat="1">
      <c r="A96" s="185" t="s">
        <v>614</v>
      </c>
      <c r="B96" s="17" t="s">
        <v>611</v>
      </c>
    </row>
    <row r="97" spans="1:2" s="1" customFormat="1">
      <c r="A97" s="185" t="s">
        <v>615</v>
      </c>
      <c r="B97" s="17" t="s">
        <v>611</v>
      </c>
    </row>
    <row r="98" spans="1:2" s="1" customFormat="1">
      <c r="A98" s="185" t="s">
        <v>616</v>
      </c>
      <c r="B98" s="17" t="s">
        <v>611</v>
      </c>
    </row>
    <row r="99" spans="1:2" s="1" customFormat="1">
      <c r="A99" s="185" t="s">
        <v>617</v>
      </c>
      <c r="B99" s="17" t="s">
        <v>611</v>
      </c>
    </row>
    <row r="100" spans="1:2" s="1" customFormat="1">
      <c r="A100" s="186" t="s">
        <v>618</v>
      </c>
      <c r="B100" s="17" t="s">
        <v>611</v>
      </c>
    </row>
    <row r="101" spans="1:2" s="1" customFormat="1">
      <c r="A101" s="186" t="s">
        <v>619</v>
      </c>
      <c r="B101" s="17" t="s">
        <v>611</v>
      </c>
    </row>
    <row r="102" spans="1:2" s="1" customFormat="1">
      <c r="A102" s="186" t="s">
        <v>620</v>
      </c>
      <c r="B102" s="17" t="s">
        <v>611</v>
      </c>
    </row>
    <row r="103" spans="1:2" s="1" customFormat="1">
      <c r="A103" s="186" t="s">
        <v>621</v>
      </c>
      <c r="B103" s="17" t="s">
        <v>611</v>
      </c>
    </row>
    <row r="104" spans="1:2" s="1" customFormat="1">
      <c r="A104" s="186" t="s">
        <v>622</v>
      </c>
      <c r="B104" s="17" t="s">
        <v>611</v>
      </c>
    </row>
    <row r="105" spans="1:2" s="1" customFormat="1">
      <c r="A105" s="186" t="s">
        <v>623</v>
      </c>
      <c r="B105" s="17" t="s">
        <v>611</v>
      </c>
    </row>
    <row r="106" spans="1:2" s="1" customFormat="1">
      <c r="A106" s="186" t="s">
        <v>624</v>
      </c>
      <c r="B106" s="17" t="s">
        <v>611</v>
      </c>
    </row>
    <row r="107" spans="1:2" s="1" customFormat="1">
      <c r="A107" s="186" t="s">
        <v>625</v>
      </c>
      <c r="B107" s="17" t="s">
        <v>611</v>
      </c>
    </row>
    <row r="108" spans="1:2" s="1" customFormat="1">
      <c r="A108" s="187" t="s">
        <v>626</v>
      </c>
      <c r="B108" s="17" t="s">
        <v>611</v>
      </c>
    </row>
    <row r="109" spans="1:2" s="1" customFormat="1">
      <c r="A109" s="187" t="s">
        <v>627</v>
      </c>
      <c r="B109" s="17" t="s">
        <v>611</v>
      </c>
    </row>
    <row r="110" spans="1:2" s="1" customFormat="1">
      <c r="A110" s="187" t="s">
        <v>628</v>
      </c>
      <c r="B110" s="17" t="s">
        <v>629</v>
      </c>
    </row>
    <row r="111" spans="1:2" s="1" customFormat="1">
      <c r="A111" s="187" t="s">
        <v>630</v>
      </c>
      <c r="B111" s="17" t="s">
        <v>631</v>
      </c>
    </row>
    <row r="112" spans="1:2" s="1" customFormat="1">
      <c r="A112" s="187" t="s">
        <v>632</v>
      </c>
      <c r="B112" s="17" t="s">
        <v>633</v>
      </c>
    </row>
    <row r="113" spans="1:2" s="1" customFormat="1">
      <c r="A113" s="187" t="s">
        <v>634</v>
      </c>
      <c r="B113" s="17" t="s">
        <v>635</v>
      </c>
    </row>
    <row r="114" spans="1:2" s="1" customFormat="1">
      <c r="A114" s="185" t="s">
        <v>636</v>
      </c>
      <c r="B114" s="17" t="s">
        <v>637</v>
      </c>
    </row>
    <row r="115" spans="1:2" s="1" customFormat="1">
      <c r="A115" s="185" t="s">
        <v>638</v>
      </c>
      <c r="B115" s="17" t="s">
        <v>639</v>
      </c>
    </row>
    <row r="116" spans="1:2" s="1" customFormat="1">
      <c r="A116" s="185" t="s">
        <v>640</v>
      </c>
      <c r="B116" s="17" t="s">
        <v>641</v>
      </c>
    </row>
    <row r="117" spans="1:2" s="1" customFormat="1">
      <c r="A117" s="185" t="s">
        <v>642</v>
      </c>
      <c r="B117" s="17" t="s">
        <v>643</v>
      </c>
    </row>
    <row r="118" spans="1:2" s="1" customFormat="1">
      <c r="A118" s="185" t="s">
        <v>644</v>
      </c>
      <c r="B118" s="17" t="s">
        <v>645</v>
      </c>
    </row>
    <row r="119" spans="1:2">
      <c r="A119" s="185" t="s">
        <v>646</v>
      </c>
      <c r="B119" s="17" t="s">
        <v>647</v>
      </c>
    </row>
    <row r="120" spans="1:2">
      <c r="A120" s="185" t="s">
        <v>648</v>
      </c>
      <c r="B120" s="17" t="s">
        <v>649</v>
      </c>
    </row>
    <row r="121" spans="1:2">
      <c r="A121" s="185" t="s">
        <v>650</v>
      </c>
      <c r="B121" s="17" t="s">
        <v>651</v>
      </c>
    </row>
    <row r="122" spans="1:2">
      <c r="A122" s="185" t="s">
        <v>652</v>
      </c>
      <c r="B122" s="17" t="s">
        <v>497</v>
      </c>
    </row>
    <row r="123" spans="1:2">
      <c r="A123" s="185" t="s">
        <v>653</v>
      </c>
      <c r="B123" s="17" t="s">
        <v>497</v>
      </c>
    </row>
    <row r="124" spans="1:2">
      <c r="A124" s="184" t="s">
        <v>654</v>
      </c>
      <c r="B124" s="17" t="s">
        <v>497</v>
      </c>
    </row>
    <row r="125" spans="1:2">
      <c r="A125" s="184" t="s">
        <v>655</v>
      </c>
      <c r="B125" s="17" t="s">
        <v>497</v>
      </c>
    </row>
    <row r="126" spans="1:2">
      <c r="A126" s="184" t="s">
        <v>656</v>
      </c>
      <c r="B126" s="17" t="s">
        <v>497</v>
      </c>
    </row>
    <row r="127" spans="1:2">
      <c r="A127" s="184" t="s">
        <v>657</v>
      </c>
      <c r="B127" s="17" t="s">
        <v>497</v>
      </c>
    </row>
    <row r="128" spans="1:2">
      <c r="A128" s="184" t="s">
        <v>658</v>
      </c>
      <c r="B128" s="17" t="s">
        <v>497</v>
      </c>
    </row>
    <row r="129" spans="1:2">
      <c r="A129" s="185" t="s">
        <v>659</v>
      </c>
      <c r="B129" s="17" t="s">
        <v>497</v>
      </c>
    </row>
    <row r="130" spans="1:2">
      <c r="A130" s="185" t="s">
        <v>660</v>
      </c>
      <c r="B130" s="17" t="s">
        <v>497</v>
      </c>
    </row>
    <row r="131" spans="1:2">
      <c r="A131" s="184" t="s">
        <v>661</v>
      </c>
      <c r="B131" s="17" t="s">
        <v>497</v>
      </c>
    </row>
    <row r="132" spans="1:2">
      <c r="A132" s="182" t="s">
        <v>121</v>
      </c>
      <c r="B132" s="17" t="s">
        <v>662</v>
      </c>
    </row>
    <row r="133" spans="1:2">
      <c r="A133" s="182" t="s">
        <v>663</v>
      </c>
      <c r="B133" s="17" t="s">
        <v>664</v>
      </c>
    </row>
    <row r="134" spans="1:2">
      <c r="A134" s="182" t="s">
        <v>665</v>
      </c>
      <c r="B134" s="17" t="s">
        <v>664</v>
      </c>
    </row>
    <row r="135" spans="1:2">
      <c r="A135" s="460" t="s">
        <v>666</v>
      </c>
      <c r="B135" s="17" t="s">
        <v>664</v>
      </c>
    </row>
    <row r="136" spans="1:2">
      <c r="A136" s="17" t="s">
        <v>667</v>
      </c>
      <c r="B136" s="17" t="s">
        <v>668</v>
      </c>
    </row>
    <row r="137" spans="1:2">
      <c r="A137" s="182" t="s">
        <v>669</v>
      </c>
      <c r="B137" s="188" t="s">
        <v>489</v>
      </c>
    </row>
    <row r="138" spans="1:2">
      <c r="A138" s="182" t="s">
        <v>670</v>
      </c>
      <c r="B138" s="17" t="s">
        <v>671</v>
      </c>
    </row>
    <row r="139" spans="1:2">
      <c r="A139" s="182" t="s">
        <v>672</v>
      </c>
      <c r="B139" s="17" t="s">
        <v>673</v>
      </c>
    </row>
    <row r="140" spans="1:2">
      <c r="A140" s="451" t="s">
        <v>674</v>
      </c>
      <c r="B140" s="452" t="s">
        <v>675</v>
      </c>
    </row>
    <row r="141" spans="1:2">
      <c r="A141" s="451" t="s">
        <v>676</v>
      </c>
      <c r="B141" s="452" t="s">
        <v>677</v>
      </c>
    </row>
    <row r="142" spans="1:2">
      <c r="A142" s="451" t="s">
        <v>678</v>
      </c>
      <c r="B142" s="452" t="s">
        <v>679</v>
      </c>
    </row>
    <row r="143" spans="1:2">
      <c r="A143" s="451" t="s">
        <v>680</v>
      </c>
      <c r="B143" s="452" t="s">
        <v>681</v>
      </c>
    </row>
    <row r="144" spans="1:2">
      <c r="A144" s="451" t="s">
        <v>682</v>
      </c>
      <c r="B144" s="452" t="s">
        <v>683</v>
      </c>
    </row>
    <row r="145" spans="1:2">
      <c r="A145" s="451" t="s">
        <v>684</v>
      </c>
      <c r="B145" s="452" t="s">
        <v>664</v>
      </c>
    </row>
    <row r="146" spans="1:2">
      <c r="A146" s="451" t="s">
        <v>685</v>
      </c>
      <c r="B146" s="452" t="s">
        <v>686</v>
      </c>
    </row>
    <row r="147" spans="1:2" s="189" customFormat="1">
      <c r="A147" s="451" t="s">
        <v>687</v>
      </c>
      <c r="B147" s="451" t="s">
        <v>688</v>
      </c>
    </row>
    <row r="148" spans="1:2">
      <c r="A148" s="451" t="s">
        <v>689</v>
      </c>
      <c r="B148" s="451" t="s">
        <v>690</v>
      </c>
    </row>
    <row r="149" spans="1:2">
      <c r="A149" s="451" t="s">
        <v>691</v>
      </c>
      <c r="B149" s="451" t="s">
        <v>692</v>
      </c>
    </row>
    <row r="150" spans="1:2">
      <c r="A150" s="451" t="s">
        <v>693</v>
      </c>
      <c r="B150" s="452" t="s">
        <v>469</v>
      </c>
    </row>
    <row r="151" spans="1:2">
      <c r="A151" s="451" t="s">
        <v>694</v>
      </c>
      <c r="B151" s="452" t="s">
        <v>695</v>
      </c>
    </row>
    <row r="152" spans="1:2">
      <c r="A152" s="451" t="s">
        <v>696</v>
      </c>
      <c r="B152" s="452" t="s">
        <v>697</v>
      </c>
    </row>
    <row r="153" spans="1:2">
      <c r="A153" s="450" t="s">
        <v>687</v>
      </c>
      <c r="B153" s="450" t="s">
        <v>688</v>
      </c>
    </row>
    <row r="154" spans="1:2">
      <c r="A154" s="450" t="s">
        <v>689</v>
      </c>
      <c r="B154" s="450" t="s">
        <v>690</v>
      </c>
    </row>
    <row r="155" spans="1:2">
      <c r="A155" s="450" t="s">
        <v>691</v>
      </c>
      <c r="B155" s="450" t="s">
        <v>692</v>
      </c>
    </row>
    <row r="156" spans="1:2">
      <c r="A156" s="185" t="s">
        <v>698</v>
      </c>
      <c r="B156" s="17" t="s">
        <v>699</v>
      </c>
    </row>
    <row r="157" spans="1:2">
      <c r="A157" s="185" t="s">
        <v>700</v>
      </c>
      <c r="B157" s="17" t="s">
        <v>701</v>
      </c>
    </row>
    <row r="158" spans="1:2">
      <c r="A158" s="17" t="s">
        <v>702</v>
      </c>
      <c r="B158" s="17" t="s">
        <v>703</v>
      </c>
    </row>
    <row r="159" spans="1:2">
      <c r="A159" s="17" t="s">
        <v>704</v>
      </c>
      <c r="B159" s="17" t="s">
        <v>705</v>
      </c>
    </row>
    <row r="160" spans="1:2">
      <c r="A160" s="17" t="s">
        <v>706</v>
      </c>
      <c r="B160" s="17" t="s">
        <v>707</v>
      </c>
    </row>
    <row r="161" spans="1:2">
      <c r="A161" s="17" t="s">
        <v>708</v>
      </c>
      <c r="B161" s="17" t="s">
        <v>709</v>
      </c>
    </row>
    <row r="162" spans="1:2">
      <c r="A162" s="17" t="s">
        <v>710</v>
      </c>
      <c r="B162" s="17" t="s">
        <v>711</v>
      </c>
    </row>
    <row r="163" spans="1:2">
      <c r="A163" s="182" t="s">
        <v>712</v>
      </c>
      <c r="B163" s="17" t="s">
        <v>713</v>
      </c>
    </row>
    <row r="164" spans="1:2">
      <c r="A164" s="182" t="s">
        <v>714</v>
      </c>
      <c r="B164" s="17" t="s">
        <v>713</v>
      </c>
    </row>
    <row r="165" spans="1:2">
      <c r="A165" s="182" t="s">
        <v>715</v>
      </c>
      <c r="B165" s="17" t="s">
        <v>713</v>
      </c>
    </row>
    <row r="166" spans="1:2">
      <c r="A166" s="182" t="s">
        <v>716</v>
      </c>
      <c r="B166" s="17" t="s">
        <v>713</v>
      </c>
    </row>
  </sheetData>
  <pageMargins left="0.7" right="0.7" top="0.75" bottom="0.75" header="0.3" footer="0.3"/>
  <pageSetup scale="89" firstPageNumber="2" fitToHeight="0" orientation="portrait" useFirstPageNumber="1" r:id="rId1"/>
  <headerFooter scaleWithDoc="0">
    <oddHeader>&amp;RPage &amp;P</oddHeader>
  </headerFooter>
  <rowBreaks count="2" manualBreakCount="2">
    <brk id="53" max="1" man="1"/>
    <brk id="107"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K44"/>
  <sheetViews>
    <sheetView zoomScale="120" zoomScaleNormal="120" zoomScaleSheetLayoutView="90" workbookViewId="0">
      <selection activeCell="C9" sqref="C9"/>
    </sheetView>
  </sheetViews>
  <sheetFormatPr defaultColWidth="9.140625" defaultRowHeight="14.25"/>
  <cols>
    <col min="1" max="1" width="56.28515625" style="134" customWidth="1"/>
    <col min="2" max="2" width="14.42578125" style="134" customWidth="1"/>
    <col min="3" max="4" width="13.140625" style="18" customWidth="1"/>
    <col min="5" max="6" width="13.140625" style="19" customWidth="1"/>
    <col min="7" max="7" width="12.28515625" style="19" customWidth="1"/>
    <col min="8" max="8" width="13" style="20" customWidth="1"/>
    <col min="9" max="9" width="12.140625" style="20" customWidth="1"/>
    <col min="10" max="10" width="140" style="2" bestFit="1" customWidth="1"/>
    <col min="11" max="11" width="1.7109375" style="6" bestFit="1" customWidth="1"/>
    <col min="12" max="12" width="48.7109375" style="6" bestFit="1" customWidth="1"/>
    <col min="13" max="16384" width="9.140625" style="6"/>
  </cols>
  <sheetData>
    <row r="1" spans="1:10" ht="15.75" thickBot="1">
      <c r="A1" s="1275" t="s">
        <v>86</v>
      </c>
      <c r="B1" s="1276"/>
      <c r="C1" s="1276"/>
      <c r="D1" s="1276"/>
      <c r="E1" s="1276"/>
      <c r="F1" s="1276"/>
      <c r="G1" s="1276"/>
      <c r="H1" s="1276"/>
      <c r="I1" s="1276"/>
    </row>
    <row r="2" spans="1:10" ht="15">
      <c r="A2" s="137" t="s">
        <v>87</v>
      </c>
      <c r="B2" s="156"/>
      <c r="C2" s="1233"/>
      <c r="D2" s="1233"/>
      <c r="E2" s="1232"/>
      <c r="G2" s="222"/>
      <c r="H2" s="304" t="s">
        <v>88</v>
      </c>
      <c r="I2" s="303" t="s">
        <v>89</v>
      </c>
      <c r="J2" s="3"/>
    </row>
    <row r="3" spans="1:10">
      <c r="A3" s="155" t="s">
        <v>90</v>
      </c>
      <c r="B3" s="7"/>
      <c r="C3" s="1136"/>
      <c r="D3" s="1136"/>
      <c r="E3" s="145"/>
      <c r="F3" s="223"/>
      <c r="G3" s="1137"/>
      <c r="H3" s="306" t="s">
        <v>91</v>
      </c>
      <c r="I3" s="225"/>
      <c r="J3" s="3"/>
    </row>
    <row r="4" spans="1:10">
      <c r="A4" s="305" t="s">
        <v>92</v>
      </c>
      <c r="B4" s="7"/>
      <c r="C4" s="75"/>
      <c r="D4" s="75"/>
      <c r="G4" s="226"/>
      <c r="H4" s="307" t="s">
        <v>93</v>
      </c>
      <c r="I4" s="308"/>
      <c r="J4" s="5"/>
    </row>
    <row r="5" spans="1:10">
      <c r="A5" s="310" t="s">
        <v>94</v>
      </c>
      <c r="B5" s="1138"/>
      <c r="C5" s="1139"/>
      <c r="D5" s="1139"/>
      <c r="E5" s="144"/>
      <c r="F5" s="1139"/>
      <c r="G5" s="226"/>
      <c r="H5" s="224" t="s">
        <v>95</v>
      </c>
      <c r="I5" s="227"/>
      <c r="J5" s="5"/>
    </row>
    <row r="6" spans="1:10" ht="15.75" thickBot="1">
      <c r="A6" s="317" t="s">
        <v>96</v>
      </c>
      <c r="B6" s="311"/>
      <c r="C6" s="311"/>
      <c r="D6" s="312"/>
      <c r="E6" s="313"/>
      <c r="F6" s="314"/>
      <c r="G6" s="315"/>
      <c r="H6" s="315"/>
      <c r="I6" s="316"/>
      <c r="J6" s="5"/>
    </row>
    <row r="7" spans="1:10">
      <c r="A7" s="94" t="s">
        <v>97</v>
      </c>
      <c r="B7" s="300"/>
      <c r="C7" s="300"/>
      <c r="D7" s="300"/>
      <c r="E7" s="300"/>
      <c r="F7" s="300"/>
      <c r="G7" s="300"/>
      <c r="H7" s="300"/>
      <c r="I7" s="1277" t="s">
        <v>98</v>
      </c>
      <c r="J7" s="5"/>
    </row>
    <row r="8" spans="1:10" ht="15.75" thickBot="1">
      <c r="A8" s="229" t="s">
        <v>99</v>
      </c>
      <c r="B8" s="301" t="s">
        <v>100</v>
      </c>
      <c r="C8" s="301" t="s">
        <v>101</v>
      </c>
      <c r="D8" s="301" t="s">
        <v>102</v>
      </c>
      <c r="E8" s="301" t="s">
        <v>103</v>
      </c>
      <c r="F8" s="301" t="s">
        <v>104</v>
      </c>
      <c r="G8" s="301" t="s">
        <v>105</v>
      </c>
      <c r="H8" s="301" t="s">
        <v>106</v>
      </c>
      <c r="I8" s="1278"/>
      <c r="J8" s="5"/>
    </row>
    <row r="9" spans="1:10" ht="15">
      <c r="A9" s="230" t="s">
        <v>107</v>
      </c>
      <c r="B9" s="302"/>
      <c r="C9" s="302"/>
      <c r="D9" s="301"/>
      <c r="E9" s="301"/>
      <c r="F9" s="301"/>
      <c r="G9" s="301"/>
      <c r="H9" s="301"/>
      <c r="I9" s="139"/>
    </row>
    <row r="10" spans="1:10" ht="15">
      <c r="A10" s="309" t="s">
        <v>108</v>
      </c>
      <c r="B10" s="9"/>
      <c r="C10" s="9"/>
      <c r="D10" s="9"/>
      <c r="E10" s="9"/>
      <c r="F10" s="9"/>
      <c r="G10" s="9"/>
      <c r="H10" s="9"/>
      <c r="I10" s="138"/>
    </row>
    <row r="11" spans="1:10" ht="15">
      <c r="A11" s="136" t="s">
        <v>109</v>
      </c>
      <c r="B11" s="286" t="e">
        <f>'App B-1 w Capital Page 1'!I20</f>
        <v>#REF!</v>
      </c>
      <c r="C11" s="286">
        <f>'B-2 page 2 BgtJustf'!F51</f>
        <v>0</v>
      </c>
      <c r="D11" s="286">
        <f>'B-3 page 2 BgtJustf'!F51</f>
        <v>0</v>
      </c>
      <c r="E11" s="286">
        <f>'B-4 page 2 BgtJustf'!F51</f>
        <v>0</v>
      </c>
      <c r="F11" s="286">
        <f>'B-5 page 2 BgtJustf'!F51</f>
        <v>0</v>
      </c>
      <c r="G11" s="286">
        <f>'B-6 page 2 BgtJustf'!F51</f>
        <v>0</v>
      </c>
      <c r="H11" s="286">
        <f>'B-7 page 2 BgtJustf'!F51</f>
        <v>0</v>
      </c>
      <c r="I11" s="1140" t="e">
        <f>SUM(B11:H11)</f>
        <v>#REF!</v>
      </c>
      <c r="J11" s="79"/>
    </row>
    <row r="12" spans="1:10" ht="15">
      <c r="A12" s="136" t="s">
        <v>110</v>
      </c>
      <c r="B12" s="286" t="e">
        <f>'App B-1 w Capital Page 1'!I21</f>
        <v>#REF!</v>
      </c>
      <c r="C12" s="286">
        <f>'B-2 page 2 BgtJustf'!F64</f>
        <v>0</v>
      </c>
      <c r="D12" s="286">
        <f>'B-3 page 2 BgtJustf'!F64</f>
        <v>0</v>
      </c>
      <c r="E12" s="286">
        <f>'B-4 page 2 BgtJustf'!F64</f>
        <v>0</v>
      </c>
      <c r="F12" s="286">
        <f>'B-5 page 2 BgtJustf'!F64</f>
        <v>0</v>
      </c>
      <c r="G12" s="286">
        <f>'B-6 page 2 BgtJustf'!F64</f>
        <v>0</v>
      </c>
      <c r="H12" s="286">
        <f>'B-7 page 2 BgtJustf'!F64</f>
        <v>0</v>
      </c>
      <c r="I12" s="1140" t="e">
        <f>SUM(B12:H12)</f>
        <v>#REF!</v>
      </c>
      <c r="J12" s="10"/>
    </row>
    <row r="13" spans="1:10" ht="15">
      <c r="A13" s="1141" t="s">
        <v>111</v>
      </c>
      <c r="B13" s="323" t="e">
        <f t="shared" ref="B13:H13" si="0">B11+B12</f>
        <v>#REF!</v>
      </c>
      <c r="C13" s="323">
        <f t="shared" si="0"/>
        <v>0</v>
      </c>
      <c r="D13" s="323">
        <f t="shared" si="0"/>
        <v>0</v>
      </c>
      <c r="E13" s="323">
        <f t="shared" si="0"/>
        <v>0</v>
      </c>
      <c r="F13" s="323">
        <f t="shared" si="0"/>
        <v>0</v>
      </c>
      <c r="G13" s="323">
        <f t="shared" si="0"/>
        <v>0</v>
      </c>
      <c r="H13" s="323">
        <f t="shared" si="0"/>
        <v>0</v>
      </c>
      <c r="I13" s="1140" t="e">
        <f t="shared" ref="I13" si="1">SUM(B13:H13)</f>
        <v>#REF!</v>
      </c>
      <c r="J13" s="10"/>
    </row>
    <row r="14" spans="1:10" ht="15" thickBot="1">
      <c r="A14" s="326" t="s">
        <v>112</v>
      </c>
      <c r="B14" s="327" t="e">
        <f>ROUND(IF(B12=0,0,B12/B11),3)</f>
        <v>#REF!</v>
      </c>
      <c r="C14" s="327">
        <f t="shared" ref="C14:I14" si="2">ROUND(IF(C12=0,0,C12/C11),3)</f>
        <v>0</v>
      </c>
      <c r="D14" s="327">
        <f t="shared" si="2"/>
        <v>0</v>
      </c>
      <c r="E14" s="327">
        <f t="shared" si="2"/>
        <v>0</v>
      </c>
      <c r="F14" s="327">
        <f t="shared" si="2"/>
        <v>0</v>
      </c>
      <c r="G14" s="327">
        <f t="shared" si="2"/>
        <v>0</v>
      </c>
      <c r="H14" s="327">
        <f t="shared" si="2"/>
        <v>0</v>
      </c>
      <c r="I14" s="327" t="e">
        <f t="shared" si="2"/>
        <v>#REF!</v>
      </c>
      <c r="J14" s="10"/>
    </row>
    <row r="15" spans="1:10" ht="15">
      <c r="A15" s="136" t="s">
        <v>113</v>
      </c>
      <c r="B15" s="324">
        <f>'App B-1 w Capital Page 1'!I36</f>
        <v>50000</v>
      </c>
      <c r="C15" s="324">
        <f>'B-2 page 2 BgtJustf'!F128</f>
        <v>0</v>
      </c>
      <c r="D15" s="324">
        <f>'B-3 page 2 BgtJustf'!F128</f>
        <v>0</v>
      </c>
      <c r="E15" s="324">
        <f>'B-4 page 2 BgtJustf'!IF28</f>
        <v>0</v>
      </c>
      <c r="F15" s="324">
        <f>'B-5 page 2 BgtJustf'!F128</f>
        <v>0</v>
      </c>
      <c r="G15" s="324">
        <f>'B-6 page 2 BgtJustf'!F128</f>
        <v>0</v>
      </c>
      <c r="H15" s="324">
        <f>'B-7 page 2 BgtJustf'!F128</f>
        <v>0</v>
      </c>
      <c r="I15" s="325">
        <f>SUM(B15:H15)</f>
        <v>50000</v>
      </c>
      <c r="J15" s="3"/>
    </row>
    <row r="16" spans="1:10" ht="15">
      <c r="A16" s="136" t="s">
        <v>114</v>
      </c>
      <c r="B16" s="287">
        <f>'App B-1 w Capital Page 1'!I41</f>
        <v>65000</v>
      </c>
      <c r="C16" s="287">
        <f>'B-2 page 2 BgtJustf'!F136</f>
        <v>0</v>
      </c>
      <c r="D16" s="287">
        <f>'B-3 page 2 BgtJustf'!F136</f>
        <v>0</v>
      </c>
      <c r="E16" s="287">
        <f>'B-4 page 2 BgtJustf'!IF36</f>
        <v>0</v>
      </c>
      <c r="F16" s="287">
        <f>'B-5 page 2 BgtJustf'!F136</f>
        <v>0</v>
      </c>
      <c r="G16" s="287">
        <f>'B-6 page 2 BgtJustf'!F136</f>
        <v>0</v>
      </c>
      <c r="H16" s="287">
        <f>'B-7 page 2 BgtJustf'!F136</f>
        <v>0</v>
      </c>
      <c r="I16" s="1140">
        <f>SUM(B16:H16)</f>
        <v>65000</v>
      </c>
    </row>
    <row r="17" spans="1:11" s="11" customFormat="1" ht="15.75" thickBot="1">
      <c r="A17" s="76" t="s">
        <v>115</v>
      </c>
      <c r="B17" s="288" t="e">
        <f t="shared" ref="B17:I17" si="3">B13+B15+B16</f>
        <v>#REF!</v>
      </c>
      <c r="C17" s="288">
        <f t="shared" si="3"/>
        <v>0</v>
      </c>
      <c r="D17" s="288">
        <f t="shared" si="3"/>
        <v>0</v>
      </c>
      <c r="E17" s="288">
        <f t="shared" si="3"/>
        <v>0</v>
      </c>
      <c r="F17" s="288">
        <f t="shared" si="3"/>
        <v>0</v>
      </c>
      <c r="G17" s="288">
        <f t="shared" si="3"/>
        <v>0</v>
      </c>
      <c r="H17" s="288">
        <f t="shared" si="3"/>
        <v>0</v>
      </c>
      <c r="I17" s="288" t="e">
        <f t="shared" si="3"/>
        <v>#REF!</v>
      </c>
      <c r="J17" s="4"/>
    </row>
    <row r="18" spans="1:11" ht="15">
      <c r="A18" s="208" t="s">
        <v>116</v>
      </c>
      <c r="B18" s="289">
        <f>'App B-1 w Capital Page 1'!I44</f>
        <v>86666</v>
      </c>
      <c r="C18" s="289">
        <f>'B-2 page 2 BgtJustf'!F149</f>
        <v>0</v>
      </c>
      <c r="D18" s="289">
        <f>'B-3 page 2 BgtJustf'!F149</f>
        <v>0</v>
      </c>
      <c r="E18" s="289">
        <f>'B-4 page 2 BgtJustf'!IF49</f>
        <v>0</v>
      </c>
      <c r="F18" s="289">
        <f>'B-2 page 2 BgtJustf'!F149</f>
        <v>0</v>
      </c>
      <c r="G18" s="289">
        <f>'B-6 page 2 BgtJustf'!F149</f>
        <v>0</v>
      </c>
      <c r="H18" s="289">
        <f>'B-7 page 2 BgtJustf'!F149</f>
        <v>0</v>
      </c>
      <c r="I18" s="146">
        <f>SUM(B18:H18)</f>
        <v>86666</v>
      </c>
    </row>
    <row r="19" spans="1:11" ht="15" thickBot="1">
      <c r="A19" s="209" t="s">
        <v>117</v>
      </c>
      <c r="B19" s="299" t="e">
        <f>ROUND(IF(B18=0,0,B18/(B17-B16)),3)</f>
        <v>#REF!</v>
      </c>
      <c r="C19" s="299">
        <f t="shared" ref="C19:I19" si="4">ROUND(IF(C18=0,0,C18/(C17-C16)),3)</f>
        <v>0</v>
      </c>
      <c r="D19" s="299">
        <f t="shared" si="4"/>
        <v>0</v>
      </c>
      <c r="E19" s="299">
        <f t="shared" si="4"/>
        <v>0</v>
      </c>
      <c r="F19" s="299">
        <f t="shared" si="4"/>
        <v>0</v>
      </c>
      <c r="G19" s="299">
        <f t="shared" si="4"/>
        <v>0</v>
      </c>
      <c r="H19" s="299">
        <f t="shared" si="4"/>
        <v>0</v>
      </c>
      <c r="I19" s="299" t="e">
        <f t="shared" si="4"/>
        <v>#REF!</v>
      </c>
    </row>
    <row r="20" spans="1:11" s="11" customFormat="1" ht="15.75" thickBot="1">
      <c r="A20" s="132" t="s">
        <v>118</v>
      </c>
      <c r="B20" s="290" t="e">
        <f t="shared" ref="B20:H20" si="5">B17+B18</f>
        <v>#REF!</v>
      </c>
      <c r="C20" s="290">
        <f t="shared" si="5"/>
        <v>0</v>
      </c>
      <c r="D20" s="290">
        <f t="shared" si="5"/>
        <v>0</v>
      </c>
      <c r="E20" s="290">
        <f t="shared" si="5"/>
        <v>0</v>
      </c>
      <c r="F20" s="290">
        <f t="shared" si="5"/>
        <v>0</v>
      </c>
      <c r="G20" s="290">
        <f t="shared" si="5"/>
        <v>0</v>
      </c>
      <c r="H20" s="290">
        <f t="shared" si="5"/>
        <v>0</v>
      </c>
      <c r="I20" s="291" t="e">
        <f>SUM(B20:H20)</f>
        <v>#REF!</v>
      </c>
      <c r="J20" s="4"/>
    </row>
    <row r="21" spans="1:11" s="11" customFormat="1" ht="15.75" thickBot="1">
      <c r="A21" s="12" t="s">
        <v>119</v>
      </c>
      <c r="B21" s="13"/>
      <c r="C21" s="8"/>
      <c r="D21" s="8"/>
      <c r="E21" s="8"/>
      <c r="F21" s="8"/>
      <c r="G21" s="8"/>
      <c r="H21" s="318"/>
      <c r="I21" s="14"/>
      <c r="J21" s="5"/>
    </row>
    <row r="22" spans="1:11" s="16" customFormat="1" ht="15">
      <c r="A22" s="74" t="s">
        <v>120</v>
      </c>
      <c r="B22" s="1233"/>
      <c r="C22" s="1233"/>
      <c r="D22" s="1233"/>
      <c r="E22" s="1233"/>
      <c r="F22" s="1233"/>
      <c r="G22" s="1233"/>
      <c r="H22" s="78"/>
      <c r="I22" s="15"/>
      <c r="J22" s="4"/>
    </row>
    <row r="23" spans="1:11" ht="15">
      <c r="A23" s="133" t="s">
        <v>121</v>
      </c>
      <c r="B23" s="292"/>
      <c r="C23" s="292"/>
      <c r="D23" s="292"/>
      <c r="E23" s="292"/>
      <c r="F23" s="292"/>
      <c r="G23" s="292"/>
      <c r="H23" s="293"/>
      <c r="I23" s="147">
        <f>SUM(C23:H23)</f>
        <v>0</v>
      </c>
    </row>
    <row r="24" spans="1:11" ht="15">
      <c r="A24" s="133" t="s">
        <v>122</v>
      </c>
      <c r="B24" s="292"/>
      <c r="C24" s="292"/>
      <c r="D24" s="292"/>
      <c r="E24" s="292"/>
      <c r="F24" s="292"/>
      <c r="G24" s="292"/>
      <c r="H24" s="293"/>
      <c r="I24" s="147">
        <f t="shared" ref="I24:I33" si="6">SUM(C24:H24)</f>
        <v>0</v>
      </c>
    </row>
    <row r="25" spans="1:11" ht="15">
      <c r="A25" s="133" t="s">
        <v>123</v>
      </c>
      <c r="B25" s="292"/>
      <c r="C25" s="292"/>
      <c r="D25" s="292"/>
      <c r="E25" s="292"/>
      <c r="F25" s="292"/>
      <c r="G25" s="292"/>
      <c r="H25" s="293"/>
      <c r="I25" s="147">
        <f t="shared" si="6"/>
        <v>0</v>
      </c>
      <c r="K25" s="10" t="s">
        <v>124</v>
      </c>
    </row>
    <row r="26" spans="1:11" ht="15">
      <c r="A26" s="133"/>
      <c r="B26" s="292"/>
      <c r="C26" s="292"/>
      <c r="D26" s="292"/>
      <c r="E26" s="292"/>
      <c r="F26" s="292"/>
      <c r="G26" s="292"/>
      <c r="H26" s="293"/>
      <c r="I26" s="147">
        <f t="shared" si="6"/>
        <v>0</v>
      </c>
    </row>
    <row r="27" spans="1:11" ht="15">
      <c r="A27" s="133"/>
      <c r="B27" s="292"/>
      <c r="C27" s="292"/>
      <c r="D27" s="292"/>
      <c r="E27" s="292"/>
      <c r="F27" s="292"/>
      <c r="G27" s="292"/>
      <c r="H27" s="293"/>
      <c r="I27" s="147">
        <f t="shared" si="6"/>
        <v>0</v>
      </c>
    </row>
    <row r="28" spans="1:11" ht="15">
      <c r="A28" s="133"/>
      <c r="B28" s="292"/>
      <c r="C28" s="292"/>
      <c r="D28" s="292"/>
      <c r="E28" s="292"/>
      <c r="F28" s="292"/>
      <c r="G28" s="292"/>
      <c r="H28" s="293"/>
      <c r="I28" s="147">
        <f t="shared" si="6"/>
        <v>0</v>
      </c>
    </row>
    <row r="29" spans="1:11" ht="15">
      <c r="A29" s="133"/>
      <c r="B29" s="292"/>
      <c r="C29" s="292"/>
      <c r="D29" s="292"/>
      <c r="E29" s="292"/>
      <c r="F29" s="292"/>
      <c r="G29" s="292"/>
      <c r="H29" s="293"/>
      <c r="I29" s="147">
        <f t="shared" si="6"/>
        <v>0</v>
      </c>
    </row>
    <row r="30" spans="1:11" ht="15">
      <c r="A30" s="133"/>
      <c r="B30" s="292"/>
      <c r="C30" s="292"/>
      <c r="D30" s="292"/>
      <c r="E30" s="292"/>
      <c r="F30" s="292"/>
      <c r="G30" s="292"/>
      <c r="H30" s="1142"/>
      <c r="I30" s="147">
        <f t="shared" si="6"/>
        <v>0</v>
      </c>
    </row>
    <row r="31" spans="1:11" ht="15">
      <c r="A31" s="133"/>
      <c r="B31" s="292"/>
      <c r="C31" s="292"/>
      <c r="D31" s="292"/>
      <c r="E31" s="292"/>
      <c r="F31" s="292"/>
      <c r="G31" s="292"/>
      <c r="H31" s="293"/>
      <c r="I31" s="147">
        <f t="shared" si="6"/>
        <v>0</v>
      </c>
    </row>
    <row r="32" spans="1:11" ht="15">
      <c r="A32" s="133" t="s">
        <v>125</v>
      </c>
      <c r="B32" s="294"/>
      <c r="C32" s="294"/>
      <c r="D32" s="294"/>
      <c r="E32" s="294"/>
      <c r="F32" s="294"/>
      <c r="G32" s="294"/>
      <c r="H32" s="295"/>
      <c r="I32" s="147">
        <f t="shared" si="6"/>
        <v>0</v>
      </c>
    </row>
    <row r="33" spans="1:10" s="16" customFormat="1" ht="15.75" thickBot="1">
      <c r="A33" s="76" t="s">
        <v>126</v>
      </c>
      <c r="B33" s="148">
        <f>SUM(B23:B32)</f>
        <v>0</v>
      </c>
      <c r="C33" s="148">
        <f t="shared" ref="C33:G33" si="7">SUM(C23:C32)</f>
        <v>0</v>
      </c>
      <c r="D33" s="148">
        <f t="shared" si="7"/>
        <v>0</v>
      </c>
      <c r="E33" s="148">
        <f t="shared" si="7"/>
        <v>0</v>
      </c>
      <c r="F33" s="148">
        <f t="shared" si="7"/>
        <v>0</v>
      </c>
      <c r="G33" s="148">
        <f t="shared" si="7"/>
        <v>0</v>
      </c>
      <c r="H33" s="149">
        <f>SUM(H23:H32)</f>
        <v>0</v>
      </c>
      <c r="I33" s="147">
        <f t="shared" si="6"/>
        <v>0</v>
      </c>
      <c r="J33" s="4"/>
    </row>
    <row r="34" spans="1:10" s="16" customFormat="1" ht="15">
      <c r="A34" s="74" t="s">
        <v>127</v>
      </c>
      <c r="B34" s="150"/>
      <c r="C34" s="150"/>
      <c r="D34" s="150"/>
      <c r="E34" s="150"/>
      <c r="F34" s="150"/>
      <c r="G34" s="150"/>
      <c r="H34" s="151"/>
      <c r="I34" s="152"/>
      <c r="J34" s="4"/>
    </row>
    <row r="35" spans="1:10" s="16" customFormat="1" ht="15">
      <c r="A35" s="133"/>
      <c r="B35" s="153"/>
      <c r="C35" s="153"/>
      <c r="D35" s="153"/>
      <c r="E35" s="153"/>
      <c r="F35" s="153"/>
      <c r="G35" s="153"/>
      <c r="H35" s="161"/>
      <c r="I35" s="147">
        <f>SUM(C35:H35)</f>
        <v>0</v>
      </c>
      <c r="J35" s="4"/>
    </row>
    <row r="36" spans="1:10" s="16" customFormat="1" ht="15">
      <c r="A36" s="133"/>
      <c r="B36" s="153"/>
      <c r="C36" s="153"/>
      <c r="D36" s="153"/>
      <c r="E36" s="153"/>
      <c r="F36" s="153"/>
      <c r="G36" s="153"/>
      <c r="H36" s="161"/>
      <c r="I36" s="147">
        <f>SUM(C36:H36)</f>
        <v>0</v>
      </c>
      <c r="J36" s="4"/>
    </row>
    <row r="37" spans="1:10" s="16" customFormat="1" ht="15">
      <c r="A37" s="133"/>
      <c r="B37" s="153"/>
      <c r="C37" s="153"/>
      <c r="D37" s="153"/>
      <c r="E37" s="153"/>
      <c r="F37" s="153"/>
      <c r="G37" s="153"/>
      <c r="H37" s="161"/>
      <c r="I37" s="147">
        <f>SUM(C37:H37)</f>
        <v>0</v>
      </c>
      <c r="J37" s="4"/>
    </row>
    <row r="38" spans="1:10" s="16" customFormat="1" ht="15">
      <c r="A38" s="133" t="s">
        <v>125</v>
      </c>
      <c r="B38" s="190"/>
      <c r="C38" s="190"/>
      <c r="D38" s="190"/>
      <c r="E38" s="190"/>
      <c r="F38" s="190"/>
      <c r="G38" s="190"/>
      <c r="H38" s="191"/>
      <c r="I38" s="147">
        <f>SUM(C38:H38)</f>
        <v>0</v>
      </c>
      <c r="J38" s="4"/>
    </row>
    <row r="39" spans="1:10" s="16" customFormat="1" ht="15.75" thickBot="1">
      <c r="A39" s="77" t="s">
        <v>128</v>
      </c>
      <c r="B39" s="148">
        <f>SUM(B35:B38)</f>
        <v>0</v>
      </c>
      <c r="C39" s="148">
        <f t="shared" ref="C39:G39" si="8">SUM(C35:C38)</f>
        <v>0</v>
      </c>
      <c r="D39" s="148">
        <f t="shared" si="8"/>
        <v>0</v>
      </c>
      <c r="E39" s="148">
        <f t="shared" si="8"/>
        <v>0</v>
      </c>
      <c r="F39" s="148">
        <f t="shared" si="8"/>
        <v>0</v>
      </c>
      <c r="G39" s="148">
        <f t="shared" si="8"/>
        <v>0</v>
      </c>
      <c r="H39" s="154">
        <f>SUM(H35:H38)</f>
        <v>0</v>
      </c>
      <c r="I39" s="157">
        <f>SUM(C39:H39)</f>
        <v>0</v>
      </c>
      <c r="J39" s="4"/>
    </row>
    <row r="40" spans="1:10" s="16" customFormat="1" ht="20.25" customHeight="1" thickBot="1">
      <c r="A40" s="132" t="s">
        <v>129</v>
      </c>
      <c r="B40" s="158">
        <f>B33+B39</f>
        <v>0</v>
      </c>
      <c r="C40" s="158">
        <f>C33+C39</f>
        <v>0</v>
      </c>
      <c r="D40" s="158">
        <f t="shared" ref="D40:I40" si="9">D33+D39</f>
        <v>0</v>
      </c>
      <c r="E40" s="158">
        <f t="shared" si="9"/>
        <v>0</v>
      </c>
      <c r="F40" s="158">
        <f t="shared" si="9"/>
        <v>0</v>
      </c>
      <c r="G40" s="158">
        <f t="shared" si="9"/>
        <v>0</v>
      </c>
      <c r="H40" s="159">
        <f t="shared" si="9"/>
        <v>0</v>
      </c>
      <c r="I40" s="160">
        <f t="shared" si="9"/>
        <v>0</v>
      </c>
      <c r="J40" s="4"/>
    </row>
    <row r="41" spans="1:10" s="142" customFormat="1" ht="15">
      <c r="A41" s="228" t="s">
        <v>130</v>
      </c>
      <c r="B41" s="297"/>
      <c r="C41" s="297"/>
      <c r="D41" s="297"/>
      <c r="E41" s="297"/>
      <c r="F41" s="297"/>
      <c r="G41" s="297"/>
      <c r="H41" s="297"/>
      <c r="I41" s="298"/>
      <c r="J41" s="141"/>
    </row>
    <row r="42" spans="1:10">
      <c r="A42" s="1143" t="s">
        <v>131</v>
      </c>
      <c r="B42" s="1279"/>
      <c r="C42" s="1280"/>
      <c r="D42" s="1144" t="s">
        <v>132</v>
      </c>
      <c r="E42" s="1280"/>
      <c r="F42" s="1280"/>
      <c r="G42" s="1280"/>
      <c r="H42" s="1280"/>
      <c r="I42" s="1281"/>
    </row>
    <row r="43" spans="1:10">
      <c r="A43" s="135"/>
    </row>
    <row r="44" spans="1:10" ht="29.25">
      <c r="A44" s="319" t="s">
        <v>133</v>
      </c>
      <c r="B44" s="320" t="e">
        <f>B20-B40</f>
        <v>#REF!</v>
      </c>
      <c r="C44" s="320">
        <f t="shared" ref="C44:H44" si="10">C20-C40</f>
        <v>0</v>
      </c>
      <c r="D44" s="320">
        <f t="shared" si="10"/>
        <v>0</v>
      </c>
      <c r="E44" s="320">
        <f t="shared" si="10"/>
        <v>0</v>
      </c>
      <c r="F44" s="320">
        <f t="shared" si="10"/>
        <v>0</v>
      </c>
      <c r="G44" s="320">
        <f t="shared" si="10"/>
        <v>0</v>
      </c>
      <c r="H44" s="320">
        <f t="shared" si="10"/>
        <v>0</v>
      </c>
    </row>
  </sheetData>
  <mergeCells count="4">
    <mergeCell ref="A1:I1"/>
    <mergeCell ref="I7:I8"/>
    <mergeCell ref="B42:C42"/>
    <mergeCell ref="E42:I42"/>
  </mergeCells>
  <conditionalFormatting sqref="B14:I14">
    <cfRule type="cellIs" dxfId="102" priority="7" operator="greaterThan">
      <formula>0.3</formula>
    </cfRule>
  </conditionalFormatting>
  <conditionalFormatting sqref="B19:I19">
    <cfRule type="cellIs" dxfId="101" priority="5" operator="greaterThan">
      <formula>0.15</formula>
    </cfRule>
    <cfRule type="cellIs" dxfId="100" priority="6" operator="greaterThan">
      <formula>0.15</formula>
    </cfRule>
  </conditionalFormatting>
  <conditionalFormatting sqref="B19:I19">
    <cfRule type="cellIs" dxfId="99" priority="3" operator="greaterThan">
      <formula>0.15</formula>
    </cfRule>
    <cfRule type="cellIs" dxfId="98" priority="4" operator="greaterThan">
      <formula>15</formula>
    </cfRule>
  </conditionalFormatting>
  <conditionalFormatting sqref="C19">
    <cfRule type="cellIs" dxfId="97" priority="2" operator="greaterThan">
      <formula>0.15</formula>
    </cfRule>
  </conditionalFormatting>
  <conditionalFormatting sqref="B14:I14">
    <cfRule type="cellIs" dxfId="96" priority="1" operator="greaterThan">
      <formula>0.3</formula>
    </cfRule>
  </conditionalFormatting>
  <dataValidations count="3">
    <dataValidation type="list" allowBlank="1" showInputMessage="1" showErrorMessage="1" sqref="A35:A37">
      <formula1>NONDPHFUNDSRCS</formula1>
    </dataValidation>
    <dataValidation type="list" allowBlank="1" showInputMessage="1" showErrorMessage="1" sqref="A23:A31">
      <formula1>DPHFUNDSRCS</formula1>
    </dataValidation>
    <dataValidation type="list" allowBlank="1" showInputMessage="1" showErrorMessage="1" sqref="B41:H41">
      <formula1>CONTRACTTYPE</formula1>
    </dataValidation>
  </dataValidations>
  <printOptions horizontalCentered="1"/>
  <pageMargins left="1" right="1" top="1" bottom="1" header="0.5" footer="0.5"/>
  <pageSetup scale="57" orientation="portrait" r:id="rId1"/>
  <headerFooter alignWithMargins="0">
    <oddFooter>&amp;RAgreement/Amendment: date (mm/dd/yyyy)</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election activeCell="H29" sqref="H29"/>
    </sheetView>
  </sheetViews>
  <sheetFormatPr defaultRowHeight="12"/>
  <cols>
    <col min="1" max="1" width="23.140625" bestFit="1" customWidth="1"/>
  </cols>
  <sheetData>
    <row r="1" spans="1:1" ht="12.75">
      <c r="A1" s="140" t="s">
        <v>305</v>
      </c>
    </row>
    <row r="2" spans="1:1" ht="12.75">
      <c r="A2" s="140" t="s">
        <v>717</v>
      </c>
    </row>
  </sheetData>
  <pageMargins left="0.7" right="0.7" top="0.75" bottom="0.75" header="0.3" footer="0.3"/>
  <pageSetup firstPageNumber="2" fitToHeight="0" orientation="portrait" useFirstPageNumber="1" r:id="rId1"/>
  <headerFooter scaleWithDoc="0">
    <oddHeader>&amp;RPage &amp;P</oddHead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AB52"/>
  <sheetViews>
    <sheetView showGridLines="0" zoomScaleNormal="100" zoomScaleSheetLayoutView="100" workbookViewId="0">
      <selection activeCell="A3" sqref="A3:B3"/>
    </sheetView>
  </sheetViews>
  <sheetFormatPr defaultColWidth="9.140625" defaultRowHeight="15" customHeight="1"/>
  <cols>
    <col min="1" max="1" width="32.28515625" style="462" customWidth="1"/>
    <col min="2" max="2" width="7" style="462" customWidth="1"/>
    <col min="3" max="14" width="10.7109375" style="462" customWidth="1"/>
    <col min="15" max="15" width="13.42578125" style="462" customWidth="1"/>
    <col min="16" max="16" width="13.5703125" style="461" customWidth="1"/>
    <col min="17" max="17" width="12.5703125" style="462" customWidth="1"/>
    <col min="18" max="32" width="9.140625" style="462" customWidth="1"/>
    <col min="33" max="16384" width="9.140625" style="462"/>
  </cols>
  <sheetData>
    <row r="1" spans="1:28" ht="18" customHeight="1">
      <c r="A1" s="1413"/>
      <c r="B1" s="1413"/>
      <c r="C1" s="995"/>
      <c r="D1" s="1238"/>
      <c r="E1" s="1238"/>
      <c r="F1" s="1238"/>
      <c r="G1" s="1238"/>
      <c r="H1" s="996"/>
      <c r="I1" s="1407" t="s">
        <v>718</v>
      </c>
      <c r="J1" s="1407"/>
      <c r="K1" s="1407"/>
      <c r="L1" s="1407"/>
      <c r="M1" s="1407"/>
      <c r="N1" s="1407"/>
      <c r="O1" s="1407"/>
    </row>
    <row r="2" spans="1:28" ht="18" customHeight="1">
      <c r="A2" s="997"/>
      <c r="B2" s="997"/>
      <c r="C2" s="1239"/>
      <c r="D2" s="1239"/>
      <c r="E2" s="1239"/>
      <c r="F2" s="1239"/>
      <c r="G2" s="1239"/>
      <c r="H2" s="1239"/>
      <c r="I2" s="1407" t="s">
        <v>345</v>
      </c>
      <c r="J2" s="1407"/>
      <c r="K2" s="1407"/>
      <c r="L2" s="1407"/>
      <c r="M2" s="1407"/>
      <c r="N2" s="1407"/>
      <c r="O2" s="1407"/>
      <c r="P2" s="938" t="s">
        <v>346</v>
      </c>
      <c r="Q2" s="939"/>
      <c r="R2" s="939"/>
      <c r="S2" s="939"/>
      <c r="T2" s="939"/>
      <c r="U2" s="939"/>
      <c r="V2" s="939"/>
      <c r="W2" s="939"/>
      <c r="X2" s="939"/>
    </row>
    <row r="3" spans="1:28" ht="18" customHeight="1">
      <c r="A3" s="1414" t="s">
        <v>347</v>
      </c>
      <c r="B3" s="1414"/>
      <c r="C3" s="998"/>
      <c r="D3" s="998"/>
      <c r="E3" s="998"/>
      <c r="F3" s="998"/>
      <c r="G3" s="998"/>
      <c r="H3" s="1239"/>
      <c r="I3" s="1415" t="s">
        <v>348</v>
      </c>
      <c r="J3" s="1415"/>
      <c r="K3" s="1415"/>
      <c r="L3" s="1415"/>
      <c r="M3" s="1415"/>
      <c r="N3" s="1415"/>
      <c r="O3" s="1415"/>
      <c r="P3" s="940" t="s">
        <v>349</v>
      </c>
      <c r="Q3" s="939"/>
      <c r="R3" s="939"/>
      <c r="S3" s="939"/>
      <c r="T3" s="939"/>
      <c r="U3" s="939"/>
      <c r="V3" s="939"/>
      <c r="W3" s="939"/>
      <c r="X3" s="939"/>
    </row>
    <row r="4" spans="1:28" ht="24" customHeight="1">
      <c r="A4" s="998"/>
      <c r="B4" s="998"/>
      <c r="C4" s="1239" t="s">
        <v>137</v>
      </c>
      <c r="D4" s="998"/>
      <c r="E4" s="998"/>
      <c r="F4" s="998"/>
      <c r="G4" s="998"/>
      <c r="H4" s="998"/>
      <c r="I4" s="998"/>
      <c r="J4" s="998"/>
      <c r="K4" s="998"/>
      <c r="L4" s="998"/>
      <c r="M4" s="998"/>
      <c r="N4" s="998"/>
      <c r="O4" s="998"/>
      <c r="P4" s="941" t="s">
        <v>350</v>
      </c>
      <c r="Q4" s="939"/>
      <c r="R4" s="939"/>
      <c r="S4" s="939"/>
      <c r="T4" s="939"/>
      <c r="U4" s="939"/>
      <c r="V4" s="939"/>
      <c r="W4" s="939"/>
      <c r="X4" s="939"/>
    </row>
    <row r="5" spans="1:28" ht="18" customHeight="1">
      <c r="A5" s="999"/>
      <c r="B5" s="999"/>
      <c r="C5" s="999"/>
      <c r="D5" s="999"/>
      <c r="E5" s="999"/>
      <c r="F5" s="999"/>
      <c r="G5" s="999"/>
      <c r="H5" s="999"/>
      <c r="I5" s="999"/>
      <c r="J5" s="999"/>
      <c r="K5" s="999"/>
      <c r="L5" s="999"/>
      <c r="M5" s="999"/>
      <c r="N5" s="999"/>
      <c r="O5" s="999"/>
      <c r="P5" s="940"/>
      <c r="Q5" s="939"/>
      <c r="R5" s="939"/>
      <c r="S5" s="939"/>
      <c r="T5" s="939"/>
      <c r="U5" s="939"/>
      <c r="V5" s="939"/>
      <c r="W5" s="939"/>
      <c r="X5" s="939"/>
    </row>
    <row r="6" spans="1:28" ht="63" customHeight="1">
      <c r="A6" s="1409" t="s">
        <v>351</v>
      </c>
      <c r="B6" s="1410"/>
      <c r="C6" s="1411" t="s">
        <v>352</v>
      </c>
      <c r="D6" s="1412"/>
      <c r="E6" s="1411" t="s">
        <v>352</v>
      </c>
      <c r="F6" s="1412"/>
      <c r="G6" s="1411" t="s">
        <v>352</v>
      </c>
      <c r="H6" s="1412"/>
      <c r="I6" s="1411" t="s">
        <v>352</v>
      </c>
      <c r="J6" s="1412"/>
      <c r="K6" s="1411" t="s">
        <v>352</v>
      </c>
      <c r="L6" s="1412"/>
      <c r="M6" s="1411" t="s">
        <v>352</v>
      </c>
      <c r="N6" s="1412"/>
      <c r="O6" s="1000"/>
      <c r="P6" s="1408" t="s">
        <v>353</v>
      </c>
      <c r="Q6" s="1408"/>
      <c r="R6" s="1408"/>
      <c r="S6" s="1408"/>
      <c r="T6" s="1408"/>
      <c r="U6" s="1408"/>
      <c r="V6" s="1408"/>
      <c r="W6" s="1408"/>
      <c r="X6" s="942"/>
      <c r="Y6" s="688"/>
      <c r="Z6" s="688"/>
      <c r="AA6" s="688"/>
      <c r="AB6" s="688"/>
    </row>
    <row r="7" spans="1:28" s="468" customFormat="1" ht="29.1" customHeight="1">
      <c r="A7" s="1020" t="s">
        <v>141</v>
      </c>
      <c r="B7" s="1021" t="s">
        <v>354</v>
      </c>
      <c r="C7" s="1022" t="s">
        <v>109</v>
      </c>
      <c r="D7" s="1023" t="s">
        <v>143</v>
      </c>
      <c r="E7" s="1022" t="s">
        <v>109</v>
      </c>
      <c r="F7" s="1023" t="s">
        <v>143</v>
      </c>
      <c r="G7" s="1022" t="s">
        <v>109</v>
      </c>
      <c r="H7" s="1023" t="s">
        <v>143</v>
      </c>
      <c r="I7" s="1022" t="s">
        <v>109</v>
      </c>
      <c r="J7" s="1023" t="s">
        <v>143</v>
      </c>
      <c r="K7" s="1022" t="s">
        <v>109</v>
      </c>
      <c r="L7" s="1023" t="s">
        <v>143</v>
      </c>
      <c r="M7" s="1022" t="s">
        <v>109</v>
      </c>
      <c r="N7" s="1023" t="s">
        <v>143</v>
      </c>
      <c r="O7" s="1024" t="s">
        <v>355</v>
      </c>
      <c r="P7" s="943" t="s">
        <v>356</v>
      </c>
      <c r="Q7" s="944"/>
      <c r="R7" s="945"/>
      <c r="S7" s="945"/>
      <c r="T7" s="945"/>
      <c r="U7" s="945"/>
      <c r="V7" s="945"/>
      <c r="W7" s="945"/>
      <c r="X7" s="945"/>
    </row>
    <row r="8" spans="1:28" ht="19.5" customHeight="1">
      <c r="A8" s="951" t="str">
        <f>'PROGRAM Bdgt Justf B-1 Pg 2 '!B4</f>
        <v>Position 1</v>
      </c>
      <c r="B8" s="952">
        <f>'PROGRAM Bdgt Justf B-2 Pg 2'!E8</f>
        <v>0</v>
      </c>
      <c r="C8" s="1174"/>
      <c r="D8" s="953" t="e">
        <f>C8/O8</f>
        <v>#DIV/0!</v>
      </c>
      <c r="E8" s="1174"/>
      <c r="F8" s="953" t="e">
        <f t="shared" ref="F8:F13" si="0">E8/O8</f>
        <v>#DIV/0!</v>
      </c>
      <c r="G8" s="1174"/>
      <c r="H8" s="953" t="e">
        <f>G8/O8</f>
        <v>#DIV/0!</v>
      </c>
      <c r="I8" s="1174"/>
      <c r="J8" s="953" t="e">
        <f>I8/O8</f>
        <v>#DIV/0!</v>
      </c>
      <c r="K8" s="1174"/>
      <c r="L8" s="953" t="e">
        <f>K8/Q8</f>
        <v>#VALUE!</v>
      </c>
      <c r="M8" s="1174"/>
      <c r="N8" s="953" t="e">
        <f>M8/S8</f>
        <v>#DIV/0!</v>
      </c>
      <c r="O8" s="1175">
        <f>SUM(C8,E8,G8,I8, K8, M8)</f>
        <v>0</v>
      </c>
      <c r="P8" s="1009">
        <f>'PROGRAM Bdgt Justf B-2 Pg 2'!F8</f>
        <v>0</v>
      </c>
      <c r="Q8" s="938" t="s">
        <v>357</v>
      </c>
      <c r="R8" s="939"/>
      <c r="S8" s="939"/>
      <c r="T8" s="939"/>
      <c r="U8" s="939"/>
      <c r="V8" s="939"/>
      <c r="W8" s="939"/>
      <c r="X8" s="939"/>
    </row>
    <row r="9" spans="1:28" ht="19.5" customHeight="1">
      <c r="A9" s="951" t="str">
        <f>'PROGRAM Bdgt Justf B-1 Pg 2 '!B10</f>
        <v>Position 2</v>
      </c>
      <c r="B9" s="952">
        <f>'PROGRAM Bdgt Justf B-2 Pg 2'!E14</f>
        <v>0</v>
      </c>
      <c r="C9" s="1174"/>
      <c r="D9" s="953" t="e">
        <f t="shared" ref="D9:D13" si="1">C9/O9</f>
        <v>#DIV/0!</v>
      </c>
      <c r="E9" s="1174"/>
      <c r="F9" s="953" t="e">
        <f t="shared" si="0"/>
        <v>#DIV/0!</v>
      </c>
      <c r="G9" s="1174"/>
      <c r="H9" s="953" t="e">
        <f>G9/O9</f>
        <v>#DIV/0!</v>
      </c>
      <c r="I9" s="1174"/>
      <c r="J9" s="953" t="e">
        <f t="shared" ref="J9:J13" si="2">I9/O9</f>
        <v>#DIV/0!</v>
      </c>
      <c r="K9" s="1174"/>
      <c r="L9" s="953" t="e">
        <f t="shared" ref="L9:L13" si="3">K9/Q9</f>
        <v>#VALUE!</v>
      </c>
      <c r="M9" s="1174"/>
      <c r="N9" s="953" t="e">
        <f t="shared" ref="N9:N13" si="4">M9/S9</f>
        <v>#DIV/0!</v>
      </c>
      <c r="O9" s="1175">
        <f t="shared" ref="O9:O13" si="5">SUM(C9,E9,G9,I9, K9, M9)</f>
        <v>0</v>
      </c>
      <c r="P9" s="1009">
        <f>'PROGRAM Bdgt Justf B-2 Pg 2'!F14</f>
        <v>0</v>
      </c>
      <c r="Q9" s="938" t="s">
        <v>358</v>
      </c>
      <c r="R9" s="939"/>
      <c r="S9" s="939"/>
      <c r="T9" s="939"/>
      <c r="U9" s="939"/>
      <c r="V9" s="939"/>
      <c r="W9" s="939"/>
      <c r="X9" s="939"/>
    </row>
    <row r="10" spans="1:28" ht="19.5" customHeight="1">
      <c r="A10" s="951" t="str">
        <f>'PROGRAM Bdgt Justf B-1 Pg 2 '!B16</f>
        <v>Position 3</v>
      </c>
      <c r="B10" s="952">
        <f>'PROGRAM Bdgt Justf B-2 Pg 2'!E20</f>
        <v>0</v>
      </c>
      <c r="C10" s="1174"/>
      <c r="D10" s="953" t="e">
        <f t="shared" si="1"/>
        <v>#DIV/0!</v>
      </c>
      <c r="E10" s="1174"/>
      <c r="F10" s="953" t="e">
        <f t="shared" si="0"/>
        <v>#DIV/0!</v>
      </c>
      <c r="G10" s="1174"/>
      <c r="H10" s="953" t="e">
        <f t="shared" ref="H10:H13" si="6">G10/O10</f>
        <v>#DIV/0!</v>
      </c>
      <c r="I10" s="1174"/>
      <c r="J10" s="953" t="e">
        <f t="shared" si="2"/>
        <v>#DIV/0!</v>
      </c>
      <c r="K10" s="1174"/>
      <c r="L10" s="953" t="e">
        <f t="shared" si="3"/>
        <v>#VALUE!</v>
      </c>
      <c r="M10" s="1174"/>
      <c r="N10" s="953" t="e">
        <f t="shared" si="4"/>
        <v>#DIV/0!</v>
      </c>
      <c r="O10" s="1175">
        <f t="shared" si="5"/>
        <v>0</v>
      </c>
      <c r="P10" s="1009">
        <f>'PROGRAM Bdgt Justf B-2 Pg 2'!F20</f>
        <v>0</v>
      </c>
      <c r="Q10" s="938" t="s">
        <v>359</v>
      </c>
      <c r="R10" s="939"/>
      <c r="S10" s="939"/>
      <c r="T10" s="939"/>
      <c r="U10" s="939"/>
      <c r="V10" s="939"/>
      <c r="W10" s="939"/>
      <c r="X10" s="939"/>
    </row>
    <row r="11" spans="1:28" ht="19.5" customHeight="1">
      <c r="A11" s="951" t="str">
        <f>'PROGRAM Bdgt Justf B-1 Pg 2 '!B22</f>
        <v>Position 4</v>
      </c>
      <c r="B11" s="952">
        <f>'PROGRAM Bdgt Justf B-2 Pg 2'!E26</f>
        <v>0</v>
      </c>
      <c r="C11" s="1174"/>
      <c r="D11" s="953" t="e">
        <f t="shared" si="1"/>
        <v>#DIV/0!</v>
      </c>
      <c r="E11" s="1174"/>
      <c r="F11" s="953" t="e">
        <f t="shared" si="0"/>
        <v>#DIV/0!</v>
      </c>
      <c r="G11" s="1174"/>
      <c r="H11" s="953" t="e">
        <f t="shared" si="6"/>
        <v>#DIV/0!</v>
      </c>
      <c r="I11" s="1174"/>
      <c r="J11" s="953" t="e">
        <f t="shared" si="2"/>
        <v>#DIV/0!</v>
      </c>
      <c r="K11" s="1174"/>
      <c r="L11" s="953" t="e">
        <f t="shared" si="3"/>
        <v>#VALUE!</v>
      </c>
      <c r="M11" s="1174"/>
      <c r="N11" s="953" t="e">
        <f t="shared" si="4"/>
        <v>#DIV/0!</v>
      </c>
      <c r="O11" s="1175">
        <f t="shared" si="5"/>
        <v>0</v>
      </c>
      <c r="P11" s="1009">
        <f>'PROGRAM Bdgt Justf B-2 Pg 2'!F26</f>
        <v>0</v>
      </c>
      <c r="Q11" s="938" t="s">
        <v>360</v>
      </c>
      <c r="R11" s="939"/>
      <c r="S11" s="939"/>
      <c r="T11" s="939"/>
      <c r="U11" s="939"/>
      <c r="V11" s="939"/>
      <c r="W11" s="939"/>
      <c r="X11" s="939"/>
    </row>
    <row r="12" spans="1:28" ht="19.5" customHeight="1">
      <c r="A12" s="951" t="str">
        <f>'PROGRAM Bdgt Justf B-1 Pg 2 '!B28</f>
        <v>Position 5</v>
      </c>
      <c r="B12" s="952">
        <f>'PROGRAM Bdgt Justf B-2 Pg 2'!E32</f>
        <v>0</v>
      </c>
      <c r="C12" s="1174"/>
      <c r="D12" s="953" t="e">
        <f t="shared" si="1"/>
        <v>#DIV/0!</v>
      </c>
      <c r="E12" s="1174"/>
      <c r="F12" s="953" t="e">
        <f t="shared" si="0"/>
        <v>#DIV/0!</v>
      </c>
      <c r="G12" s="1174"/>
      <c r="H12" s="953" t="e">
        <f t="shared" si="6"/>
        <v>#DIV/0!</v>
      </c>
      <c r="I12" s="1174"/>
      <c r="J12" s="953" t="e">
        <f t="shared" si="2"/>
        <v>#DIV/0!</v>
      </c>
      <c r="K12" s="1174"/>
      <c r="L12" s="953" t="e">
        <f t="shared" si="3"/>
        <v>#DIV/0!</v>
      </c>
      <c r="M12" s="1174"/>
      <c r="N12" s="953" t="e">
        <f t="shared" si="4"/>
        <v>#DIV/0!</v>
      </c>
      <c r="O12" s="1175">
        <f t="shared" si="5"/>
        <v>0</v>
      </c>
      <c r="P12" s="1009">
        <f>'PROGRAM Bdgt Justf B-2 Pg 2'!F32</f>
        <v>0</v>
      </c>
      <c r="Q12" s="946"/>
      <c r="R12" s="939"/>
      <c r="S12" s="939"/>
      <c r="T12" s="939"/>
      <c r="U12" s="939"/>
      <c r="V12" s="939"/>
      <c r="W12" s="939"/>
      <c r="X12" s="939"/>
    </row>
    <row r="13" spans="1:28" ht="19.5" customHeight="1">
      <c r="A13" s="951" t="str">
        <f>'PROGRAM Bdgt Justf B-1 Pg 2 '!B34</f>
        <v>Position 6</v>
      </c>
      <c r="B13" s="952">
        <f>'PROGRAM Bdgt Justf B-2 Pg 2'!E38</f>
        <v>0</v>
      </c>
      <c r="C13" s="1002"/>
      <c r="D13" s="1003" t="e">
        <f t="shared" si="1"/>
        <v>#DIV/0!</v>
      </c>
      <c r="E13" s="1002"/>
      <c r="F13" s="1003" t="e">
        <f t="shared" si="0"/>
        <v>#DIV/0!</v>
      </c>
      <c r="G13" s="1002"/>
      <c r="H13" s="1003" t="e">
        <f t="shared" si="6"/>
        <v>#DIV/0!</v>
      </c>
      <c r="I13" s="1002"/>
      <c r="J13" s="1003" t="e">
        <f t="shared" si="2"/>
        <v>#DIV/0!</v>
      </c>
      <c r="K13" s="1002"/>
      <c r="L13" s="1003" t="e">
        <f t="shared" si="3"/>
        <v>#VALUE!</v>
      </c>
      <c r="M13" s="1002"/>
      <c r="N13" s="1003" t="e">
        <f t="shared" si="4"/>
        <v>#DIV/0!</v>
      </c>
      <c r="O13" s="1175">
        <f t="shared" si="5"/>
        <v>0</v>
      </c>
      <c r="P13" s="1009">
        <f>'PROGRAM Bdgt Justf B-2 Pg 2'!F38</f>
        <v>0</v>
      </c>
      <c r="Q13" s="947" t="s">
        <v>361</v>
      </c>
      <c r="R13" s="939"/>
      <c r="S13" s="939"/>
      <c r="T13" s="939"/>
      <c r="U13" s="939"/>
      <c r="V13" s="939"/>
      <c r="W13" s="939"/>
      <c r="X13" s="939"/>
    </row>
    <row r="14" spans="1:28" ht="17.25" customHeight="1">
      <c r="A14" s="1004"/>
      <c r="B14" s="1005"/>
      <c r="C14" s="1006"/>
      <c r="D14" s="1007"/>
      <c r="E14" s="1006"/>
      <c r="F14" s="1007"/>
      <c r="G14" s="1006"/>
      <c r="H14" s="1007"/>
      <c r="I14" s="1006"/>
      <c r="J14" s="1007"/>
      <c r="K14" s="1006"/>
      <c r="L14" s="1007"/>
      <c r="M14" s="1006"/>
      <c r="N14" s="1007"/>
      <c r="O14" s="1008"/>
      <c r="P14" s="1009"/>
      <c r="Q14" s="946"/>
      <c r="R14" s="939"/>
      <c r="S14" s="939"/>
      <c r="T14" s="939"/>
      <c r="U14" s="939"/>
      <c r="V14" s="939"/>
      <c r="W14" s="939"/>
      <c r="X14" s="939"/>
    </row>
    <row r="15" spans="1:28" s="468" customFormat="1" ht="19.5" customHeight="1">
      <c r="A15" s="956" t="s">
        <v>362</v>
      </c>
      <c r="B15" s="957">
        <f>SUM(B8:B14)</f>
        <v>0</v>
      </c>
      <c r="C15" s="958">
        <f>SUM(C8:C14)</f>
        <v>0</v>
      </c>
      <c r="D15" s="959">
        <f>IF(C15=0,0,C15/$O$15)</f>
        <v>0</v>
      </c>
      <c r="E15" s="958">
        <f>SUM(E8:E14)</f>
        <v>0</v>
      </c>
      <c r="F15" s="959">
        <f>IF(E15=0,0,E15/$O$15)</f>
        <v>0</v>
      </c>
      <c r="G15" s="958">
        <f>SUM(G8:G14)</f>
        <v>0</v>
      </c>
      <c r="H15" s="959">
        <f>IF(G15=0,0,G15/$O$15)</f>
        <v>0</v>
      </c>
      <c r="I15" s="958">
        <f>SUM(I8:I14)</f>
        <v>0</v>
      </c>
      <c r="J15" s="959">
        <f t="shared" ref="J15" si="7">IF(I15=0,0,I15/$O$15)</f>
        <v>0</v>
      </c>
      <c r="K15" s="958">
        <f>SUM(K8:K14)</f>
        <v>0</v>
      </c>
      <c r="L15" s="959">
        <f t="shared" ref="L15" si="8">IF(K15=0,0,K15/$O$15)</f>
        <v>0</v>
      </c>
      <c r="M15" s="958">
        <f>SUM(M8:M14)</f>
        <v>0</v>
      </c>
      <c r="N15" s="959">
        <f t="shared" ref="N15" si="9">IF(M15=0,0,M15/$O$15)</f>
        <v>0</v>
      </c>
      <c r="O15" s="958">
        <f>SUM(O8:O13)</f>
        <v>0</v>
      </c>
      <c r="P15" s="1009">
        <f>'PROGRAM Bdgt Justf B-2 Pg 2'!F41</f>
        <v>0</v>
      </c>
      <c r="Q15" s="948"/>
      <c r="R15" s="945"/>
      <c r="S15" s="945"/>
      <c r="T15" s="945"/>
      <c r="U15" s="945"/>
      <c r="V15" s="945"/>
      <c r="W15" s="945"/>
      <c r="X15" s="945"/>
    </row>
    <row r="16" spans="1:28" ht="19.5" customHeight="1" thickBot="1">
      <c r="A16" s="960" t="s">
        <v>147</v>
      </c>
      <c r="B16" s="961">
        <f>'PROGRAM Bdgt Justf B-2 Pg 2'!F63</f>
        <v>0</v>
      </c>
      <c r="C16" s="962">
        <f>ROUND(C15*$B$16,0)</f>
        <v>0</v>
      </c>
      <c r="D16" s="1176">
        <f>IF(C16=0,0,C16/$O$16)</f>
        <v>0</v>
      </c>
      <c r="E16" s="1177">
        <f t="shared" ref="E16" si="10">ROUND(E15*$B$16,0)</f>
        <v>0</v>
      </c>
      <c r="F16" s="1176">
        <f>IF(E16=0,0,E16/$O$16)</f>
        <v>0</v>
      </c>
      <c r="G16" s="1177">
        <f t="shared" ref="G16" si="11">ROUND(G15*$B$16,0)</f>
        <v>0</v>
      </c>
      <c r="H16" s="1176">
        <f>IF(G16=0,0,G16/$O$16)</f>
        <v>0</v>
      </c>
      <c r="I16" s="1177">
        <f t="shared" ref="I16:K16" si="12">ROUND(I15*$B$16,0)</f>
        <v>0</v>
      </c>
      <c r="J16" s="1176">
        <f t="shared" ref="J16" si="13">IF(I16=0,0,I16/$O$16)</f>
        <v>0</v>
      </c>
      <c r="K16" s="1177">
        <f t="shared" si="12"/>
        <v>0</v>
      </c>
      <c r="L16" s="1176">
        <f t="shared" ref="L16" si="14">IF(K16=0,0,K16/$O$16)</f>
        <v>0</v>
      </c>
      <c r="M16" s="1177">
        <f t="shared" ref="M16" si="15">ROUND(M15*$B$16,0)</f>
        <v>0</v>
      </c>
      <c r="N16" s="1176">
        <f t="shared" ref="N16" si="16">IF(M16=0,0,M16/$O$16)</f>
        <v>0</v>
      </c>
      <c r="O16" s="1177">
        <f>SUM(C16,E16,G16,I16, K16, M16)</f>
        <v>0</v>
      </c>
      <c r="P16" s="1009">
        <f>'PROGRAM Bdgt Justf B-2 Pg 2'!F61</f>
        <v>0</v>
      </c>
      <c r="Q16" s="949"/>
      <c r="R16" s="939"/>
      <c r="S16" s="939"/>
      <c r="T16" s="939"/>
      <c r="U16" s="939"/>
      <c r="V16" s="939"/>
      <c r="W16" s="939"/>
      <c r="X16" s="939"/>
    </row>
    <row r="17" spans="1:24" s="468" customFormat="1" ht="19.5" customHeight="1" thickBot="1">
      <c r="A17" s="963" t="s">
        <v>111</v>
      </c>
      <c r="B17" s="964"/>
      <c r="C17" s="965">
        <f>SUM(C15:C16)</f>
        <v>0</v>
      </c>
      <c r="D17" s="966">
        <f>IF(C17=0,0,C17/$O$17)</f>
        <v>0</v>
      </c>
      <c r="E17" s="967">
        <f t="shared" ref="E17" si="17">SUM(E15:E16)</f>
        <v>0</v>
      </c>
      <c r="F17" s="966">
        <f>IF(E17=0,0,E17/$O$17)</f>
        <v>0</v>
      </c>
      <c r="G17" s="967">
        <f t="shared" ref="G17" si="18">SUM(G15:G16)</f>
        <v>0</v>
      </c>
      <c r="H17" s="966">
        <f>IF(G17=0,0,G17/$O$17)</f>
        <v>0</v>
      </c>
      <c r="I17" s="967">
        <f t="shared" ref="I17:K17" si="19">SUM(I15:I16)</f>
        <v>0</v>
      </c>
      <c r="J17" s="966">
        <f t="shared" ref="J17" si="20">IF(I17=0,0,I17/$O$17)</f>
        <v>0</v>
      </c>
      <c r="K17" s="967">
        <f t="shared" si="19"/>
        <v>0</v>
      </c>
      <c r="L17" s="966">
        <f t="shared" ref="L17" si="21">IF(K17=0,0,K17/$O$17)</f>
        <v>0</v>
      </c>
      <c r="M17" s="967">
        <f t="shared" ref="M17" si="22">SUM(M15:M16)</f>
        <v>0</v>
      </c>
      <c r="N17" s="966">
        <f t="shared" ref="N17" si="23">IF(M17=0,0,M17/$O$17)</f>
        <v>0</v>
      </c>
      <c r="O17" s="965">
        <f>SUM(O15:O16)</f>
        <v>0</v>
      </c>
      <c r="P17" s="1009">
        <f>'PROGRAM Bdgt Justf B-2 Pg 2'!F65</f>
        <v>0</v>
      </c>
      <c r="Q17" s="948"/>
      <c r="R17" s="945"/>
      <c r="S17" s="945"/>
      <c r="T17" s="945"/>
      <c r="U17" s="945"/>
      <c r="V17" s="945"/>
      <c r="W17" s="945"/>
      <c r="X17" s="945"/>
    </row>
    <row r="18" spans="1:24" ht="18" customHeight="1">
      <c r="A18" s="487"/>
      <c r="B18" s="469"/>
      <c r="C18" s="469"/>
      <c r="D18" s="750"/>
      <c r="E18" s="469"/>
      <c r="F18" s="750"/>
      <c r="G18" s="469"/>
      <c r="H18" s="750"/>
      <c r="I18" s="469"/>
      <c r="J18" s="750"/>
      <c r="K18" s="469"/>
      <c r="L18" s="750"/>
      <c r="M18" s="469"/>
      <c r="N18" s="750"/>
      <c r="O18" s="488"/>
      <c r="P18" s="1399" t="s">
        <v>363</v>
      </c>
      <c r="Q18" s="1400"/>
      <c r="R18" s="1400"/>
      <c r="S18" s="1400"/>
      <c r="T18" s="1400"/>
      <c r="U18" s="1400"/>
      <c r="V18" s="1400"/>
      <c r="W18" s="939"/>
      <c r="X18" s="939"/>
    </row>
    <row r="19" spans="1:24" s="468" customFormat="1" ht="21.6" customHeight="1">
      <c r="A19" s="1401" t="s">
        <v>148</v>
      </c>
      <c r="B19" s="1402"/>
      <c r="C19" s="968" t="s">
        <v>364</v>
      </c>
      <c r="D19" s="969" t="s">
        <v>9</v>
      </c>
      <c r="E19" s="968" t="s">
        <v>364</v>
      </c>
      <c r="F19" s="969" t="s">
        <v>9</v>
      </c>
      <c r="G19" s="968" t="s">
        <v>364</v>
      </c>
      <c r="H19" s="969" t="s">
        <v>9</v>
      </c>
      <c r="I19" s="968" t="s">
        <v>364</v>
      </c>
      <c r="J19" s="969" t="s">
        <v>9</v>
      </c>
      <c r="K19" s="968" t="s">
        <v>364</v>
      </c>
      <c r="L19" s="969" t="s">
        <v>9</v>
      </c>
      <c r="M19" s="968" t="s">
        <v>364</v>
      </c>
      <c r="N19" s="969" t="s">
        <v>9</v>
      </c>
      <c r="O19" s="970" t="s">
        <v>355</v>
      </c>
      <c r="P19" s="1403" t="s">
        <v>151</v>
      </c>
      <c r="Q19" s="1404"/>
      <c r="R19" s="1404"/>
      <c r="S19" s="1404"/>
      <c r="T19" s="1404"/>
      <c r="U19" s="1404"/>
      <c r="V19" s="1404"/>
      <c r="W19" s="1404"/>
      <c r="X19" s="1404"/>
    </row>
    <row r="20" spans="1:24" ht="15" customHeight="1">
      <c r="A20" s="1405" t="s">
        <v>152</v>
      </c>
      <c r="B20" s="1406"/>
      <c r="C20" s="971"/>
      <c r="D20" s="972">
        <f t="shared" ref="D20:F24" si="24">IF(C20=0,0,C20/$O$30)</f>
        <v>0</v>
      </c>
      <c r="E20" s="971"/>
      <c r="F20" s="972">
        <f t="shared" si="24"/>
        <v>0</v>
      </c>
      <c r="G20" s="971"/>
      <c r="H20" s="972">
        <f t="shared" ref="H20:H24" si="25">IF(G20=0,0,G20/$O$30)</f>
        <v>0</v>
      </c>
      <c r="I20" s="971"/>
      <c r="J20" s="972">
        <f t="shared" ref="J20:J24" si="26">IF(I20=0,0,I20/$O$30)</f>
        <v>0</v>
      </c>
      <c r="K20" s="971"/>
      <c r="L20" s="972">
        <f t="shared" ref="L20:L24" si="27">IF(K20=0,0,K20/$O$30)</f>
        <v>0</v>
      </c>
      <c r="M20" s="971"/>
      <c r="N20" s="972">
        <f t="shared" ref="N20:N24" si="28">IF(M20=0,0,M20/$O$30)</f>
        <v>0</v>
      </c>
      <c r="O20" s="1178">
        <f>SUM(C20,E20,G20,I20,K20,M20)</f>
        <v>0</v>
      </c>
      <c r="P20" s="1009">
        <f>'PROGRAM Bdgt Justf B-2 Pg 2'!F77</f>
        <v>0</v>
      </c>
      <c r="Q20" s="939"/>
      <c r="R20" s="939"/>
      <c r="S20" s="939"/>
      <c r="T20" s="939"/>
      <c r="U20" s="939"/>
      <c r="V20" s="939"/>
      <c r="W20" s="939"/>
      <c r="X20" s="939"/>
    </row>
    <row r="21" spans="1:24" ht="15" customHeight="1">
      <c r="A21" s="1405" t="s">
        <v>153</v>
      </c>
      <c r="B21" s="1406"/>
      <c r="C21" s="971"/>
      <c r="D21" s="972">
        <f t="shared" si="24"/>
        <v>0</v>
      </c>
      <c r="E21" s="971"/>
      <c r="F21" s="972">
        <f t="shared" si="24"/>
        <v>0</v>
      </c>
      <c r="G21" s="971"/>
      <c r="H21" s="972">
        <f t="shared" si="25"/>
        <v>0</v>
      </c>
      <c r="I21" s="971"/>
      <c r="J21" s="972">
        <f t="shared" si="26"/>
        <v>0</v>
      </c>
      <c r="K21" s="971"/>
      <c r="L21" s="972">
        <f t="shared" si="27"/>
        <v>0</v>
      </c>
      <c r="M21" s="971"/>
      <c r="N21" s="972">
        <f t="shared" si="28"/>
        <v>0</v>
      </c>
      <c r="O21" s="1178">
        <f t="shared" ref="O21:O24" si="29">SUM(C21,E21,G21,I21,K21,M21)</f>
        <v>0</v>
      </c>
      <c r="P21" s="1009">
        <f>'PROGRAM Bdgt Justf B-2 Pg 2'!F87</f>
        <v>0</v>
      </c>
      <c r="Q21" s="939"/>
      <c r="R21" s="939"/>
      <c r="S21" s="939"/>
      <c r="T21" s="939"/>
      <c r="U21" s="939"/>
      <c r="V21" s="939"/>
      <c r="W21" s="939"/>
      <c r="X21" s="939"/>
    </row>
    <row r="22" spans="1:24" ht="15" customHeight="1">
      <c r="A22" s="1405" t="s">
        <v>154</v>
      </c>
      <c r="B22" s="1406"/>
      <c r="C22" s="971"/>
      <c r="D22" s="972">
        <f t="shared" si="24"/>
        <v>0</v>
      </c>
      <c r="E22" s="971"/>
      <c r="F22" s="972">
        <f t="shared" si="24"/>
        <v>0</v>
      </c>
      <c r="G22" s="971"/>
      <c r="H22" s="972">
        <f t="shared" si="25"/>
        <v>0</v>
      </c>
      <c r="I22" s="971"/>
      <c r="J22" s="972">
        <f t="shared" si="26"/>
        <v>0</v>
      </c>
      <c r="K22" s="971"/>
      <c r="L22" s="972">
        <f t="shared" si="27"/>
        <v>0</v>
      </c>
      <c r="M22" s="971"/>
      <c r="N22" s="972">
        <f t="shared" si="28"/>
        <v>0</v>
      </c>
      <c r="O22" s="1178">
        <f t="shared" si="29"/>
        <v>0</v>
      </c>
      <c r="P22" s="1009">
        <f>'PROGRAM Bdgt Justf B-2 Pg 2'!F97</f>
        <v>0</v>
      </c>
      <c r="Q22" s="939"/>
      <c r="R22" s="939"/>
      <c r="S22" s="939"/>
      <c r="T22" s="939"/>
      <c r="U22" s="939"/>
      <c r="V22" s="939"/>
      <c r="W22" s="939"/>
      <c r="X22" s="939"/>
    </row>
    <row r="23" spans="1:24" ht="15" customHeight="1">
      <c r="A23" s="1405" t="s">
        <v>155</v>
      </c>
      <c r="B23" s="1406"/>
      <c r="C23" s="971"/>
      <c r="D23" s="972">
        <f t="shared" si="24"/>
        <v>0</v>
      </c>
      <c r="E23" s="971"/>
      <c r="F23" s="972">
        <f t="shared" si="24"/>
        <v>0</v>
      </c>
      <c r="G23" s="971"/>
      <c r="H23" s="972">
        <f t="shared" si="25"/>
        <v>0</v>
      </c>
      <c r="I23" s="971"/>
      <c r="J23" s="972">
        <f t="shared" si="26"/>
        <v>0</v>
      </c>
      <c r="K23" s="971"/>
      <c r="L23" s="972">
        <f t="shared" si="27"/>
        <v>0</v>
      </c>
      <c r="M23" s="971"/>
      <c r="N23" s="972">
        <f t="shared" si="28"/>
        <v>0</v>
      </c>
      <c r="O23" s="1178">
        <f t="shared" si="29"/>
        <v>0</v>
      </c>
      <c r="P23" s="1009">
        <f>'PROGRAM Bdgt Justf B-2 Pg 2'!F106</f>
        <v>0</v>
      </c>
      <c r="Q23" s="939"/>
      <c r="R23" s="939"/>
      <c r="S23" s="939"/>
      <c r="T23" s="939"/>
      <c r="U23" s="939"/>
      <c r="V23" s="939"/>
      <c r="W23" s="939"/>
      <c r="X23" s="939"/>
    </row>
    <row r="24" spans="1:24" ht="15" customHeight="1">
      <c r="A24" s="1405" t="s">
        <v>156</v>
      </c>
      <c r="B24" s="1406"/>
      <c r="C24" s="971"/>
      <c r="D24" s="972">
        <f t="shared" si="24"/>
        <v>0</v>
      </c>
      <c r="E24" s="971"/>
      <c r="F24" s="972">
        <f t="shared" si="24"/>
        <v>0</v>
      </c>
      <c r="G24" s="971"/>
      <c r="H24" s="972">
        <f t="shared" si="25"/>
        <v>0</v>
      </c>
      <c r="I24" s="971"/>
      <c r="J24" s="972">
        <f t="shared" si="26"/>
        <v>0</v>
      </c>
      <c r="K24" s="971"/>
      <c r="L24" s="972">
        <f t="shared" si="27"/>
        <v>0</v>
      </c>
      <c r="M24" s="971"/>
      <c r="N24" s="972">
        <f t="shared" si="28"/>
        <v>0</v>
      </c>
      <c r="O24" s="1178">
        <f t="shared" si="29"/>
        <v>0</v>
      </c>
      <c r="P24" s="1009">
        <f>'PROGRAM Bdgt Justf B-2 Pg 2'!F115</f>
        <v>0</v>
      </c>
      <c r="Q24" s="939"/>
      <c r="R24" s="939"/>
      <c r="S24" s="939"/>
      <c r="T24" s="939"/>
      <c r="U24" s="939"/>
      <c r="V24" s="939"/>
      <c r="W24" s="939"/>
      <c r="X24" s="939"/>
    </row>
    <row r="25" spans="1:24" ht="15" hidden="1" customHeight="1">
      <c r="A25" s="1179"/>
      <c r="B25" s="973"/>
      <c r="C25" s="971"/>
      <c r="D25" s="972"/>
      <c r="E25" s="971"/>
      <c r="F25" s="972"/>
      <c r="G25" s="971"/>
      <c r="H25" s="972"/>
      <c r="I25" s="971"/>
      <c r="J25" s="972"/>
      <c r="K25" s="971"/>
      <c r="L25" s="972"/>
      <c r="M25" s="971"/>
      <c r="N25" s="972"/>
      <c r="O25" s="1178">
        <f>SUM(C25,E25,G25,I25)</f>
        <v>0</v>
      </c>
      <c r="P25" s="940">
        <f>'PROGRAM Bdgt Justf B-1 Pg 2 '!F111</f>
        <v>0</v>
      </c>
      <c r="Q25" s="939"/>
      <c r="R25" s="939"/>
      <c r="S25" s="939"/>
      <c r="T25" s="939"/>
      <c r="U25" s="939"/>
      <c r="V25" s="939"/>
      <c r="W25" s="939"/>
      <c r="X25" s="939"/>
    </row>
    <row r="26" spans="1:24" ht="15" hidden="1" customHeight="1">
      <c r="A26" s="1179"/>
      <c r="B26" s="973"/>
      <c r="C26" s="971"/>
      <c r="D26" s="972"/>
      <c r="E26" s="971"/>
      <c r="F26" s="972"/>
      <c r="G26" s="971"/>
      <c r="H26" s="972"/>
      <c r="I26" s="971"/>
      <c r="J26" s="972"/>
      <c r="K26" s="971"/>
      <c r="L26" s="972"/>
      <c r="M26" s="971"/>
      <c r="N26" s="972"/>
      <c r="O26" s="1178">
        <f>SUM(C26,E26,G26,I26)</f>
        <v>0</v>
      </c>
      <c r="P26" s="940">
        <f>'PROGRAM Bdgt Justf B-1 Pg 2 '!F112</f>
        <v>0</v>
      </c>
      <c r="Q26" s="939"/>
      <c r="R26" s="939"/>
      <c r="S26" s="939"/>
      <c r="T26" s="939"/>
      <c r="U26" s="939"/>
      <c r="V26" s="939"/>
      <c r="W26" s="939"/>
      <c r="X26" s="939"/>
    </row>
    <row r="27" spans="1:24" ht="15" hidden="1" customHeight="1">
      <c r="A27" s="1179">
        <f>'PROGRAM Bdgt Justf B-1 Pg 2 '!A113</f>
        <v>0</v>
      </c>
      <c r="B27" s="973"/>
      <c r="C27" s="971"/>
      <c r="D27" s="972">
        <f>IF(C27=0,0,C27/$O$27)</f>
        <v>0</v>
      </c>
      <c r="E27" s="971"/>
      <c r="F27" s="972">
        <f>IF(E27=0,0,E27/$O$27)</f>
        <v>0</v>
      </c>
      <c r="G27" s="971"/>
      <c r="H27" s="972">
        <f>IF(G27=0,0,G27/$O$27)</f>
        <v>0</v>
      </c>
      <c r="I27" s="971"/>
      <c r="J27" s="972">
        <f>IF(I27=0,0,I27/$O$27)</f>
        <v>0</v>
      </c>
      <c r="K27" s="971"/>
      <c r="L27" s="972">
        <f>IF(K27=0,0,K27/$O$27)</f>
        <v>0</v>
      </c>
      <c r="M27" s="971"/>
      <c r="N27" s="972">
        <f>IF(M27=0,0,M27/$O$27)</f>
        <v>0</v>
      </c>
      <c r="O27" s="1178">
        <f>SUM(C27,E27,G27,I27)</f>
        <v>0</v>
      </c>
      <c r="P27" s="940">
        <f>'PROGRAM Bdgt Justf B-1 Pg 2 '!F113</f>
        <v>0</v>
      </c>
      <c r="Q27" s="939"/>
      <c r="R27" s="939"/>
      <c r="S27" s="939"/>
      <c r="T27" s="939"/>
      <c r="U27" s="939"/>
      <c r="V27" s="939"/>
      <c r="W27" s="939"/>
      <c r="X27" s="939"/>
    </row>
    <row r="28" spans="1:24" ht="15" hidden="1" customHeight="1">
      <c r="A28" s="1179">
        <f>'PROGRAM Bdgt Justf B-1 Pg 2 '!A114</f>
        <v>0</v>
      </c>
      <c r="B28" s="973"/>
      <c r="C28" s="971"/>
      <c r="D28" s="972">
        <f>IF(C28=0,0,C28/$O$28)</f>
        <v>0</v>
      </c>
      <c r="E28" s="971"/>
      <c r="F28" s="972">
        <f>IF(E28=0,0,E28/$O$28)</f>
        <v>0</v>
      </c>
      <c r="G28" s="971"/>
      <c r="H28" s="972">
        <f>IF(G28=0,0,G28/$O$28)</f>
        <v>0</v>
      </c>
      <c r="I28" s="971"/>
      <c r="J28" s="972">
        <f>IF(I28=0,0,I28/$O$28)</f>
        <v>0</v>
      </c>
      <c r="K28" s="971"/>
      <c r="L28" s="972">
        <f>IF(K28=0,0,K28/$O$28)</f>
        <v>0</v>
      </c>
      <c r="M28" s="971"/>
      <c r="N28" s="972">
        <f>IF(M28=0,0,M28/$O$28)</f>
        <v>0</v>
      </c>
      <c r="O28" s="1178">
        <f>SUM(C28,E28,G28,I28)</f>
        <v>0</v>
      </c>
      <c r="P28" s="940">
        <f>'PROGRAM Bdgt Justf B-1 Pg 2 '!F114</f>
        <v>0</v>
      </c>
      <c r="Q28" s="939"/>
      <c r="R28" s="939"/>
      <c r="S28" s="939"/>
      <c r="T28" s="939"/>
      <c r="U28" s="939"/>
      <c r="V28" s="939"/>
      <c r="W28" s="939"/>
      <c r="X28" s="939"/>
    </row>
    <row r="29" spans="1:24" ht="15" customHeight="1">
      <c r="A29" s="1420" t="s">
        <v>157</v>
      </c>
      <c r="B29" s="1421"/>
      <c r="C29" s="975"/>
      <c r="D29" s="976"/>
      <c r="E29" s="975"/>
      <c r="F29" s="976"/>
      <c r="G29" s="975"/>
      <c r="H29" s="976"/>
      <c r="I29" s="975"/>
      <c r="J29" s="976"/>
      <c r="K29" s="975"/>
      <c r="L29" s="976"/>
      <c r="M29" s="975"/>
      <c r="N29" s="976"/>
      <c r="O29" s="1180"/>
      <c r="P29" s="940"/>
      <c r="Q29" s="939"/>
      <c r="R29" s="939"/>
      <c r="S29" s="939"/>
      <c r="T29" s="939"/>
      <c r="U29" s="939"/>
      <c r="V29" s="939"/>
      <c r="W29" s="939"/>
      <c r="X29" s="939"/>
    </row>
    <row r="30" spans="1:24" ht="18" customHeight="1">
      <c r="A30" s="1181"/>
      <c r="B30" s="977" t="s">
        <v>158</v>
      </c>
      <c r="C30" s="975"/>
      <c r="D30" s="976">
        <f>IF(C30=0,0,C30/$O$30)</f>
        <v>0</v>
      </c>
      <c r="E30" s="975"/>
      <c r="F30" s="976">
        <f>IF(E30=0,0,E30/$O$30)</f>
        <v>0</v>
      </c>
      <c r="G30" s="975"/>
      <c r="H30" s="976">
        <f>IF(G30=0,0,G30/$O$30)</f>
        <v>0</v>
      </c>
      <c r="I30" s="975"/>
      <c r="J30" s="976">
        <f>IF(I30=0,0,I30/$O$30)</f>
        <v>0</v>
      </c>
      <c r="K30" s="975"/>
      <c r="L30" s="976">
        <f>IF(K30=0,0,K30/$O$30)</f>
        <v>0</v>
      </c>
      <c r="M30" s="975"/>
      <c r="N30" s="976">
        <f>IF(M30=0,0,M30/$O$30)</f>
        <v>0</v>
      </c>
      <c r="O30" s="1180">
        <f>SUM(C30,E30,G30,I30,K30,M30)</f>
        <v>0</v>
      </c>
      <c r="P30" s="1009">
        <f>'PROGRAM Bdgt Justf B-2 Pg 2'!F120</f>
        <v>0</v>
      </c>
      <c r="Q30" s="939"/>
      <c r="R30" s="939"/>
      <c r="S30" s="939"/>
      <c r="T30" s="939"/>
      <c r="U30" s="939"/>
      <c r="V30" s="939"/>
      <c r="W30" s="939"/>
      <c r="X30" s="939"/>
    </row>
    <row r="31" spans="1:24" ht="19.5" customHeight="1" thickBot="1">
      <c r="A31" s="978"/>
      <c r="B31" s="979"/>
      <c r="C31" s="980"/>
      <c r="D31" s="1182">
        <f>IF(C31=0,0,C31/$O$31)</f>
        <v>0</v>
      </c>
      <c r="E31" s="980"/>
      <c r="F31" s="1182">
        <f>IF(E31=0,0,E31/$O$31)</f>
        <v>0</v>
      </c>
      <c r="G31" s="980"/>
      <c r="H31" s="1182">
        <f>IF(G31=0,0,G31/$O$31)</f>
        <v>0</v>
      </c>
      <c r="I31" s="980"/>
      <c r="J31" s="1182">
        <f>IF(I31=0,0,I31/$O$31)</f>
        <v>0</v>
      </c>
      <c r="K31" s="980"/>
      <c r="L31" s="1182">
        <f>IF(K31=0,0,K31/$O$31)</f>
        <v>0</v>
      </c>
      <c r="M31" s="980"/>
      <c r="N31" s="1182">
        <f>IF(M31=0,0,M31/$O$31)</f>
        <v>0</v>
      </c>
      <c r="O31" s="1180">
        <f>SUM(C31,E31,G31,I31,K31,M31)</f>
        <v>0</v>
      </c>
      <c r="P31" s="1009">
        <f>'PROGRAM Bdgt Justf B-2 Pg 2'!F121</f>
        <v>0</v>
      </c>
      <c r="Q31" s="939"/>
      <c r="R31" s="939"/>
      <c r="S31" s="939"/>
      <c r="T31" s="939"/>
      <c r="U31" s="939"/>
      <c r="V31" s="939"/>
      <c r="W31" s="939"/>
      <c r="X31" s="939"/>
    </row>
    <row r="32" spans="1:24" s="468" customFormat="1" ht="21" customHeight="1" thickBot="1">
      <c r="A32" s="1418" t="s">
        <v>159</v>
      </c>
      <c r="B32" s="1419"/>
      <c r="C32" s="954">
        <f>SUM(C20:C31)</f>
        <v>0</v>
      </c>
      <c r="D32" s="955">
        <f>IF(C32=0,0,C32/$O$32)</f>
        <v>0</v>
      </c>
      <c r="E32" s="954">
        <f>SUM(E20:E31)</f>
        <v>0</v>
      </c>
      <c r="F32" s="955"/>
      <c r="G32" s="954">
        <f>SUM(G20:G31)</f>
        <v>0</v>
      </c>
      <c r="H32" s="955"/>
      <c r="I32" s="954">
        <f>SUM(I20:I31)</f>
        <v>0</v>
      </c>
      <c r="J32" s="955"/>
      <c r="K32" s="954">
        <f>SUM(K20:K31)</f>
        <v>0</v>
      </c>
      <c r="L32" s="955"/>
      <c r="M32" s="954">
        <f>SUM(M20:M31)</f>
        <v>0</v>
      </c>
      <c r="N32" s="955"/>
      <c r="O32" s="954">
        <f>SUM(O20:O31)</f>
        <v>0</v>
      </c>
      <c r="P32" s="1009">
        <f>'PROGRAM Bdgt Justf B-2 Pg 2'!F127</f>
        <v>0</v>
      </c>
      <c r="Q32" s="948"/>
      <c r="R32" s="945"/>
      <c r="S32" s="945"/>
      <c r="T32" s="945"/>
      <c r="U32" s="945"/>
      <c r="V32" s="945"/>
      <c r="W32" s="945"/>
      <c r="X32" s="945"/>
    </row>
    <row r="33" spans="1:24" ht="15" customHeight="1" thickBot="1">
      <c r="A33" s="981"/>
      <c r="B33" s="982"/>
      <c r="C33" s="983"/>
      <c r="D33" s="984"/>
      <c r="E33" s="983"/>
      <c r="F33" s="984"/>
      <c r="G33" s="985"/>
      <c r="H33" s="984"/>
      <c r="I33" s="985"/>
      <c r="J33" s="984"/>
      <c r="K33" s="985"/>
      <c r="L33" s="984"/>
      <c r="M33" s="985"/>
      <c r="N33" s="984"/>
      <c r="O33" s="986"/>
      <c r="P33" s="940"/>
      <c r="Q33" s="939"/>
      <c r="R33" s="939"/>
      <c r="S33" s="939"/>
      <c r="T33" s="939"/>
      <c r="U33" s="939"/>
      <c r="V33" s="939"/>
      <c r="W33" s="939"/>
      <c r="X33" s="939"/>
    </row>
    <row r="34" spans="1:24" ht="21" customHeight="1">
      <c r="A34" s="1422" t="s">
        <v>164</v>
      </c>
      <c r="B34" s="1423"/>
      <c r="C34" s="987">
        <f>SUM(C17,C32)</f>
        <v>0</v>
      </c>
      <c r="D34" s="974">
        <f>IF(C34=0,0,C34/$O$34)</f>
        <v>0</v>
      </c>
      <c r="E34" s="987">
        <f>SUM(E17,E32)</f>
        <v>0</v>
      </c>
      <c r="F34" s="974">
        <f>IF(E34=0,0,E34/$O$34)</f>
        <v>0</v>
      </c>
      <c r="G34" s="987">
        <f>SUM(G17,G32)</f>
        <v>0</v>
      </c>
      <c r="H34" s="974">
        <f>IF(G34=0,0,G34/$O$34)</f>
        <v>0</v>
      </c>
      <c r="I34" s="987">
        <f>SUM(I17,I32)</f>
        <v>0</v>
      </c>
      <c r="J34" s="974">
        <f t="shared" ref="J34" si="30">IF(I34=0,0,I34/$O$34)</f>
        <v>0</v>
      </c>
      <c r="K34" s="987">
        <f>SUM(K17,K32)</f>
        <v>0</v>
      </c>
      <c r="L34" s="974">
        <f t="shared" ref="L34" si="31">IF(K34=0,0,K34/$O$34)</f>
        <v>0</v>
      </c>
      <c r="M34" s="987">
        <f>SUM(M17,M32)</f>
        <v>0</v>
      </c>
      <c r="N34" s="974">
        <f t="shared" ref="N34" si="32">IF(M34=0,0,M34/$O$34)</f>
        <v>0</v>
      </c>
      <c r="O34" s="1183">
        <f>SUM(C34,E34,G34,I34,K34,M34)</f>
        <v>0</v>
      </c>
      <c r="P34" s="1009">
        <f>'PROGRAM Bdgt Justf B-2 Pg 2'!F129</f>
        <v>0</v>
      </c>
      <c r="Q34" s="939"/>
      <c r="R34" s="939"/>
      <c r="S34" s="939"/>
      <c r="T34" s="939"/>
      <c r="U34" s="939"/>
      <c r="V34" s="939"/>
      <c r="W34" s="939"/>
      <c r="X34" s="939"/>
    </row>
    <row r="35" spans="1:24" ht="21" customHeight="1" thickBot="1">
      <c r="A35" s="988" t="s">
        <v>165</v>
      </c>
      <c r="B35" s="989" t="e">
        <f>O35/O34</f>
        <v>#DIV/0!</v>
      </c>
      <c r="C35" s="990" t="e">
        <f>ROUND(C34*$Q$35,0)</f>
        <v>#DIV/0!</v>
      </c>
      <c r="D35" s="991" t="e">
        <f>IF(C35=0,0,C35/$O$35)</f>
        <v>#DIV/0!</v>
      </c>
      <c r="E35" s="990" t="e">
        <f>ROUND(E34*$Q$35,0)</f>
        <v>#DIV/0!</v>
      </c>
      <c r="F35" s="991" t="e">
        <f>IF(E35=0,0,E35/$O$35)</f>
        <v>#DIV/0!</v>
      </c>
      <c r="G35" s="990" t="e">
        <f>ROUND(G34*$Q$35,0)</f>
        <v>#DIV/0!</v>
      </c>
      <c r="H35" s="991" t="e">
        <f>IF(G35=0,0,G35/$O$35)</f>
        <v>#DIV/0!</v>
      </c>
      <c r="I35" s="990" t="e">
        <f>ROUND(I34*$Q$35,0)</f>
        <v>#DIV/0!</v>
      </c>
      <c r="J35" s="991" t="e">
        <f t="shared" ref="J35" si="33">IF(I35=0,0,I35/$O$35)</f>
        <v>#DIV/0!</v>
      </c>
      <c r="K35" s="990" t="e">
        <f>ROUND(K34*$Q$35,0)</f>
        <v>#DIV/0!</v>
      </c>
      <c r="L35" s="991" t="e">
        <f t="shared" ref="L35" si="34">IF(K35=0,0,K35/$O$35)</f>
        <v>#DIV/0!</v>
      </c>
      <c r="M35" s="990" t="e">
        <f>ROUND(M34*$Q$35,0)</f>
        <v>#DIV/0!</v>
      </c>
      <c r="N35" s="991" t="e">
        <f t="shared" ref="N35" si="35">IF(M35=0,0,M35/$O$35)</f>
        <v>#DIV/0!</v>
      </c>
      <c r="O35" s="992" t="e">
        <f>SUM(C35,E35,G35,I35,K35,M35)</f>
        <v>#DIV/0!</v>
      </c>
      <c r="P35" s="1009">
        <f>'PROGRAM Bdgt Justf B-2 Pg 2'!F138</f>
        <v>0</v>
      </c>
      <c r="Q35" s="950" t="e">
        <f>'PROGRAM Bdgt Justf B-1 Pg 2 '!C138</f>
        <v>#DIV/0!</v>
      </c>
      <c r="R35" s="945" t="s">
        <v>365</v>
      </c>
      <c r="S35" s="939"/>
      <c r="T35" s="939"/>
      <c r="U35" s="939"/>
      <c r="V35" s="939"/>
      <c r="W35" s="939"/>
      <c r="X35" s="939"/>
    </row>
    <row r="36" spans="1:24" s="468" customFormat="1" ht="21.75" customHeight="1" thickBot="1">
      <c r="A36" s="1418" t="s">
        <v>166</v>
      </c>
      <c r="B36" s="1419"/>
      <c r="C36" s="954" t="e">
        <f>SUM(C34:C35)</f>
        <v>#DIV/0!</v>
      </c>
      <c r="D36" s="955" t="e">
        <f>IF(C36=0,0,C36/$O$36)</f>
        <v>#DIV/0!</v>
      </c>
      <c r="E36" s="954" t="e">
        <f t="shared" ref="E36" si="36">SUM(E34:E35)</f>
        <v>#DIV/0!</v>
      </c>
      <c r="F36" s="955" t="e">
        <f>IF(E36=0,0,E36/$O$36)</f>
        <v>#DIV/0!</v>
      </c>
      <c r="G36" s="954" t="e">
        <f t="shared" ref="G36" si="37">SUM(G34:G35)</f>
        <v>#DIV/0!</v>
      </c>
      <c r="H36" s="955" t="e">
        <f>IF(G36=0,0,G36/$O$36)</f>
        <v>#DIV/0!</v>
      </c>
      <c r="I36" s="954" t="e">
        <f t="shared" ref="I36:K36" si="38">SUM(I34:I35)</f>
        <v>#DIV/0!</v>
      </c>
      <c r="J36" s="955" t="e">
        <f t="shared" ref="J36" si="39">IF(I36=0,0,I36/$O$36)</f>
        <v>#DIV/0!</v>
      </c>
      <c r="K36" s="954" t="e">
        <f t="shared" si="38"/>
        <v>#DIV/0!</v>
      </c>
      <c r="L36" s="955" t="e">
        <f t="shared" ref="L36" si="40">IF(K36=0,0,K36/$O$36)</f>
        <v>#DIV/0!</v>
      </c>
      <c r="M36" s="954" t="e">
        <f t="shared" ref="M36" si="41">SUM(M34:M35)</f>
        <v>#DIV/0!</v>
      </c>
      <c r="N36" s="955" t="e">
        <f t="shared" ref="N36" si="42">IF(M36=0,0,M36/$O$36)</f>
        <v>#DIV/0!</v>
      </c>
      <c r="O36" s="954" t="e">
        <f>+O34+O35</f>
        <v>#DIV/0!</v>
      </c>
      <c r="P36" s="1009">
        <f>'PROGRAM Bdgt Justf B-2 Pg 2'!F140</f>
        <v>0</v>
      </c>
      <c r="Q36" s="1011" t="e">
        <f>O36-P36</f>
        <v>#DIV/0!</v>
      </c>
      <c r="R36" s="945"/>
      <c r="S36" s="945"/>
      <c r="T36" s="945"/>
      <c r="U36" s="945"/>
      <c r="V36" s="945"/>
      <c r="W36" s="945"/>
      <c r="X36" s="945"/>
    </row>
    <row r="37" spans="1:24" ht="11.1" customHeight="1">
      <c r="A37" s="1125"/>
      <c r="B37" s="1126"/>
      <c r="C37" s="1126"/>
      <c r="D37" s="1126"/>
      <c r="E37" s="1126"/>
      <c r="F37" s="1126"/>
      <c r="G37" s="1126"/>
      <c r="H37" s="1126"/>
      <c r="I37" s="1126"/>
      <c r="J37" s="1126"/>
      <c r="K37" s="1126"/>
      <c r="L37" s="1126"/>
      <c r="M37" s="1126"/>
      <c r="N37" s="1126"/>
      <c r="O37" s="1127"/>
      <c r="P37" s="940"/>
      <c r="Q37" s="939"/>
      <c r="R37" s="939"/>
      <c r="S37" s="939"/>
      <c r="T37" s="939"/>
      <c r="U37" s="939"/>
      <c r="V37" s="939"/>
      <c r="W37" s="939"/>
      <c r="X37" s="939"/>
    </row>
    <row r="38" spans="1:24" ht="15.95" customHeight="1">
      <c r="A38" s="1416" t="s">
        <v>366</v>
      </c>
      <c r="B38" s="1417"/>
      <c r="C38" s="1424" t="s">
        <v>367</v>
      </c>
      <c r="D38" s="1424"/>
      <c r="E38" s="1424" t="s">
        <v>368</v>
      </c>
      <c r="F38" s="1424"/>
      <c r="G38" s="1424" t="s">
        <v>368</v>
      </c>
      <c r="H38" s="1424"/>
      <c r="I38" s="1424" t="s">
        <v>368</v>
      </c>
      <c r="J38" s="1424"/>
      <c r="K38" s="1424" t="s">
        <v>368</v>
      </c>
      <c r="L38" s="1424"/>
      <c r="M38" s="1424" t="s">
        <v>368</v>
      </c>
      <c r="N38" s="1424"/>
      <c r="O38" s="667"/>
      <c r="P38" s="940"/>
      <c r="Q38" s="939"/>
      <c r="R38" s="939"/>
      <c r="S38" s="939"/>
      <c r="T38" s="939"/>
      <c r="U38" s="939"/>
      <c r="V38" s="939"/>
      <c r="W38" s="939"/>
      <c r="X38" s="939"/>
    </row>
    <row r="39" spans="1:24" ht="18" customHeight="1">
      <c r="A39" s="1391" t="s">
        <v>369</v>
      </c>
      <c r="B39" s="1392"/>
      <c r="C39" s="1379"/>
      <c r="D39" s="1380"/>
      <c r="E39" s="1381"/>
      <c r="F39" s="1382"/>
      <c r="G39" s="1381"/>
      <c r="H39" s="1382"/>
      <c r="I39" s="1381"/>
      <c r="J39" s="1382"/>
      <c r="K39" s="1381"/>
      <c r="L39" s="1382"/>
      <c r="M39" s="1381"/>
      <c r="N39" s="1382"/>
      <c r="O39" s="817">
        <f>SUM(C39,E39,G39,I39,K39,M39)</f>
        <v>0</v>
      </c>
      <c r="P39" s="940"/>
      <c r="Q39" s="939"/>
      <c r="R39" s="939"/>
      <c r="S39" s="939"/>
      <c r="T39" s="939"/>
      <c r="U39" s="939"/>
      <c r="V39" s="939"/>
      <c r="W39" s="939"/>
      <c r="X39" s="939"/>
    </row>
    <row r="40" spans="1:24" ht="16.5" customHeight="1">
      <c r="A40" s="1391" t="s">
        <v>370</v>
      </c>
      <c r="B40" s="1392"/>
      <c r="C40" s="1393" t="e">
        <f>IF(C36=0,0,C36/C39)+0.01</f>
        <v>#DIV/0!</v>
      </c>
      <c r="D40" s="1394"/>
      <c r="E40" s="1395" t="e">
        <f>IF(E36=0,0,E36/E39)</f>
        <v>#DIV/0!</v>
      </c>
      <c r="F40" s="1396"/>
      <c r="G40" s="1397" t="e">
        <f>IF(G36=0,0,G36/G39)</f>
        <v>#DIV/0!</v>
      </c>
      <c r="H40" s="1398"/>
      <c r="I40" s="1397" t="e">
        <f>IF(I36=0,0,I36/I39)+0.01</f>
        <v>#DIV/0!</v>
      </c>
      <c r="J40" s="1398"/>
      <c r="K40" s="1397" t="e">
        <f>IF(K36=0,0,K36/K39)+0.01</f>
        <v>#DIV/0!</v>
      </c>
      <c r="L40" s="1398"/>
      <c r="M40" s="1397" t="e">
        <f>IF(M36=0,0,M36/M39)+0.01</f>
        <v>#DIV/0!</v>
      </c>
      <c r="N40" s="1398"/>
      <c r="O40" s="818" t="s">
        <v>371</v>
      </c>
      <c r="P40" s="940"/>
      <c r="Q40" s="939"/>
      <c r="R40" s="939"/>
      <c r="S40" s="939"/>
      <c r="T40" s="939"/>
      <c r="U40" s="939"/>
      <c r="V40" s="939"/>
      <c r="W40" s="939"/>
      <c r="X40" s="939"/>
    </row>
    <row r="41" spans="1:24" ht="18" customHeight="1">
      <c r="A41" s="1385" t="s">
        <v>372</v>
      </c>
      <c r="B41" s="1386"/>
      <c r="C41" s="1387"/>
      <c r="D41" s="1388"/>
      <c r="E41" s="1387"/>
      <c r="F41" s="1388"/>
      <c r="G41" s="1389"/>
      <c r="H41" s="1390"/>
      <c r="I41" s="1389"/>
      <c r="J41" s="1390"/>
      <c r="K41" s="1389"/>
      <c r="L41" s="1390"/>
      <c r="M41" s="1389"/>
      <c r="N41" s="1390"/>
      <c r="O41" s="819"/>
      <c r="P41" s="941" t="s">
        <v>373</v>
      </c>
      <c r="Q41" s="939"/>
      <c r="R41" s="939"/>
      <c r="S41" s="939"/>
      <c r="T41" s="939"/>
      <c r="U41" s="939"/>
      <c r="V41" s="939"/>
      <c r="W41" s="939"/>
      <c r="X41" s="939"/>
    </row>
    <row r="42" spans="1:24" ht="12.95" hidden="1" customHeight="1" thickTop="1">
      <c r="A42" s="507"/>
      <c r="B42" s="469"/>
      <c r="C42" s="508"/>
      <c r="D42" s="469"/>
      <c r="E42" s="508"/>
      <c r="F42" s="469"/>
      <c r="G42" s="469"/>
      <c r="H42" s="469"/>
      <c r="I42" s="469"/>
      <c r="J42" s="469"/>
      <c r="K42" s="469"/>
      <c r="L42" s="469"/>
      <c r="M42" s="469"/>
      <c r="N42" s="469"/>
      <c r="O42" s="509"/>
      <c r="P42" s="694"/>
    </row>
    <row r="43" spans="1:24" ht="15" customHeight="1">
      <c r="C43" s="510"/>
      <c r="E43" s="510"/>
      <c r="O43" s="510"/>
    </row>
    <row r="44" spans="1:24" ht="30" hidden="1" customHeight="1">
      <c r="A44" s="511" t="s">
        <v>374</v>
      </c>
      <c r="B44" s="512"/>
      <c r="C44" s="1374" t="str">
        <f>C6</f>
        <v>SELECT SERVICE FROM DROP DOWN MENU</v>
      </c>
      <c r="D44" s="1374"/>
      <c r="E44" s="1374" t="str">
        <f>E6</f>
        <v>SELECT SERVICE FROM DROP DOWN MENU</v>
      </c>
      <c r="F44" s="1374"/>
      <c r="G44" s="1374" t="str">
        <f>G6</f>
        <v>SELECT SERVICE FROM DROP DOWN MENU</v>
      </c>
      <c r="H44" s="1374"/>
      <c r="I44" s="1374" t="str">
        <f>I6</f>
        <v>SELECT SERVICE FROM DROP DOWN MENU</v>
      </c>
      <c r="J44" s="1374"/>
      <c r="K44" s="1374" t="str">
        <f>K6</f>
        <v>SELECT SERVICE FROM DROP DOWN MENU</v>
      </c>
      <c r="L44" s="1374"/>
      <c r="M44" s="1374" t="str">
        <f>M6</f>
        <v>SELECT SERVICE FROM DROP DOWN MENU</v>
      </c>
      <c r="N44" s="1374"/>
      <c r="O44" s="513"/>
      <c r="P44" s="514"/>
      <c r="Q44" s="515"/>
      <c r="R44" s="515"/>
      <c r="S44" s="516"/>
    </row>
    <row r="45" spans="1:24" s="520" customFormat="1" ht="148.5" hidden="1">
      <c r="A45" s="517" t="s">
        <v>375</v>
      </c>
      <c r="B45" s="518"/>
      <c r="C45" s="1375" t="s">
        <v>376</v>
      </c>
      <c r="D45" s="1376"/>
      <c r="E45" s="1375" t="s">
        <v>376</v>
      </c>
      <c r="F45" s="1376"/>
      <c r="G45" s="1375" t="s">
        <v>376</v>
      </c>
      <c r="H45" s="1376"/>
      <c r="I45" s="1375" t="s">
        <v>376</v>
      </c>
      <c r="J45" s="1376"/>
      <c r="K45" s="1375" t="s">
        <v>376</v>
      </c>
      <c r="L45" s="1376"/>
      <c r="M45" s="1375" t="s">
        <v>376</v>
      </c>
      <c r="N45" s="1376"/>
      <c r="O45" s="518"/>
      <c r="P45" s="518"/>
      <c r="Q45" s="518"/>
      <c r="R45" s="518"/>
      <c r="S45" s="519"/>
    </row>
    <row r="46" spans="1:24" ht="15" hidden="1" customHeight="1">
      <c r="A46" s="521"/>
      <c r="B46" s="469"/>
      <c r="C46" s="522"/>
      <c r="D46" s="469"/>
      <c r="E46" s="522"/>
      <c r="F46" s="469"/>
      <c r="G46" s="522"/>
      <c r="H46" s="469"/>
      <c r="I46" s="522"/>
      <c r="J46" s="469"/>
      <c r="K46" s="469"/>
      <c r="L46" s="469"/>
      <c r="M46" s="469"/>
      <c r="N46" s="469"/>
      <c r="O46" s="469"/>
      <c r="P46" s="523"/>
      <c r="Q46" s="469"/>
      <c r="R46" s="469"/>
      <c r="S46" s="524"/>
    </row>
    <row r="47" spans="1:24" ht="45" hidden="1" customHeight="1">
      <c r="A47" s="1377" t="s">
        <v>377</v>
      </c>
      <c r="B47" s="1378"/>
      <c r="C47" s="525"/>
      <c r="D47" s="526"/>
      <c r="E47" s="525"/>
      <c r="F47" s="527"/>
      <c r="G47" s="525"/>
      <c r="H47" s="469"/>
      <c r="I47" s="525"/>
      <c r="J47" s="469"/>
      <c r="K47" s="469"/>
      <c r="L47" s="469"/>
      <c r="M47" s="469"/>
      <c r="N47" s="469"/>
      <c r="O47" s="469"/>
      <c r="P47" s="523"/>
      <c r="Q47" s="469"/>
      <c r="R47" s="469"/>
      <c r="S47" s="524"/>
    </row>
    <row r="48" spans="1:24" ht="15" hidden="1" customHeight="1">
      <c r="A48" s="521"/>
      <c r="B48" s="469"/>
      <c r="C48" s="528"/>
      <c r="D48" s="527"/>
      <c r="E48" s="528"/>
      <c r="F48" s="527"/>
      <c r="G48" s="527"/>
      <c r="H48" s="469"/>
      <c r="I48" s="527"/>
      <c r="J48" s="469"/>
      <c r="K48" s="469"/>
      <c r="L48" s="469"/>
      <c r="M48" s="469"/>
      <c r="N48" s="469"/>
      <c r="O48" s="469"/>
      <c r="P48" s="523"/>
      <c r="Q48" s="469"/>
      <c r="R48" s="469"/>
      <c r="S48" s="524"/>
    </row>
    <row r="49" spans="1:19" ht="15" hidden="1" customHeight="1">
      <c r="A49" s="1383" t="s">
        <v>378</v>
      </c>
      <c r="B49" s="1384"/>
      <c r="C49" s="529" t="e">
        <f>C40</f>
        <v>#DIV/0!</v>
      </c>
      <c r="D49" s="526"/>
      <c r="E49" s="529" t="e">
        <f>E40</f>
        <v>#DIV/0!</v>
      </c>
      <c r="F49" s="526"/>
      <c r="G49" s="529" t="e">
        <f>G40</f>
        <v>#DIV/0!</v>
      </c>
      <c r="H49" s="526"/>
      <c r="I49" s="529" t="e">
        <f>I40</f>
        <v>#DIV/0!</v>
      </c>
      <c r="J49" s="469"/>
      <c r="K49" s="469"/>
      <c r="L49" s="469"/>
      <c r="M49" s="469"/>
      <c r="N49" s="469"/>
      <c r="O49" s="469"/>
      <c r="P49" s="523"/>
      <c r="Q49" s="469"/>
      <c r="R49" s="469"/>
      <c r="S49" s="524"/>
    </row>
    <row r="50" spans="1:19" ht="15" hidden="1" customHeight="1">
      <c r="A50" s="521"/>
      <c r="B50" s="469"/>
      <c r="C50" s="527"/>
      <c r="D50" s="527"/>
      <c r="E50" s="527"/>
      <c r="F50" s="527"/>
      <c r="G50" s="527"/>
      <c r="H50" s="469"/>
      <c r="I50" s="527"/>
      <c r="J50" s="469"/>
      <c r="K50" s="469"/>
      <c r="L50" s="469"/>
      <c r="M50" s="469"/>
      <c r="N50" s="469"/>
      <c r="O50" s="469"/>
      <c r="P50" s="523"/>
      <c r="Q50" s="469"/>
      <c r="R50" s="469"/>
      <c r="S50" s="524"/>
    </row>
    <row r="51" spans="1:19" ht="30" hidden="1" customHeight="1">
      <c r="A51" s="1369" t="s">
        <v>379</v>
      </c>
      <c r="B51" s="1370"/>
      <c r="C51" s="530" t="e">
        <f t="shared" ref="C51" si="43">C49-C47</f>
        <v>#DIV/0!</v>
      </c>
      <c r="D51" s="526"/>
      <c r="E51" s="530" t="e">
        <f t="shared" ref="E51" si="44">E49-E47</f>
        <v>#DIV/0!</v>
      </c>
      <c r="F51" s="526"/>
      <c r="G51" s="530" t="e">
        <f t="shared" ref="G51" si="45">G49-G47</f>
        <v>#DIV/0!</v>
      </c>
      <c r="H51" s="526"/>
      <c r="I51" s="530" t="e">
        <f>I49-I47</f>
        <v>#DIV/0!</v>
      </c>
      <c r="J51" s="1371" t="s">
        <v>380</v>
      </c>
      <c r="K51" s="1372"/>
      <c r="L51" s="1372"/>
      <c r="M51" s="1372"/>
      <c r="N51" s="1372"/>
      <c r="O51" s="1373"/>
      <c r="P51" s="1373"/>
      <c r="Q51" s="1373"/>
      <c r="R51" s="1373"/>
      <c r="S51" s="524"/>
    </row>
    <row r="52" spans="1:19" ht="15" hidden="1" customHeight="1" thickBot="1">
      <c r="A52" s="531"/>
      <c r="B52" s="532"/>
      <c r="C52" s="532"/>
      <c r="D52" s="532"/>
      <c r="E52" s="532"/>
      <c r="F52" s="532"/>
      <c r="G52" s="532"/>
      <c r="H52" s="532"/>
      <c r="I52" s="532"/>
      <c r="J52" s="532"/>
      <c r="K52" s="532"/>
      <c r="L52" s="532"/>
      <c r="M52" s="532"/>
      <c r="N52" s="532"/>
      <c r="O52" s="533"/>
      <c r="P52" s="534"/>
      <c r="Q52" s="532"/>
      <c r="R52" s="532"/>
      <c r="S52" s="535"/>
    </row>
  </sheetData>
  <mergeCells count="69">
    <mergeCell ref="K38:L38"/>
    <mergeCell ref="K39:L39"/>
    <mergeCell ref="K40:L40"/>
    <mergeCell ref="K41:L41"/>
    <mergeCell ref="M6:N6"/>
    <mergeCell ref="M38:N38"/>
    <mergeCell ref="M39:N39"/>
    <mergeCell ref="M40:N40"/>
    <mergeCell ref="M41:N41"/>
    <mergeCell ref="G41:H41"/>
    <mergeCell ref="I41:J41"/>
    <mergeCell ref="A51:B51"/>
    <mergeCell ref="J51:R51"/>
    <mergeCell ref="C45:D45"/>
    <mergeCell ref="E45:F45"/>
    <mergeCell ref="G45:H45"/>
    <mergeCell ref="I45:J45"/>
    <mergeCell ref="A47:B47"/>
    <mergeCell ref="A49:B49"/>
    <mergeCell ref="K44:L44"/>
    <mergeCell ref="K45:L45"/>
    <mergeCell ref="M44:N44"/>
    <mergeCell ref="M45:N45"/>
    <mergeCell ref="C44:D44"/>
    <mergeCell ref="E44:F44"/>
    <mergeCell ref="G44:H44"/>
    <mergeCell ref="I44:J44"/>
    <mergeCell ref="A39:B39"/>
    <mergeCell ref="C39:D39"/>
    <mergeCell ref="E39:F39"/>
    <mergeCell ref="G39:H39"/>
    <mergeCell ref="I39:J39"/>
    <mergeCell ref="A40:B40"/>
    <mergeCell ref="C40:D40"/>
    <mergeCell ref="E40:F40"/>
    <mergeCell ref="G40:H40"/>
    <mergeCell ref="I40:J40"/>
    <mergeCell ref="A41:B41"/>
    <mergeCell ref="C41:D41"/>
    <mergeCell ref="E41:F41"/>
    <mergeCell ref="A38:B38"/>
    <mergeCell ref="C38:D38"/>
    <mergeCell ref="E38:F38"/>
    <mergeCell ref="G38:H38"/>
    <mergeCell ref="I38:J38"/>
    <mergeCell ref="A36:B36"/>
    <mergeCell ref="P18:V18"/>
    <mergeCell ref="A19:B19"/>
    <mergeCell ref="P19:X19"/>
    <mergeCell ref="A20:B20"/>
    <mergeCell ref="A21:B21"/>
    <mergeCell ref="A22:B22"/>
    <mergeCell ref="A23:B23"/>
    <mergeCell ref="A24:B24"/>
    <mergeCell ref="A29:B29"/>
    <mergeCell ref="A32:B32"/>
    <mergeCell ref="A34:B34"/>
    <mergeCell ref="P6:W6"/>
    <mergeCell ref="A1:B1"/>
    <mergeCell ref="I1:O1"/>
    <mergeCell ref="I2:O2"/>
    <mergeCell ref="A3:B3"/>
    <mergeCell ref="I3:O3"/>
    <mergeCell ref="A6:B6"/>
    <mergeCell ref="C6:D6"/>
    <mergeCell ref="E6:F6"/>
    <mergeCell ref="G6:H6"/>
    <mergeCell ref="I6:J6"/>
    <mergeCell ref="K6:L6"/>
  </mergeCells>
  <conditionalFormatting sqref="I51 C51 E51 G51">
    <cfRule type="cellIs" dxfId="23" priority="3" operator="lessThan">
      <formula>0</formula>
    </cfRule>
    <cfRule type="cellIs" dxfId="22" priority="4" operator="greaterThan">
      <formula>0.01</formula>
    </cfRule>
  </conditionalFormatting>
  <conditionalFormatting sqref="B16">
    <cfRule type="cellIs" dxfId="21" priority="2" operator="greaterThan">
      <formula>0.301</formula>
    </cfRule>
  </conditionalFormatting>
  <conditionalFormatting sqref="B35 Q35">
    <cfRule type="cellIs" dxfId="20" priority="1" operator="greaterThan">
      <formula>0.151</formula>
    </cfRule>
  </conditionalFormatting>
  <dataValidations count="1">
    <dataValidation allowBlank="1" showInputMessage="1" showErrorMessage="1" promptTitle="Unit of Service Type" prompt="Please ensure the UOS type in this cell corresponds to the Service Category shown in row 8 above." sqref="C38:N38"/>
  </dataValidations>
  <printOptions horizontalCentered="1"/>
  <pageMargins left="0" right="0" top="0.5" bottom="0.5" header="0.3" footer="0.3"/>
  <pageSetup scale="79" firstPageNumber="2" orientation="landscape" cellComments="asDisplayed" useFirstPageNumber="1" r:id="rId1"/>
  <headerFooter scaleWithDoc="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CHEP '!$C$2:$C$3</xm:f>
          </x14:formula1>
          <xm:sqref>I3:O3</xm:sqref>
        </x14:dataValidation>
        <x14:dataValidation type="list" allowBlank="1" showInputMessage="1" showErrorMessage="1">
          <x14:formula1>
            <xm:f>'DROPDOWN CHEP '!$A$2:$A$15</xm:f>
          </x14:formula1>
          <xm:sqref>A3:B3</xm:sqref>
        </x14:dataValidation>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'DROPDOWN CHEP Service Modes'!$A$1:$A$11</xm:f>
          </x14:formula1>
          <xm:sqref>C6:N6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O149"/>
  <sheetViews>
    <sheetView showGridLines="0" topLeftCell="A102" zoomScaleNormal="100" zoomScaleSheetLayoutView="100" zoomScalePageLayoutView="200" workbookViewId="0">
      <selection activeCell="D133" sqref="D133:D135"/>
    </sheetView>
  </sheetViews>
  <sheetFormatPr defaultColWidth="8.85546875" defaultRowHeight="16.5"/>
  <cols>
    <col min="1" max="1" width="15.42578125" style="578" customWidth="1"/>
    <col min="2" max="2" width="20.42578125" style="578" customWidth="1"/>
    <col min="3" max="3" width="21.85546875" style="598" customWidth="1"/>
    <col min="4" max="4" width="14.7109375" style="578" customWidth="1"/>
    <col min="5" max="5" width="31.140625" style="578" customWidth="1"/>
    <col min="6" max="6" width="16" style="579" customWidth="1"/>
    <col min="7" max="7" width="17.570312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s="580" customFormat="1">
      <c r="A2" s="851" t="s">
        <v>177</v>
      </c>
      <c r="B2" s="540"/>
      <c r="C2" s="586"/>
      <c r="D2" s="540"/>
      <c r="E2" s="540"/>
      <c r="F2" s="587"/>
      <c r="G2" s="776"/>
      <c r="H2" s="776"/>
      <c r="I2" s="776"/>
      <c r="J2" s="776"/>
      <c r="K2" s="776"/>
      <c r="L2" s="695"/>
      <c r="M2" s="695"/>
    </row>
    <row r="3" spans="1:15" s="580" customFormat="1" ht="17.25" thickBot="1">
      <c r="B3" s="540"/>
      <c r="C3" s="586"/>
      <c r="D3" s="540"/>
      <c r="E3" s="588"/>
      <c r="F3" s="587"/>
      <c r="H3" s="704" t="s">
        <v>381</v>
      </c>
      <c r="I3" s="695"/>
      <c r="J3" s="695"/>
      <c r="K3" s="695"/>
      <c r="L3" s="695"/>
      <c r="M3" s="695"/>
    </row>
    <row r="4" spans="1:15" s="580" customFormat="1">
      <c r="A4" s="825" t="s">
        <v>382</v>
      </c>
      <c r="B4" s="1184" t="s">
        <v>383</v>
      </c>
      <c r="C4" s="1185"/>
      <c r="D4" s="1185"/>
      <c r="E4" s="1185"/>
      <c r="F4" s="1186"/>
      <c r="H4" s="696" t="s">
        <v>180</v>
      </c>
      <c r="I4" s="1450" t="s">
        <v>181</v>
      </c>
      <c r="J4" s="1451"/>
      <c r="K4" s="1451"/>
      <c r="L4" s="1451"/>
      <c r="M4" s="1452"/>
    </row>
    <row r="5" spans="1:15" s="580" customFormat="1" ht="50.1" customHeight="1">
      <c r="A5" s="826" t="s">
        <v>384</v>
      </c>
      <c r="B5" s="1453" t="s">
        <v>385</v>
      </c>
      <c r="C5" s="1454"/>
      <c r="D5" s="1454"/>
      <c r="E5" s="1454"/>
      <c r="F5" s="1455"/>
      <c r="H5" s="697" t="s">
        <v>386</v>
      </c>
      <c r="I5" s="1456" t="s">
        <v>184</v>
      </c>
      <c r="J5" s="1457"/>
      <c r="K5" s="1457"/>
      <c r="L5" s="1457"/>
      <c r="M5" s="1458"/>
    </row>
    <row r="6" spans="1:15" s="580" customFormat="1" ht="30" customHeight="1">
      <c r="A6" s="826" t="s">
        <v>387</v>
      </c>
      <c r="B6" s="1453" t="s">
        <v>388</v>
      </c>
      <c r="C6" s="1454"/>
      <c r="D6" s="1454"/>
      <c r="E6" s="1454"/>
      <c r="F6" s="1455"/>
      <c r="H6" s="697" t="s">
        <v>389</v>
      </c>
      <c r="I6" s="1463" t="s">
        <v>390</v>
      </c>
      <c r="J6" s="1457"/>
      <c r="K6" s="1457"/>
      <c r="L6" s="1457"/>
      <c r="M6" s="1458"/>
    </row>
    <row r="7" spans="1:15" s="580" customFormat="1">
      <c r="A7" s="827"/>
      <c r="B7" s="828" t="s">
        <v>391</v>
      </c>
      <c r="C7" s="829" t="s">
        <v>392</v>
      </c>
      <c r="D7" s="830" t="s">
        <v>393</v>
      </c>
      <c r="E7" s="830" t="s">
        <v>394</v>
      </c>
      <c r="F7" s="831" t="s">
        <v>192</v>
      </c>
      <c r="H7" s="1464" t="s">
        <v>193</v>
      </c>
      <c r="I7" s="1465"/>
      <c r="J7" s="698" t="s">
        <v>189</v>
      </c>
      <c r="K7" s="698" t="s">
        <v>395</v>
      </c>
      <c r="L7" s="698" t="s">
        <v>394</v>
      </c>
      <c r="M7" s="699" t="s">
        <v>192</v>
      </c>
    </row>
    <row r="8" spans="1:15" s="580" customFormat="1" ht="17.25" thickBot="1">
      <c r="A8" s="832"/>
      <c r="B8" s="833"/>
      <c r="C8" s="834"/>
      <c r="D8" s="833"/>
      <c r="E8" s="835">
        <f>(D8/12)*C8</f>
        <v>0</v>
      </c>
      <c r="F8" s="836">
        <f>ROUND(B8*E8,0)</f>
        <v>0</v>
      </c>
      <c r="H8" s="1466">
        <v>189600</v>
      </c>
      <c r="I8" s="1467"/>
      <c r="J8" s="700">
        <v>1</v>
      </c>
      <c r="K8" s="701">
        <v>8</v>
      </c>
      <c r="L8" s="702">
        <f>K8/12</f>
        <v>0.66666666666666663</v>
      </c>
      <c r="M8" s="703">
        <f>ROUND(H8*J8*L8,0)</f>
        <v>126400</v>
      </c>
    </row>
    <row r="9" spans="1:15" s="580" customFormat="1" ht="9.9499999999999993" customHeight="1">
      <c r="A9" s="1187"/>
      <c r="B9" s="1188"/>
      <c r="C9" s="1189"/>
      <c r="D9" s="1188"/>
      <c r="E9" s="1190"/>
      <c r="F9" s="1191"/>
    </row>
    <row r="10" spans="1:15" s="580" customFormat="1">
      <c r="A10" s="837" t="s">
        <v>194</v>
      </c>
      <c r="B10" s="1012" t="s">
        <v>396</v>
      </c>
      <c r="C10" s="1013"/>
      <c r="D10" s="1013"/>
      <c r="E10" s="1013"/>
      <c r="F10" s="1014"/>
    </row>
    <row r="11" spans="1:15" s="580" customFormat="1" ht="50.1" customHeight="1">
      <c r="A11" s="826" t="s">
        <v>397</v>
      </c>
      <c r="B11" s="1453" t="s">
        <v>385</v>
      </c>
      <c r="C11" s="1454"/>
      <c r="D11" s="1454"/>
      <c r="E11" s="1454"/>
      <c r="F11" s="1455"/>
      <c r="H11" s="1468"/>
      <c r="I11" s="1468"/>
      <c r="J11" s="1468"/>
      <c r="K11" s="1468"/>
      <c r="L11" s="1468"/>
      <c r="M11" s="1468"/>
      <c r="N11" s="1468"/>
      <c r="O11" s="1468"/>
    </row>
    <row r="12" spans="1:15" s="580" customFormat="1" ht="30" customHeight="1">
      <c r="A12" s="826" t="s">
        <v>398</v>
      </c>
      <c r="B12" s="1453" t="s">
        <v>388</v>
      </c>
      <c r="C12" s="1454"/>
      <c r="D12" s="1454"/>
      <c r="E12" s="1454"/>
      <c r="F12" s="1455"/>
      <c r="H12" s="1468"/>
      <c r="I12" s="1468"/>
      <c r="J12" s="1468"/>
      <c r="K12" s="1468"/>
      <c r="L12" s="1468"/>
      <c r="M12" s="1468"/>
      <c r="N12" s="1468"/>
      <c r="O12" s="1468"/>
    </row>
    <row r="13" spans="1:15" s="580" customFormat="1">
      <c r="A13" s="827"/>
      <c r="B13" s="828" t="s">
        <v>391</v>
      </c>
      <c r="C13" s="829" t="s">
        <v>392</v>
      </c>
      <c r="D13" s="830" t="s">
        <v>393</v>
      </c>
      <c r="E13" s="830" t="s">
        <v>394</v>
      </c>
      <c r="F13" s="831" t="s">
        <v>192</v>
      </c>
      <c r="H13" s="1469"/>
      <c r="I13" s="1469"/>
      <c r="J13" s="1469"/>
      <c r="K13" s="1469"/>
      <c r="L13" s="1469"/>
      <c r="M13" s="1469"/>
      <c r="N13" s="1469"/>
      <c r="O13" s="1469"/>
    </row>
    <row r="14" spans="1:15" s="580" customFormat="1">
      <c r="A14" s="832"/>
      <c r="B14" s="833"/>
      <c r="C14" s="834"/>
      <c r="D14" s="833"/>
      <c r="E14" s="835">
        <f>(D14/12)*C14</f>
        <v>0</v>
      </c>
      <c r="F14" s="836">
        <f>ROUND(B14*E14,0)</f>
        <v>0</v>
      </c>
    </row>
    <row r="15" spans="1:15" s="580" customFormat="1" ht="9.9499999999999993" customHeight="1">
      <c r="A15" s="1187"/>
      <c r="B15" s="1188"/>
      <c r="C15" s="1189"/>
      <c r="D15" s="1188"/>
      <c r="E15" s="1190"/>
      <c r="F15" s="1191"/>
    </row>
    <row r="16" spans="1:15" s="580" customFormat="1">
      <c r="A16" s="837" t="s">
        <v>195</v>
      </c>
      <c r="B16" s="1012" t="s">
        <v>399</v>
      </c>
      <c r="C16" s="1013"/>
      <c r="D16" s="1013"/>
      <c r="E16" s="1013"/>
      <c r="F16" s="1014"/>
    </row>
    <row r="17" spans="1:6" s="580" customFormat="1" ht="50.1" customHeight="1">
      <c r="A17" s="826" t="s">
        <v>400</v>
      </c>
      <c r="B17" s="1453" t="s">
        <v>385</v>
      </c>
      <c r="C17" s="1454"/>
      <c r="D17" s="1454"/>
      <c r="E17" s="1454"/>
      <c r="F17" s="1455"/>
    </row>
    <row r="18" spans="1:6" s="580" customFormat="1" ht="30" customHeight="1">
      <c r="A18" s="826" t="s">
        <v>398</v>
      </c>
      <c r="B18" s="1453" t="s">
        <v>388</v>
      </c>
      <c r="C18" s="1454"/>
      <c r="D18" s="1454"/>
      <c r="E18" s="1454"/>
      <c r="F18" s="1455"/>
    </row>
    <row r="19" spans="1:6" s="580" customFormat="1">
      <c r="A19" s="827"/>
      <c r="B19" s="828" t="s">
        <v>391</v>
      </c>
      <c r="C19" s="829" t="s">
        <v>392</v>
      </c>
      <c r="D19" s="830" t="s">
        <v>393</v>
      </c>
      <c r="E19" s="830" t="s">
        <v>394</v>
      </c>
      <c r="F19" s="831" t="s">
        <v>192</v>
      </c>
    </row>
    <row r="20" spans="1:6" s="580" customFormat="1">
      <c r="A20" s="832"/>
      <c r="B20" s="833"/>
      <c r="C20" s="834"/>
      <c r="D20" s="833"/>
      <c r="E20" s="835">
        <f>(D20/12)*C20</f>
        <v>0</v>
      </c>
      <c r="F20" s="836">
        <f>ROUND(B20*E20,0)</f>
        <v>0</v>
      </c>
    </row>
    <row r="21" spans="1:6" s="580" customFormat="1" ht="9.9499999999999993" customHeight="1">
      <c r="A21" s="1187"/>
      <c r="B21" s="1188"/>
      <c r="C21" s="1189"/>
      <c r="D21" s="1188"/>
      <c r="E21" s="1190"/>
      <c r="F21" s="1191"/>
    </row>
    <row r="22" spans="1:6" s="580" customFormat="1">
      <c r="A22" s="837" t="s">
        <v>196</v>
      </c>
      <c r="B22" s="1012" t="s">
        <v>401</v>
      </c>
      <c r="C22" s="1013"/>
      <c r="D22" s="1013"/>
      <c r="E22" s="1013"/>
      <c r="F22" s="1014"/>
    </row>
    <row r="23" spans="1:6" s="580" customFormat="1" ht="50.1" customHeight="1">
      <c r="A23" s="826" t="s">
        <v>384</v>
      </c>
      <c r="B23" s="1453" t="s">
        <v>385</v>
      </c>
      <c r="C23" s="1454"/>
      <c r="D23" s="1454"/>
      <c r="E23" s="1454"/>
      <c r="F23" s="1455"/>
    </row>
    <row r="24" spans="1:6" s="580" customFormat="1" ht="30" customHeight="1">
      <c r="A24" s="826" t="s">
        <v>398</v>
      </c>
      <c r="B24" s="1453" t="s">
        <v>388</v>
      </c>
      <c r="C24" s="1454"/>
      <c r="D24" s="1454"/>
      <c r="E24" s="1454"/>
      <c r="F24" s="1455"/>
    </row>
    <row r="25" spans="1:6" s="580" customFormat="1">
      <c r="A25" s="827"/>
      <c r="B25" s="828" t="s">
        <v>391</v>
      </c>
      <c r="C25" s="829" t="s">
        <v>392</v>
      </c>
      <c r="D25" s="830" t="s">
        <v>393</v>
      </c>
      <c r="E25" s="830" t="s">
        <v>394</v>
      </c>
      <c r="F25" s="831" t="s">
        <v>192</v>
      </c>
    </row>
    <row r="26" spans="1:6" s="580" customFormat="1">
      <c r="A26" s="832"/>
      <c r="B26" s="833"/>
      <c r="C26" s="834"/>
      <c r="D26" s="833"/>
      <c r="E26" s="835">
        <f>(D26/12)*C26</f>
        <v>0</v>
      </c>
      <c r="F26" s="836">
        <f>ROUND(B26*E26,0)</f>
        <v>0</v>
      </c>
    </row>
    <row r="27" spans="1:6" s="580" customFormat="1" ht="9.9499999999999993" customHeight="1">
      <c r="A27" s="1192"/>
      <c r="B27" s="1193"/>
      <c r="C27" s="1194"/>
      <c r="D27" s="1195"/>
      <c r="E27" s="1195"/>
      <c r="F27" s="1196"/>
    </row>
    <row r="28" spans="1:6" s="580" customFormat="1">
      <c r="A28" s="837" t="s">
        <v>197</v>
      </c>
      <c r="B28" s="1012" t="s">
        <v>402</v>
      </c>
      <c r="C28" s="1013"/>
      <c r="D28" s="1013"/>
      <c r="E28" s="1013"/>
      <c r="F28" s="1014"/>
    </row>
    <row r="29" spans="1:6" s="580" customFormat="1" ht="50.1" customHeight="1">
      <c r="A29" s="826" t="s">
        <v>397</v>
      </c>
      <c r="B29" s="1453" t="s">
        <v>385</v>
      </c>
      <c r="C29" s="1454"/>
      <c r="D29" s="1454"/>
      <c r="E29" s="1454"/>
      <c r="F29" s="1455"/>
    </row>
    <row r="30" spans="1:6" s="580" customFormat="1" ht="30" customHeight="1">
      <c r="A30" s="826" t="s">
        <v>398</v>
      </c>
      <c r="B30" s="1453" t="s">
        <v>388</v>
      </c>
      <c r="C30" s="1454"/>
      <c r="D30" s="1454"/>
      <c r="E30" s="1454"/>
      <c r="F30" s="1455"/>
    </row>
    <row r="31" spans="1:6" s="580" customFormat="1">
      <c r="A31" s="827"/>
      <c r="B31" s="828" t="s">
        <v>391</v>
      </c>
      <c r="C31" s="829" t="s">
        <v>392</v>
      </c>
      <c r="D31" s="830" t="s">
        <v>393</v>
      </c>
      <c r="E31" s="830" t="s">
        <v>394</v>
      </c>
      <c r="F31" s="831" t="s">
        <v>192</v>
      </c>
    </row>
    <row r="32" spans="1:6" s="580" customFormat="1">
      <c r="A32" s="832"/>
      <c r="B32" s="833"/>
      <c r="C32" s="834"/>
      <c r="D32" s="833"/>
      <c r="E32" s="835">
        <f>(D32/12)*C32</f>
        <v>0</v>
      </c>
      <c r="F32" s="836"/>
    </row>
    <row r="33" spans="1:8" s="580" customFormat="1" ht="9.9499999999999993" customHeight="1">
      <c r="A33" s="1192"/>
      <c r="B33" s="1193"/>
      <c r="C33" s="1194"/>
      <c r="D33" s="1195"/>
      <c r="E33" s="1195"/>
      <c r="F33" s="1196"/>
    </row>
    <row r="34" spans="1:8" s="580" customFormat="1" ht="19.5" customHeight="1">
      <c r="A34" s="837" t="s">
        <v>198</v>
      </c>
      <c r="B34" s="1012" t="s">
        <v>403</v>
      </c>
      <c r="C34" s="1013"/>
      <c r="D34" s="1013"/>
      <c r="E34" s="1013"/>
      <c r="F34" s="1014"/>
    </row>
    <row r="35" spans="1:8" s="580" customFormat="1" ht="50.1" customHeight="1">
      <c r="A35" s="826" t="s">
        <v>397</v>
      </c>
      <c r="B35" s="1453" t="s">
        <v>385</v>
      </c>
      <c r="C35" s="1454"/>
      <c r="D35" s="1454"/>
      <c r="E35" s="1454"/>
      <c r="F35" s="1455"/>
    </row>
    <row r="36" spans="1:8" s="580" customFormat="1">
      <c r="A36" s="826" t="s">
        <v>398</v>
      </c>
      <c r="B36" s="1453" t="s">
        <v>388</v>
      </c>
      <c r="C36" s="1454"/>
      <c r="D36" s="1454"/>
      <c r="E36" s="1454"/>
      <c r="F36" s="1455"/>
    </row>
    <row r="37" spans="1:8" s="580" customFormat="1" ht="17.25" thickBot="1">
      <c r="A37" s="842"/>
      <c r="B37" s="828" t="s">
        <v>391</v>
      </c>
      <c r="C37" s="829" t="s">
        <v>392</v>
      </c>
      <c r="D37" s="830" t="s">
        <v>393</v>
      </c>
      <c r="E37" s="830" t="s">
        <v>394</v>
      </c>
      <c r="F37" s="831" t="s">
        <v>192</v>
      </c>
      <c r="H37" s="580" t="s">
        <v>203</v>
      </c>
    </row>
    <row r="38" spans="1:8" s="580" customFormat="1">
      <c r="A38" s="832"/>
      <c r="B38" s="838"/>
      <c r="C38" s="839"/>
      <c r="D38" s="840"/>
      <c r="E38" s="835">
        <f>(D38/12)*C38</f>
        <v>0</v>
      </c>
      <c r="F38" s="841"/>
    </row>
    <row r="39" spans="1:8" s="580" customFormat="1" ht="9.9499999999999993" customHeight="1">
      <c r="A39" s="1192"/>
      <c r="B39" s="1193"/>
      <c r="C39" s="1194"/>
      <c r="D39" s="1195"/>
      <c r="E39" s="1195"/>
      <c r="F39" s="1196"/>
    </row>
    <row r="40" spans="1:8">
      <c r="A40" s="843"/>
      <c r="B40" s="844" t="s">
        <v>404</v>
      </c>
      <c r="C40" s="845">
        <f>SUM(C8,C14,C20,C26,C32,C37)</f>
        <v>0</v>
      </c>
      <c r="D40" s="1197" t="s">
        <v>405</v>
      </c>
      <c r="E40" s="846">
        <f>SUM(E8,E14,E20,E26,E32,E37)</f>
        <v>0</v>
      </c>
      <c r="F40" s="847"/>
    </row>
    <row r="41" spans="1:8">
      <c r="A41" s="848"/>
      <c r="B41" s="848"/>
      <c r="C41" s="849"/>
      <c r="D41" s="848"/>
      <c r="E41" s="844" t="s">
        <v>205</v>
      </c>
      <c r="F41" s="850">
        <f>SUM(F38,F32,F26,F20,F14,F8)</f>
        <v>0</v>
      </c>
    </row>
    <row r="42" spans="1:8">
      <c r="F42" s="599"/>
    </row>
    <row r="43" spans="1:8" hidden="1">
      <c r="A43" s="1448"/>
      <c r="B43" s="1448"/>
      <c r="C43" s="821"/>
      <c r="D43" s="820"/>
      <c r="E43" s="771"/>
      <c r="F43" s="823"/>
    </row>
    <row r="44" spans="1:8" hidden="1">
      <c r="A44" s="1448"/>
      <c r="B44" s="1448"/>
      <c r="C44" s="1448"/>
      <c r="D44" s="820"/>
      <c r="E44" s="773"/>
      <c r="F44" s="823"/>
    </row>
    <row r="45" spans="1:8" hidden="1">
      <c r="E45" s="775"/>
      <c r="F45" s="822"/>
    </row>
    <row r="46" spans="1:8" hidden="1">
      <c r="F46" s="599"/>
    </row>
    <row r="47" spans="1:8" hidden="1">
      <c r="F47" s="599"/>
    </row>
    <row r="48" spans="1:8">
      <c r="F48" s="599"/>
    </row>
    <row r="49" spans="1:8" s="580" customFormat="1">
      <c r="A49" s="1462" t="s">
        <v>206</v>
      </c>
      <c r="B49" s="1462"/>
      <c r="C49" s="581"/>
    </row>
    <row r="50" spans="1:8" s="580" customFormat="1">
      <c r="A50" s="933"/>
      <c r="B50" s="933"/>
      <c r="C50" s="934"/>
      <c r="D50" s="935"/>
      <c r="E50" s="935"/>
      <c r="F50" s="935"/>
    </row>
    <row r="51" spans="1:8" s="580" customFormat="1">
      <c r="A51" s="856" t="s">
        <v>207</v>
      </c>
      <c r="B51" s="855"/>
      <c r="C51" s="854"/>
      <c r="D51" s="857"/>
      <c r="E51" s="855"/>
      <c r="F51" s="858"/>
    </row>
    <row r="52" spans="1:8" s="580" customFormat="1" ht="19.5" customHeight="1">
      <c r="A52" s="1459" t="s">
        <v>406</v>
      </c>
      <c r="B52" s="1460"/>
      <c r="C52" s="1460"/>
      <c r="D52" s="1460"/>
      <c r="E52" s="1460"/>
      <c r="F52" s="1461"/>
    </row>
    <row r="53" spans="1:8" s="580" customFormat="1">
      <c r="A53" s="1198"/>
      <c r="B53" s="1019"/>
      <c r="C53" s="1019"/>
      <c r="D53" s="1019" t="s">
        <v>211</v>
      </c>
      <c r="E53" s="1446">
        <f t="shared" ref="E53:E60" si="0">$F$41*G53</f>
        <v>0</v>
      </c>
      <c r="F53" s="1447"/>
      <c r="G53" s="605">
        <v>7.6499999999999999E-2</v>
      </c>
      <c r="H53" s="695" t="s">
        <v>212</v>
      </c>
    </row>
    <row r="54" spans="1:8" s="580" customFormat="1">
      <c r="A54" s="1198"/>
      <c r="B54" s="1019"/>
      <c r="C54" s="1019"/>
      <c r="D54" s="1019" t="s">
        <v>213</v>
      </c>
      <c r="E54" s="1446">
        <f t="shared" si="0"/>
        <v>0</v>
      </c>
      <c r="F54" s="1447"/>
      <c r="G54" s="605">
        <v>4.8000000000000001E-2</v>
      </c>
    </row>
    <row r="55" spans="1:8" s="580" customFormat="1">
      <c r="A55" s="1198"/>
      <c r="B55" s="1019"/>
      <c r="C55" s="1019"/>
      <c r="D55" s="1019" t="s">
        <v>214</v>
      </c>
      <c r="E55" s="1446">
        <f t="shared" si="0"/>
        <v>0</v>
      </c>
      <c r="F55" s="1447"/>
      <c r="G55" s="605">
        <v>0.14249999999999999</v>
      </c>
    </row>
    <row r="56" spans="1:8" s="580" customFormat="1">
      <c r="A56" s="1198"/>
      <c r="B56" s="1019"/>
      <c r="C56" s="1019"/>
      <c r="D56" s="1019" t="s">
        <v>215</v>
      </c>
      <c r="E56" s="1446">
        <f t="shared" si="0"/>
        <v>0</v>
      </c>
      <c r="F56" s="1447"/>
      <c r="G56" s="605">
        <v>0.01</v>
      </c>
    </row>
    <row r="57" spans="1:8" s="580" customFormat="1">
      <c r="A57" s="1198"/>
      <c r="B57" s="1019"/>
      <c r="C57" s="1019"/>
      <c r="D57" s="1019" t="s">
        <v>216</v>
      </c>
      <c r="E57" s="1446">
        <f t="shared" si="0"/>
        <v>0</v>
      </c>
      <c r="F57" s="1447"/>
      <c r="G57" s="605">
        <v>2.1999999999999999E-2</v>
      </c>
    </row>
    <row r="58" spans="1:8" s="580" customFormat="1">
      <c r="A58" s="1198"/>
      <c r="B58" s="1019"/>
      <c r="C58" s="1019"/>
      <c r="D58" s="1019" t="s">
        <v>217</v>
      </c>
      <c r="E58" s="1446">
        <f t="shared" si="0"/>
        <v>0</v>
      </c>
      <c r="F58" s="1447"/>
      <c r="G58" s="605">
        <v>0</v>
      </c>
    </row>
    <row r="59" spans="1:8" s="580" customFormat="1">
      <c r="A59" s="1198"/>
      <c r="B59" s="1019"/>
      <c r="C59" s="1019"/>
      <c r="D59" s="1019" t="s">
        <v>218</v>
      </c>
      <c r="E59" s="1446">
        <f t="shared" si="0"/>
        <v>0</v>
      </c>
      <c r="F59" s="1447"/>
      <c r="G59" s="605">
        <v>0</v>
      </c>
    </row>
    <row r="60" spans="1:8" s="580" customFormat="1">
      <c r="A60" s="1198"/>
      <c r="B60" s="1019"/>
      <c r="C60" s="1019"/>
      <c r="D60" s="1019" t="s">
        <v>407</v>
      </c>
      <c r="E60" s="1446">
        <f t="shared" si="0"/>
        <v>0</v>
      </c>
      <c r="F60" s="1447"/>
      <c r="G60" s="605">
        <v>0</v>
      </c>
    </row>
    <row r="61" spans="1:8" s="580" customFormat="1">
      <c r="A61" s="855"/>
      <c r="B61" s="855"/>
      <c r="C61" s="854"/>
      <c r="D61" s="855"/>
      <c r="E61" s="859" t="s">
        <v>219</v>
      </c>
      <c r="F61" s="860">
        <f>ROUND(SUM(E53:F60),0)</f>
        <v>0</v>
      </c>
      <c r="G61" s="605">
        <f>SUM(G53:G60)</f>
        <v>0.29900000000000004</v>
      </c>
    </row>
    <row r="62" spans="1:8" s="580" customFormat="1" ht="7.5" customHeight="1">
      <c r="A62" s="855"/>
      <c r="B62" s="855"/>
      <c r="C62" s="854"/>
      <c r="D62" s="855"/>
      <c r="E62" s="861"/>
      <c r="F62" s="862"/>
    </row>
    <row r="63" spans="1:8" s="580" customFormat="1">
      <c r="A63" s="855"/>
      <c r="B63" s="855"/>
      <c r="C63" s="863"/>
      <c r="D63" s="855"/>
      <c r="E63" s="864" t="s">
        <v>220</v>
      </c>
      <c r="F63" s="865">
        <f>IF(F61=0,0,F61/F41)</f>
        <v>0</v>
      </c>
      <c r="H63" s="695" t="s">
        <v>408</v>
      </c>
    </row>
    <row r="64" spans="1:8" s="580" customFormat="1" ht="9.9499999999999993" customHeight="1">
      <c r="A64" s="866"/>
      <c r="B64" s="855"/>
      <c r="C64" s="854"/>
      <c r="D64" s="867"/>
      <c r="E64" s="857"/>
      <c r="F64" s="858"/>
    </row>
    <row r="65" spans="1:14" s="580" customFormat="1">
      <c r="A65" s="855"/>
      <c r="B65" s="855"/>
      <c r="C65" s="854"/>
      <c r="D65" s="855"/>
      <c r="E65" s="864" t="s">
        <v>409</v>
      </c>
      <c r="F65" s="860">
        <f>SUM(F61,F41)</f>
        <v>0</v>
      </c>
    </row>
    <row r="66" spans="1:14" s="580" customFormat="1">
      <c r="C66" s="581"/>
      <c r="E66" s="595"/>
      <c r="F66" s="602"/>
    </row>
    <row r="67" spans="1:14" s="580" customFormat="1" ht="15" customHeight="1">
      <c r="A67" s="936" t="s">
        <v>222</v>
      </c>
      <c r="B67" s="937"/>
      <c r="C67" s="581"/>
      <c r="F67" s="604"/>
    </row>
    <row r="68" spans="1:14" ht="15" customHeight="1">
      <c r="A68" s="614"/>
      <c r="B68" s="614"/>
    </row>
    <row r="69" spans="1:14" ht="15" customHeight="1">
      <c r="A69" s="908" t="s">
        <v>223</v>
      </c>
      <c r="B69" s="909"/>
      <c r="C69" s="910"/>
      <c r="D69" s="911"/>
      <c r="E69" s="912"/>
      <c r="F69" s="913"/>
    </row>
    <row r="70" spans="1:14" ht="15" customHeight="1">
      <c r="A70" s="914"/>
      <c r="B70" s="1428" t="s">
        <v>411</v>
      </c>
      <c r="C70" s="1428"/>
      <c r="D70" s="1428"/>
      <c r="E70" s="912"/>
      <c r="F70" s="913"/>
    </row>
    <row r="71" spans="1:14" ht="15" customHeight="1">
      <c r="A71" s="914" t="s">
        <v>224</v>
      </c>
      <c r="B71" s="1429"/>
      <c r="C71" s="1429"/>
      <c r="D71" s="1429"/>
      <c r="E71" s="915" t="s">
        <v>412</v>
      </c>
      <c r="F71" s="916" t="s">
        <v>209</v>
      </c>
      <c r="H71" s="1241" t="s">
        <v>224</v>
      </c>
      <c r="I71" s="1434" t="s">
        <v>225</v>
      </c>
      <c r="J71" s="1435"/>
      <c r="K71" s="1435"/>
      <c r="L71" s="1241" t="s">
        <v>226</v>
      </c>
      <c r="M71" s="678" t="s">
        <v>209</v>
      </c>
      <c r="N71" s="677"/>
    </row>
    <row r="72" spans="1:14" ht="15" customHeight="1">
      <c r="A72" s="917"/>
      <c r="B72" s="1425"/>
      <c r="C72" s="1426"/>
      <c r="D72" s="1427"/>
      <c r="E72" s="918"/>
      <c r="F72" s="919"/>
      <c r="H72" s="676" t="s">
        <v>227</v>
      </c>
      <c r="I72" s="1431" t="s">
        <v>413</v>
      </c>
      <c r="J72" s="1431"/>
      <c r="K72" s="1431"/>
      <c r="L72" s="676" t="s">
        <v>414</v>
      </c>
      <c r="M72" s="679">
        <v>35100</v>
      </c>
      <c r="N72" s="677"/>
    </row>
    <row r="73" spans="1:14" ht="15" customHeight="1">
      <c r="A73" s="917"/>
      <c r="B73" s="1425"/>
      <c r="C73" s="1426"/>
      <c r="D73" s="1427"/>
      <c r="E73" s="918"/>
      <c r="F73" s="919"/>
      <c r="H73" s="676" t="s">
        <v>227</v>
      </c>
      <c r="I73" s="1431" t="s">
        <v>415</v>
      </c>
      <c r="J73" s="1431"/>
      <c r="K73" s="1431"/>
      <c r="L73" s="676" t="s">
        <v>416</v>
      </c>
      <c r="M73" s="679">
        <v>9133</v>
      </c>
      <c r="N73" s="677"/>
    </row>
    <row r="74" spans="1:14" ht="15" customHeight="1">
      <c r="A74" s="917"/>
      <c r="B74" s="1425"/>
      <c r="C74" s="1426"/>
      <c r="D74" s="1427"/>
      <c r="E74" s="918"/>
      <c r="F74" s="919"/>
      <c r="H74" s="677" t="s">
        <v>417</v>
      </c>
    </row>
    <row r="75" spans="1:14" ht="15" customHeight="1">
      <c r="A75" s="917"/>
      <c r="B75" s="1425"/>
      <c r="C75" s="1426"/>
      <c r="D75" s="1427"/>
      <c r="E75" s="918"/>
      <c r="F75" s="919"/>
    </row>
    <row r="76" spans="1:14" ht="15" customHeight="1">
      <c r="A76" s="917"/>
      <c r="B76" s="1425"/>
      <c r="C76" s="1426"/>
      <c r="D76" s="1427"/>
      <c r="E76" s="918"/>
      <c r="F76" s="919"/>
      <c r="H76" s="677" t="s">
        <v>418</v>
      </c>
    </row>
    <row r="77" spans="1:14" ht="15" customHeight="1">
      <c r="A77" s="906"/>
      <c r="B77" s="920"/>
      <c r="C77" s="904"/>
      <c r="D77" s="920"/>
      <c r="E77" s="921" t="s">
        <v>230</v>
      </c>
      <c r="F77" s="922">
        <f>ROUND(SUM(F72:F76),0)</f>
        <v>0</v>
      </c>
    </row>
    <row r="78" spans="1:14" ht="15" customHeight="1">
      <c r="A78" s="906"/>
      <c r="B78" s="920"/>
      <c r="C78" s="904"/>
      <c r="D78" s="920"/>
      <c r="E78" s="906"/>
      <c r="F78" s="907"/>
    </row>
    <row r="79" spans="1:14" ht="15" customHeight="1">
      <c r="A79" s="908" t="s">
        <v>231</v>
      </c>
      <c r="B79" s="920"/>
      <c r="C79" s="904"/>
      <c r="D79" s="920"/>
      <c r="E79" s="906"/>
      <c r="F79" s="907"/>
    </row>
    <row r="80" spans="1:14" ht="15" customHeight="1">
      <c r="A80" s="914"/>
      <c r="B80" s="920"/>
      <c r="C80" s="904"/>
      <c r="D80" s="920"/>
      <c r="E80" s="906"/>
      <c r="F80" s="907"/>
    </row>
    <row r="81" spans="1:13" ht="15" customHeight="1">
      <c r="A81" s="914"/>
      <c r="B81" s="1428" t="s">
        <v>411</v>
      </c>
      <c r="C81" s="1428"/>
      <c r="D81" s="1428"/>
      <c r="E81" s="912"/>
      <c r="F81" s="913"/>
      <c r="H81" s="1241" t="s">
        <v>224</v>
      </c>
      <c r="I81" s="1434" t="s">
        <v>225</v>
      </c>
      <c r="J81" s="1435"/>
      <c r="K81" s="1435"/>
      <c r="L81" s="1241" t="s">
        <v>226</v>
      </c>
      <c r="M81" s="678" t="s">
        <v>209</v>
      </c>
    </row>
    <row r="82" spans="1:13" ht="15" customHeight="1">
      <c r="A82" s="914" t="s">
        <v>224</v>
      </c>
      <c r="B82" s="1429"/>
      <c r="C82" s="1429"/>
      <c r="D82" s="1429"/>
      <c r="E82" s="915" t="s">
        <v>412</v>
      </c>
      <c r="F82" s="916" t="s">
        <v>209</v>
      </c>
      <c r="H82" s="676" t="s">
        <v>232</v>
      </c>
      <c r="I82" s="1431" t="s">
        <v>233</v>
      </c>
      <c r="J82" s="1431"/>
      <c r="K82" s="1431"/>
      <c r="L82" s="676" t="s">
        <v>419</v>
      </c>
      <c r="M82" s="679">
        <v>1500</v>
      </c>
    </row>
    <row r="83" spans="1:13" ht="15" customHeight="1">
      <c r="A83" s="917"/>
      <c r="B83" s="1425"/>
      <c r="C83" s="1426"/>
      <c r="D83" s="1427"/>
      <c r="E83" s="918"/>
      <c r="F83" s="919"/>
    </row>
    <row r="84" spans="1:13" ht="15" customHeight="1">
      <c r="A84" s="917"/>
      <c r="B84" s="1425"/>
      <c r="C84" s="1426"/>
      <c r="D84" s="1427"/>
      <c r="E84" s="918"/>
      <c r="F84" s="919"/>
    </row>
    <row r="85" spans="1:13" ht="15" customHeight="1">
      <c r="A85" s="917"/>
      <c r="B85" s="1425"/>
      <c r="C85" s="1426"/>
      <c r="D85" s="1427"/>
      <c r="E85" s="918"/>
      <c r="F85" s="919"/>
    </row>
    <row r="86" spans="1:13" ht="15" customHeight="1">
      <c r="A86" s="917"/>
      <c r="B86" s="1425"/>
      <c r="C86" s="1426"/>
      <c r="D86" s="1427"/>
      <c r="E86" s="918"/>
      <c r="F86" s="919"/>
    </row>
    <row r="87" spans="1:13" ht="15" customHeight="1">
      <c r="A87" s="906"/>
      <c r="B87" s="920"/>
      <c r="C87" s="904"/>
      <c r="D87" s="920"/>
      <c r="E87" s="921" t="s">
        <v>235</v>
      </c>
      <c r="F87" s="922">
        <f>ROUND(SUM(F82:F86),0)</f>
        <v>0</v>
      </c>
    </row>
    <row r="88" spans="1:13" ht="15" customHeight="1">
      <c r="A88" s="914"/>
      <c r="B88" s="920"/>
      <c r="C88" s="904"/>
      <c r="D88" s="920"/>
      <c r="E88" s="906"/>
      <c r="F88" s="907"/>
    </row>
    <row r="89" spans="1:13" ht="15" customHeight="1">
      <c r="A89" s="908" t="s">
        <v>236</v>
      </c>
      <c r="B89" s="920"/>
      <c r="C89" s="904"/>
      <c r="D89" s="920"/>
      <c r="E89" s="906"/>
      <c r="F89" s="907"/>
    </row>
    <row r="90" spans="1:13" ht="15" customHeight="1">
      <c r="A90" s="914"/>
      <c r="B90" s="920"/>
      <c r="C90" s="904"/>
      <c r="D90" s="920"/>
      <c r="E90" s="906"/>
      <c r="F90" s="907"/>
    </row>
    <row r="91" spans="1:13" ht="15" customHeight="1">
      <c r="A91" s="914" t="s">
        <v>224</v>
      </c>
      <c r="B91" s="923" t="s">
        <v>225</v>
      </c>
      <c r="C91" s="923"/>
      <c r="D91" s="923"/>
      <c r="E91" s="915" t="s">
        <v>412</v>
      </c>
      <c r="F91" s="916" t="s">
        <v>209</v>
      </c>
      <c r="H91" s="1241" t="s">
        <v>224</v>
      </c>
      <c r="I91" s="1434" t="s">
        <v>225</v>
      </c>
      <c r="J91" s="1435"/>
      <c r="K91" s="1435"/>
      <c r="L91" s="1241" t="s">
        <v>226</v>
      </c>
      <c r="M91" s="678" t="s">
        <v>209</v>
      </c>
    </row>
    <row r="92" spans="1:13" ht="15" customHeight="1">
      <c r="A92" s="917"/>
      <c r="B92" s="1432"/>
      <c r="C92" s="1436"/>
      <c r="D92" s="1433"/>
      <c r="E92" s="918"/>
      <c r="F92" s="919"/>
      <c r="H92" s="676" t="s">
        <v>237</v>
      </c>
      <c r="I92" s="1431" t="s">
        <v>238</v>
      </c>
      <c r="J92" s="1431"/>
      <c r="K92" s="1431"/>
      <c r="L92" s="676" t="s">
        <v>239</v>
      </c>
      <c r="M92" s="679">
        <f>100*12</f>
        <v>1200</v>
      </c>
    </row>
    <row r="93" spans="1:13" ht="15" customHeight="1">
      <c r="A93" s="917"/>
      <c r="B93" s="1432"/>
      <c r="C93" s="1436"/>
      <c r="D93" s="1433"/>
      <c r="E93" s="918"/>
      <c r="F93" s="919"/>
    </row>
    <row r="94" spans="1:13" ht="15" customHeight="1">
      <c r="A94" s="917"/>
      <c r="B94" s="1432"/>
      <c r="C94" s="1436"/>
      <c r="D94" s="1433"/>
      <c r="E94" s="918"/>
      <c r="F94" s="919"/>
    </row>
    <row r="95" spans="1:13" ht="15" customHeight="1">
      <c r="A95" s="917"/>
      <c r="B95" s="1432"/>
      <c r="C95" s="1436"/>
      <c r="D95" s="1433"/>
      <c r="E95" s="918"/>
      <c r="F95" s="919"/>
    </row>
    <row r="96" spans="1:13" ht="15" customHeight="1">
      <c r="A96" s="917"/>
      <c r="B96" s="1432"/>
      <c r="C96" s="1436"/>
      <c r="D96" s="1433"/>
      <c r="E96" s="918"/>
      <c r="F96" s="919"/>
    </row>
    <row r="97" spans="1:13" ht="15" customHeight="1">
      <c r="A97" s="914"/>
      <c r="B97" s="906"/>
      <c r="C97" s="905"/>
      <c r="D97" s="920"/>
      <c r="E97" s="921" t="s">
        <v>240</v>
      </c>
      <c r="F97" s="922">
        <f>ROUND(SUM(F92:F96),0)</f>
        <v>0</v>
      </c>
    </row>
    <row r="98" spans="1:13" ht="15" customHeight="1">
      <c r="A98" s="906"/>
      <c r="B98" s="906"/>
      <c r="C98" s="905"/>
      <c r="D98" s="906"/>
      <c r="E98" s="906"/>
      <c r="F98" s="907"/>
    </row>
    <row r="99" spans="1:13" ht="15" customHeight="1">
      <c r="A99" s="908" t="s">
        <v>241</v>
      </c>
      <c r="B99" s="906"/>
      <c r="C99" s="905"/>
      <c r="D99" s="906"/>
      <c r="E99" s="906"/>
      <c r="F99" s="907"/>
    </row>
    <row r="100" spans="1:13" ht="15" customHeight="1">
      <c r="A100" s="906"/>
      <c r="B100" s="906"/>
      <c r="C100" s="905"/>
      <c r="D100" s="906"/>
      <c r="E100" s="924"/>
      <c r="F100" s="925"/>
    </row>
    <row r="101" spans="1:13" ht="15" customHeight="1">
      <c r="A101" s="926" t="s">
        <v>242</v>
      </c>
      <c r="B101" s="1437" t="s">
        <v>243</v>
      </c>
      <c r="C101" s="1437"/>
      <c r="D101" s="927" t="s">
        <v>224</v>
      </c>
      <c r="E101" s="915" t="s">
        <v>412</v>
      </c>
      <c r="F101" s="928" t="s">
        <v>209</v>
      </c>
      <c r="H101" s="683" t="s">
        <v>242</v>
      </c>
      <c r="I101" s="677"/>
      <c r="J101" s="683" t="s">
        <v>243</v>
      </c>
      <c r="K101" s="683" t="s">
        <v>224</v>
      </c>
      <c r="L101" s="683" t="s">
        <v>226</v>
      </c>
      <c r="M101" s="684" t="s">
        <v>209</v>
      </c>
    </row>
    <row r="102" spans="1:13" ht="15" customHeight="1">
      <c r="A102" s="929"/>
      <c r="B102" s="1438"/>
      <c r="C102" s="1439"/>
      <c r="D102" s="930"/>
      <c r="E102" s="930"/>
      <c r="F102" s="931"/>
      <c r="H102" s="1430" t="s">
        <v>244</v>
      </c>
      <c r="I102" s="1431"/>
      <c r="J102" s="1240" t="s">
        <v>245</v>
      </c>
      <c r="K102" s="1240" t="s">
        <v>246</v>
      </c>
      <c r="L102" s="1240" t="s">
        <v>420</v>
      </c>
      <c r="M102" s="685">
        <v>1200</v>
      </c>
    </row>
    <row r="103" spans="1:13" ht="15" customHeight="1">
      <c r="A103" s="929"/>
      <c r="B103" s="1432"/>
      <c r="C103" s="1433"/>
      <c r="D103" s="930"/>
      <c r="E103" s="930"/>
      <c r="F103" s="931"/>
    </row>
    <row r="104" spans="1:13" ht="15" customHeight="1">
      <c r="A104" s="929"/>
      <c r="B104" s="1432"/>
      <c r="C104" s="1433"/>
      <c r="D104" s="930"/>
      <c r="E104" s="930"/>
      <c r="F104" s="931"/>
    </row>
    <row r="105" spans="1:13" ht="15" customHeight="1">
      <c r="A105" s="929"/>
      <c r="B105" s="1432"/>
      <c r="C105" s="1433"/>
      <c r="D105" s="930"/>
      <c r="E105" s="930"/>
      <c r="F105" s="931"/>
    </row>
    <row r="106" spans="1:13" ht="15" customHeight="1">
      <c r="A106" s="906"/>
      <c r="B106" s="906"/>
      <c r="C106" s="905"/>
      <c r="D106" s="906"/>
      <c r="E106" s="921" t="s">
        <v>248</v>
      </c>
      <c r="F106" s="922">
        <f>ROUND(SUM(F102:F105),0)</f>
        <v>0</v>
      </c>
    </row>
    <row r="107" spans="1:13" ht="15" customHeight="1">
      <c r="A107" s="906"/>
      <c r="B107" s="906"/>
      <c r="C107" s="905"/>
      <c r="D107" s="906"/>
      <c r="E107" s="906"/>
      <c r="F107" s="907"/>
    </row>
    <row r="108" spans="1:13" ht="15" customHeight="1">
      <c r="A108" s="908" t="s">
        <v>249</v>
      </c>
      <c r="B108" s="906"/>
      <c r="C108" s="905"/>
      <c r="D108" s="906"/>
      <c r="E108" s="906"/>
      <c r="F108" s="907"/>
    </row>
    <row r="109" spans="1:13" ht="15" customHeight="1">
      <c r="A109" s="926"/>
      <c r="B109" s="906"/>
      <c r="C109" s="905"/>
      <c r="D109" s="906"/>
      <c r="E109" s="906"/>
      <c r="F109" s="907"/>
    </row>
    <row r="110" spans="1:13" ht="15" customHeight="1">
      <c r="A110" s="914" t="s">
        <v>421</v>
      </c>
      <c r="B110" s="932" t="s">
        <v>251</v>
      </c>
      <c r="C110" s="932"/>
      <c r="D110" s="932"/>
      <c r="E110" s="915" t="s">
        <v>412</v>
      </c>
      <c r="F110" s="916" t="s">
        <v>209</v>
      </c>
      <c r="H110" s="1241" t="s">
        <v>250</v>
      </c>
      <c r="I110" s="1434" t="s">
        <v>251</v>
      </c>
      <c r="J110" s="1435"/>
      <c r="K110" s="1435"/>
      <c r="L110" s="1241" t="s">
        <v>226</v>
      </c>
      <c r="M110" s="678" t="s">
        <v>209</v>
      </c>
    </row>
    <row r="111" spans="1:13" ht="15" customHeight="1">
      <c r="A111" s="929"/>
      <c r="B111" s="1432" t="s">
        <v>422</v>
      </c>
      <c r="C111" s="1436"/>
      <c r="D111" s="1433"/>
      <c r="E111" s="918"/>
      <c r="F111" s="919"/>
      <c r="H111" s="676" t="s">
        <v>252</v>
      </c>
      <c r="I111" s="1431" t="s">
        <v>253</v>
      </c>
      <c r="J111" s="1431"/>
      <c r="K111" s="1431"/>
      <c r="L111" s="676" t="s">
        <v>254</v>
      </c>
      <c r="M111" s="679">
        <f>500*4</f>
        <v>2000</v>
      </c>
    </row>
    <row r="112" spans="1:13" ht="15" customHeight="1">
      <c r="A112" s="929"/>
      <c r="B112" s="1432"/>
      <c r="C112" s="1436"/>
      <c r="D112" s="1433"/>
      <c r="E112" s="918"/>
      <c r="F112" s="919"/>
    </row>
    <row r="113" spans="1:13" ht="15" customHeight="1">
      <c r="A113" s="929"/>
      <c r="B113" s="1432"/>
      <c r="C113" s="1436"/>
      <c r="D113" s="1433"/>
      <c r="E113" s="918"/>
      <c r="F113" s="919"/>
    </row>
    <row r="114" spans="1:13" ht="15" customHeight="1">
      <c r="A114" s="929"/>
      <c r="B114" s="1432"/>
      <c r="C114" s="1436"/>
      <c r="D114" s="1433"/>
      <c r="E114" s="918"/>
      <c r="F114" s="919"/>
    </row>
    <row r="115" spans="1:13" ht="15" customHeight="1">
      <c r="A115" s="906"/>
      <c r="B115" s="906"/>
      <c r="C115" s="905"/>
      <c r="D115" s="920"/>
      <c r="E115" s="921" t="s">
        <v>255</v>
      </c>
      <c r="F115" s="922">
        <f>ROUND(SUM(F111:F114),0)</f>
        <v>0</v>
      </c>
    </row>
    <row r="117" spans="1:13">
      <c r="A117" s="868" t="s">
        <v>423</v>
      </c>
      <c r="B117" s="869"/>
      <c r="C117" s="870"/>
      <c r="D117" s="869"/>
      <c r="E117" s="869"/>
      <c r="F117" s="871"/>
    </row>
    <row r="118" spans="1:13" ht="6" hidden="1" customHeight="1">
      <c r="A118" s="872"/>
      <c r="B118" s="869"/>
      <c r="C118" s="870"/>
      <c r="D118" s="869"/>
      <c r="E118" s="869"/>
      <c r="F118" s="871"/>
    </row>
    <row r="119" spans="1:13">
      <c r="A119" s="873" t="s">
        <v>224</v>
      </c>
      <c r="B119" s="1443" t="s">
        <v>225</v>
      </c>
      <c r="C119" s="1444"/>
      <c r="D119" s="1445"/>
      <c r="E119" s="874" t="s">
        <v>412</v>
      </c>
      <c r="F119" s="875" t="s">
        <v>209</v>
      </c>
      <c r="H119" s="1241" t="s">
        <v>224</v>
      </c>
      <c r="I119" s="1434" t="s">
        <v>225</v>
      </c>
      <c r="J119" s="1435"/>
      <c r="K119" s="1435"/>
      <c r="L119" s="1241" t="s">
        <v>226</v>
      </c>
      <c r="M119" s="678" t="s">
        <v>209</v>
      </c>
    </row>
    <row r="120" spans="1:13" ht="36" customHeight="1">
      <c r="A120" s="876"/>
      <c r="B120" s="1440"/>
      <c r="C120" s="1441"/>
      <c r="D120" s="1442"/>
      <c r="E120" s="1199"/>
      <c r="F120" s="877"/>
      <c r="H120" s="676" t="s">
        <v>257</v>
      </c>
      <c r="I120" s="1431" t="s">
        <v>258</v>
      </c>
      <c r="J120" s="1431"/>
      <c r="K120" s="1431"/>
      <c r="L120" s="676" t="s">
        <v>259</v>
      </c>
      <c r="M120" s="679">
        <f>50*20</f>
        <v>1000</v>
      </c>
    </row>
    <row r="121" spans="1:13" ht="36" customHeight="1">
      <c r="A121" s="876"/>
      <c r="B121" s="1440"/>
      <c r="C121" s="1441"/>
      <c r="D121" s="1442"/>
      <c r="E121" s="1199"/>
      <c r="F121" s="877"/>
      <c r="H121" s="616"/>
      <c r="I121" s="540"/>
      <c r="J121" s="540"/>
      <c r="K121" s="540"/>
      <c r="L121" s="616"/>
      <c r="M121" s="636"/>
    </row>
    <row r="122" spans="1:13" hidden="1">
      <c r="A122" s="876"/>
      <c r="B122" s="1200"/>
      <c r="C122" s="1201"/>
      <c r="D122" s="1202"/>
      <c r="E122" s="824"/>
      <c r="F122" s="877"/>
      <c r="H122" s="616"/>
      <c r="I122" s="540"/>
      <c r="J122" s="540"/>
      <c r="K122" s="540"/>
      <c r="L122" s="616"/>
      <c r="M122" s="636"/>
    </row>
    <row r="123" spans="1:13" hidden="1">
      <c r="A123" s="876"/>
      <c r="B123" s="1200"/>
      <c r="C123" s="1201"/>
      <c r="D123" s="1202"/>
      <c r="E123" s="824"/>
      <c r="F123" s="877"/>
      <c r="H123" s="616"/>
      <c r="I123" s="540"/>
      <c r="J123" s="540"/>
      <c r="K123" s="540"/>
      <c r="L123" s="616"/>
      <c r="M123" s="636"/>
    </row>
    <row r="124" spans="1:13" hidden="1">
      <c r="A124" s="876"/>
      <c r="B124" s="1200"/>
      <c r="C124" s="1201"/>
      <c r="D124" s="1202"/>
      <c r="E124" s="824"/>
      <c r="F124" s="877"/>
    </row>
    <row r="125" spans="1:13">
      <c r="A125" s="869"/>
      <c r="B125" s="869"/>
      <c r="C125" s="870"/>
      <c r="D125" s="869"/>
      <c r="E125" s="853" t="s">
        <v>260</v>
      </c>
      <c r="F125" s="852">
        <f>SUM(F120:F124)</f>
        <v>0</v>
      </c>
    </row>
    <row r="127" spans="1:13">
      <c r="A127" s="878"/>
      <c r="B127" s="878"/>
      <c r="C127" s="883"/>
      <c r="D127" s="884"/>
      <c r="E127" s="1203" t="s">
        <v>261</v>
      </c>
      <c r="F127" s="882">
        <f>SUM(F125,F115,F106,F97,F87,F77)</f>
        <v>0</v>
      </c>
    </row>
    <row r="128" spans="1:13" hidden="1">
      <c r="A128" s="878"/>
      <c r="B128" s="878"/>
      <c r="C128" s="879"/>
      <c r="D128" s="884"/>
      <c r="E128" s="878"/>
      <c r="F128" s="880"/>
    </row>
    <row r="129" spans="1:8">
      <c r="A129" s="878"/>
      <c r="B129" s="878"/>
      <c r="C129" s="879"/>
      <c r="D129" s="884"/>
      <c r="E129" s="1203" t="s">
        <v>265</v>
      </c>
      <c r="F129" s="882">
        <f>ROUND(F65+F127,0)</f>
        <v>0</v>
      </c>
    </row>
    <row r="130" spans="1:8" s="580" customFormat="1">
      <c r="A130" s="885"/>
      <c r="B130" s="886"/>
      <c r="C130" s="883"/>
      <c r="D130" s="884"/>
      <c r="E130" s="885"/>
      <c r="F130" s="887"/>
    </row>
    <row r="131" spans="1:8">
      <c r="A131" s="885" t="s">
        <v>424</v>
      </c>
      <c r="B131" s="886"/>
      <c r="C131" s="879"/>
      <c r="D131" s="884"/>
      <c r="E131" s="878"/>
      <c r="F131" s="880"/>
    </row>
    <row r="132" spans="1:8">
      <c r="A132" s="888"/>
      <c r="B132" s="878"/>
      <c r="C132" s="879"/>
      <c r="D132" s="884"/>
      <c r="E132" s="878"/>
      <c r="F132" s="889" t="s">
        <v>268</v>
      </c>
    </row>
    <row r="133" spans="1:8">
      <c r="A133" s="1204"/>
      <c r="B133" s="1205"/>
      <c r="C133" s="1206"/>
      <c r="D133" s="899"/>
      <c r="E133" s="1207"/>
      <c r="F133" s="890"/>
    </row>
    <row r="134" spans="1:8">
      <c r="A134" s="891"/>
      <c r="B134" s="892"/>
      <c r="C134" s="893"/>
      <c r="D134" s="899"/>
      <c r="E134" s="894"/>
      <c r="F134" s="895"/>
    </row>
    <row r="135" spans="1:8">
      <c r="A135" s="891"/>
      <c r="B135" s="892"/>
      <c r="C135" s="893"/>
      <c r="D135" s="899"/>
      <c r="E135" s="894"/>
      <c r="F135" s="895"/>
    </row>
    <row r="136" spans="1:8" ht="11.25" customHeight="1">
      <c r="A136" s="885"/>
      <c r="B136" s="896"/>
      <c r="C136" s="883"/>
      <c r="D136" s="884"/>
      <c r="E136" s="885"/>
      <c r="F136" s="887"/>
    </row>
    <row r="137" spans="1:8">
      <c r="A137" s="897"/>
      <c r="B137" s="878"/>
      <c r="C137" s="879"/>
      <c r="D137" s="884"/>
      <c r="E137" s="878"/>
      <c r="F137" s="878"/>
      <c r="H137" s="677"/>
    </row>
    <row r="138" spans="1:8">
      <c r="A138" s="898" t="s">
        <v>266</v>
      </c>
      <c r="B138" s="881" t="s">
        <v>269</v>
      </c>
      <c r="C138" s="1208" t="e">
        <f>F138/F129</f>
        <v>#DIV/0!</v>
      </c>
      <c r="D138" s="899"/>
      <c r="E138" s="1203" t="s">
        <v>270</v>
      </c>
      <c r="F138" s="882">
        <f>ROUND(F129*0.15,0)</f>
        <v>0</v>
      </c>
    </row>
    <row r="139" spans="1:8" ht="10.5" customHeight="1">
      <c r="A139" s="900"/>
      <c r="B139" s="878"/>
      <c r="C139" s="879"/>
      <c r="D139" s="878"/>
      <c r="E139" s="878"/>
      <c r="F139" s="901"/>
    </row>
    <row r="140" spans="1:8" ht="20.25" customHeight="1">
      <c r="A140" s="878"/>
      <c r="B140" s="878"/>
      <c r="C140" s="879"/>
      <c r="D140" s="885"/>
      <c r="E140" s="902" t="s">
        <v>271</v>
      </c>
      <c r="F140" s="903">
        <f>ROUND(F129+F138,0)</f>
        <v>0</v>
      </c>
    </row>
    <row r="142" spans="1:8">
      <c r="C142" s="581"/>
      <c r="F142" s="599"/>
    </row>
    <row r="143" spans="1:8">
      <c r="F143" s="599"/>
    </row>
    <row r="144" spans="1:8">
      <c r="F144" s="599"/>
    </row>
    <row r="145" spans="6:6">
      <c r="F145" s="599"/>
    </row>
    <row r="146" spans="6:6">
      <c r="F146" s="599"/>
    </row>
    <row r="147" spans="6:6">
      <c r="F147" s="599"/>
    </row>
    <row r="148" spans="6:6">
      <c r="F148" s="599"/>
    </row>
    <row r="149" spans="6:6">
      <c r="F149" s="599"/>
    </row>
  </sheetData>
  <mergeCells count="72">
    <mergeCell ref="B121:D121"/>
    <mergeCell ref="B112:D112"/>
    <mergeCell ref="B113:D113"/>
    <mergeCell ref="B114:D114"/>
    <mergeCell ref="B119:D119"/>
    <mergeCell ref="I119:K119"/>
    <mergeCell ref="B120:D120"/>
    <mergeCell ref="I120:K120"/>
    <mergeCell ref="H102:I102"/>
    <mergeCell ref="B103:C103"/>
    <mergeCell ref="B104:C104"/>
    <mergeCell ref="B105:C105"/>
    <mergeCell ref="I110:K110"/>
    <mergeCell ref="B111:D111"/>
    <mergeCell ref="I111:K111"/>
    <mergeCell ref="B102:C102"/>
    <mergeCell ref="B93:D93"/>
    <mergeCell ref="B94:D94"/>
    <mergeCell ref="B95:D95"/>
    <mergeCell ref="B96:D96"/>
    <mergeCell ref="B101:C101"/>
    <mergeCell ref="B92:D92"/>
    <mergeCell ref="I92:K92"/>
    <mergeCell ref="B73:D73"/>
    <mergeCell ref="I73:K73"/>
    <mergeCell ref="B74:D74"/>
    <mergeCell ref="B75:D75"/>
    <mergeCell ref="B76:D76"/>
    <mergeCell ref="B81:D82"/>
    <mergeCell ref="I81:K81"/>
    <mergeCell ref="I82:K82"/>
    <mergeCell ref="B83:D83"/>
    <mergeCell ref="B84:D84"/>
    <mergeCell ref="B85:D85"/>
    <mergeCell ref="B86:D86"/>
    <mergeCell ref="I91:K91"/>
    <mergeCell ref="E59:F59"/>
    <mergeCell ref="E60:F60"/>
    <mergeCell ref="B70:D71"/>
    <mergeCell ref="I71:K71"/>
    <mergeCell ref="B72:D72"/>
    <mergeCell ref="I72:K72"/>
    <mergeCell ref="E58:F58"/>
    <mergeCell ref="B35:F35"/>
    <mergeCell ref="B36:F36"/>
    <mergeCell ref="A43:B43"/>
    <mergeCell ref="A44:C44"/>
    <mergeCell ref="A49:B49"/>
    <mergeCell ref="A52:F52"/>
    <mergeCell ref="E53:F53"/>
    <mergeCell ref="E54:F54"/>
    <mergeCell ref="E55:F55"/>
    <mergeCell ref="E56:F56"/>
    <mergeCell ref="E57:F57"/>
    <mergeCell ref="B30:F30"/>
    <mergeCell ref="H7:I7"/>
    <mergeCell ref="H8:I8"/>
    <mergeCell ref="B11:F11"/>
    <mergeCell ref="H11:O12"/>
    <mergeCell ref="B12:F12"/>
    <mergeCell ref="H13:O13"/>
    <mergeCell ref="B17:F17"/>
    <mergeCell ref="B18:F18"/>
    <mergeCell ref="B23:F23"/>
    <mergeCell ref="B24:F24"/>
    <mergeCell ref="B29:F29"/>
    <mergeCell ref="A1:F1"/>
    <mergeCell ref="I4:M4"/>
    <mergeCell ref="B5:F5"/>
    <mergeCell ref="I5:M5"/>
    <mergeCell ref="B6:F6"/>
    <mergeCell ref="I6:M6"/>
  </mergeCells>
  <conditionalFormatting sqref="F63">
    <cfRule type="cellIs" dxfId="19" priority="2" operator="greaterThan">
      <formula>0.3</formula>
    </cfRule>
  </conditionalFormatting>
  <conditionalFormatting sqref="C138">
    <cfRule type="cellIs" dxfId="18" priority="1" operator="greaterThan">
      <formula>0.151</formula>
    </cfRule>
  </conditionalFormatting>
  <printOptions horizontalCentered="1"/>
  <pageMargins left="0" right="0" top="0.95" bottom="0.5" header="0.3" footer="0.3"/>
  <pageSetup scale="80" firstPageNumber="2" fitToHeight="0" orientation="portrait" useFirstPageNumber="1" r:id="rId1"/>
  <headerFooter scaleWithDoc="0">
    <oddHeader xml:space="preserve">&amp;L&amp;"Geneva,Bold"NAME OF PROGRAM&amp;R&amp;"Geneva,Bold"APPENDIX
DATE
</oddHeader>
    <oddFooter>&amp;R&amp;10 2022.07.27</oddFooter>
  </headerFooter>
  <rowBreaks count="1" manualBreakCount="1">
    <brk id="41" max="5" man="1"/>
  </rowBreaks>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B52"/>
  <sheetViews>
    <sheetView showGridLines="0" zoomScaleNormal="100" zoomScaleSheetLayoutView="100" workbookViewId="0">
      <selection activeCell="G6" sqref="G6:H6"/>
    </sheetView>
  </sheetViews>
  <sheetFormatPr defaultColWidth="9.140625" defaultRowHeight="15" customHeight="1"/>
  <cols>
    <col min="1" max="1" width="32.28515625" style="462" customWidth="1"/>
    <col min="2" max="2" width="7" style="462" customWidth="1"/>
    <col min="3" max="14" width="10.7109375" style="462" customWidth="1"/>
    <col min="15" max="15" width="13.42578125" style="462" customWidth="1"/>
    <col min="16" max="16" width="13.5703125" style="461" customWidth="1"/>
    <col min="17" max="17" width="12.5703125" style="462" customWidth="1"/>
    <col min="18" max="32" width="9.140625" style="462" customWidth="1"/>
    <col min="33" max="16384" width="9.140625" style="462"/>
  </cols>
  <sheetData>
    <row r="1" spans="1:28" ht="18" customHeight="1">
      <c r="A1" s="1413"/>
      <c r="B1" s="1413"/>
      <c r="C1" s="995"/>
      <c r="D1" s="1238"/>
      <c r="E1" s="1238"/>
      <c r="F1" s="1238"/>
      <c r="G1" s="1238"/>
      <c r="H1" s="996"/>
      <c r="I1" s="1407" t="s">
        <v>719</v>
      </c>
      <c r="J1" s="1407"/>
      <c r="K1" s="1407"/>
      <c r="L1" s="1407"/>
      <c r="M1" s="1407"/>
      <c r="N1" s="1407"/>
      <c r="O1" s="1407"/>
    </row>
    <row r="2" spans="1:28" ht="18" customHeight="1">
      <c r="A2" s="997"/>
      <c r="B2" s="997"/>
      <c r="C2" s="1239"/>
      <c r="D2" s="1239"/>
      <c r="E2" s="1239"/>
      <c r="F2" s="1239"/>
      <c r="G2" s="1239"/>
      <c r="H2" s="1239"/>
      <c r="I2" s="1407" t="s">
        <v>345</v>
      </c>
      <c r="J2" s="1407"/>
      <c r="K2" s="1407"/>
      <c r="L2" s="1407"/>
      <c r="M2" s="1407"/>
      <c r="N2" s="1407"/>
      <c r="O2" s="1407"/>
      <c r="P2" s="938" t="s">
        <v>346</v>
      </c>
      <c r="Q2" s="939"/>
      <c r="R2" s="939"/>
      <c r="S2" s="939"/>
      <c r="T2" s="939"/>
      <c r="U2" s="939"/>
      <c r="V2" s="939"/>
      <c r="W2" s="939"/>
      <c r="X2" s="939"/>
    </row>
    <row r="3" spans="1:28" ht="18" customHeight="1">
      <c r="A3" s="1414" t="s">
        <v>347</v>
      </c>
      <c r="B3" s="1414"/>
      <c r="C3" s="998"/>
      <c r="D3" s="998"/>
      <c r="E3" s="998"/>
      <c r="F3" s="998"/>
      <c r="G3" s="998"/>
      <c r="H3" s="1239"/>
      <c r="I3" s="1415" t="s">
        <v>348</v>
      </c>
      <c r="J3" s="1415"/>
      <c r="K3" s="1415"/>
      <c r="L3" s="1415"/>
      <c r="M3" s="1415"/>
      <c r="N3" s="1415"/>
      <c r="O3" s="1415"/>
      <c r="P3" s="940" t="s">
        <v>349</v>
      </c>
      <c r="Q3" s="939"/>
      <c r="R3" s="939"/>
      <c r="S3" s="939"/>
      <c r="T3" s="939"/>
      <c r="U3" s="939"/>
      <c r="V3" s="939"/>
      <c r="W3" s="939"/>
      <c r="X3" s="939"/>
    </row>
    <row r="4" spans="1:28" ht="24" customHeight="1">
      <c r="A4" s="998"/>
      <c r="B4" s="998"/>
      <c r="C4" s="1239" t="s">
        <v>137</v>
      </c>
      <c r="D4" s="998"/>
      <c r="E4" s="998"/>
      <c r="F4" s="998"/>
      <c r="G4" s="998"/>
      <c r="H4" s="998"/>
      <c r="I4" s="998"/>
      <c r="J4" s="998"/>
      <c r="K4" s="998"/>
      <c r="L4" s="998"/>
      <c r="M4" s="998"/>
      <c r="N4" s="998"/>
      <c r="O4" s="998"/>
      <c r="P4" s="941" t="s">
        <v>350</v>
      </c>
      <c r="Q4" s="939"/>
      <c r="R4" s="939"/>
      <c r="S4" s="939"/>
      <c r="T4" s="939"/>
      <c r="U4" s="939"/>
      <c r="V4" s="939"/>
      <c r="W4" s="939"/>
      <c r="X4" s="939"/>
    </row>
    <row r="5" spans="1:28" ht="18" customHeight="1">
      <c r="A5" s="999"/>
      <c r="B5" s="999"/>
      <c r="C5" s="999"/>
      <c r="D5" s="999"/>
      <c r="E5" s="999"/>
      <c r="F5" s="999"/>
      <c r="G5" s="999"/>
      <c r="H5" s="999"/>
      <c r="I5" s="999"/>
      <c r="J5" s="999"/>
      <c r="K5" s="999"/>
      <c r="L5" s="999"/>
      <c r="M5" s="999"/>
      <c r="N5" s="999"/>
      <c r="O5" s="999"/>
      <c r="P5" s="940"/>
      <c r="Q5" s="939"/>
      <c r="R5" s="939"/>
      <c r="S5" s="939"/>
      <c r="T5" s="939"/>
      <c r="U5" s="939"/>
      <c r="V5" s="939"/>
      <c r="W5" s="939"/>
      <c r="X5" s="939"/>
    </row>
    <row r="6" spans="1:28" ht="63" customHeight="1">
      <c r="A6" s="1409" t="s">
        <v>351</v>
      </c>
      <c r="B6" s="1410"/>
      <c r="C6" s="1411" t="s">
        <v>352</v>
      </c>
      <c r="D6" s="1412"/>
      <c r="E6" s="1411" t="s">
        <v>352</v>
      </c>
      <c r="F6" s="1412"/>
      <c r="G6" s="1411" t="s">
        <v>352</v>
      </c>
      <c r="H6" s="1412"/>
      <c r="I6" s="1411" t="s">
        <v>352</v>
      </c>
      <c r="J6" s="1412"/>
      <c r="K6" s="1411" t="s">
        <v>352</v>
      </c>
      <c r="L6" s="1412"/>
      <c r="M6" s="1411" t="s">
        <v>352</v>
      </c>
      <c r="N6" s="1412"/>
      <c r="O6" s="1000"/>
      <c r="P6" s="1408" t="s">
        <v>353</v>
      </c>
      <c r="Q6" s="1408"/>
      <c r="R6" s="1408"/>
      <c r="S6" s="1408"/>
      <c r="T6" s="1408"/>
      <c r="U6" s="1408"/>
      <c r="V6" s="1408"/>
      <c r="W6" s="1408"/>
      <c r="X6" s="942"/>
      <c r="Y6" s="688"/>
      <c r="Z6" s="688"/>
      <c r="AA6" s="688"/>
      <c r="AB6" s="688"/>
    </row>
    <row r="7" spans="1:28" s="468" customFormat="1" ht="29.1" customHeight="1">
      <c r="A7" s="1020" t="s">
        <v>141</v>
      </c>
      <c r="B7" s="1021" t="s">
        <v>354</v>
      </c>
      <c r="C7" s="1022" t="s">
        <v>109</v>
      </c>
      <c r="D7" s="1023" t="s">
        <v>143</v>
      </c>
      <c r="E7" s="1022" t="s">
        <v>109</v>
      </c>
      <c r="F7" s="1023" t="s">
        <v>143</v>
      </c>
      <c r="G7" s="1022" t="s">
        <v>109</v>
      </c>
      <c r="H7" s="1023" t="s">
        <v>143</v>
      </c>
      <c r="I7" s="1022" t="s">
        <v>109</v>
      </c>
      <c r="J7" s="1023" t="s">
        <v>143</v>
      </c>
      <c r="K7" s="1022" t="s">
        <v>109</v>
      </c>
      <c r="L7" s="1023" t="s">
        <v>143</v>
      </c>
      <c r="M7" s="1022" t="s">
        <v>109</v>
      </c>
      <c r="N7" s="1023" t="s">
        <v>143</v>
      </c>
      <c r="O7" s="1024" t="s">
        <v>355</v>
      </c>
      <c r="P7" s="943" t="s">
        <v>356</v>
      </c>
      <c r="Q7" s="944"/>
      <c r="R7" s="945"/>
      <c r="S7" s="945"/>
      <c r="T7" s="945"/>
      <c r="U7" s="945"/>
      <c r="V7" s="945"/>
      <c r="W7" s="945"/>
      <c r="X7" s="945"/>
    </row>
    <row r="8" spans="1:28" ht="19.5" customHeight="1">
      <c r="A8" s="951" t="str">
        <f>'PROGRAM Bdgt Justf B-1 Pg 2 '!B4</f>
        <v>Position 1</v>
      </c>
      <c r="B8" s="952">
        <f>'PROGRAM Bdgt Justf B-3 Pg 2'!E8</f>
        <v>0</v>
      </c>
      <c r="C8" s="1174"/>
      <c r="D8" s="953" t="e">
        <f>C8/O8</f>
        <v>#DIV/0!</v>
      </c>
      <c r="E8" s="1174"/>
      <c r="F8" s="953" t="e">
        <f t="shared" ref="F8:F13" si="0">E8/O8</f>
        <v>#DIV/0!</v>
      </c>
      <c r="G8" s="1174"/>
      <c r="H8" s="953" t="e">
        <f>G8/O8</f>
        <v>#DIV/0!</v>
      </c>
      <c r="I8" s="1174"/>
      <c r="J8" s="953" t="e">
        <f>I8/O8</f>
        <v>#DIV/0!</v>
      </c>
      <c r="K8" s="1174"/>
      <c r="L8" s="953" t="e">
        <f>K8/Q8</f>
        <v>#VALUE!</v>
      </c>
      <c r="M8" s="1174"/>
      <c r="N8" s="953" t="e">
        <f>M8/S8</f>
        <v>#DIV/0!</v>
      </c>
      <c r="O8" s="1175">
        <f>SUM(C8,E8,G8,I8, K8, M8)</f>
        <v>0</v>
      </c>
      <c r="P8" s="1009">
        <f>'PROGRAM Bdgt Justf B-3 Pg 2'!F8</f>
        <v>0</v>
      </c>
      <c r="Q8" s="938" t="s">
        <v>357</v>
      </c>
      <c r="R8" s="939"/>
      <c r="S8" s="939"/>
      <c r="T8" s="939"/>
      <c r="U8" s="939"/>
      <c r="V8" s="939"/>
      <c r="W8" s="939"/>
      <c r="X8" s="939"/>
    </row>
    <row r="9" spans="1:28" ht="19.5" customHeight="1">
      <c r="A9" s="951" t="str">
        <f>'PROGRAM Bdgt Justf B-1 Pg 2 '!B10</f>
        <v>Position 2</v>
      </c>
      <c r="B9" s="952">
        <f>'PROGRAM Bdgt Justf B-3 Pg 2'!E14</f>
        <v>0</v>
      </c>
      <c r="C9" s="1174"/>
      <c r="D9" s="953" t="e">
        <f t="shared" ref="D9:D13" si="1">C9/O9</f>
        <v>#DIV/0!</v>
      </c>
      <c r="E9" s="1174"/>
      <c r="F9" s="953" t="e">
        <f t="shared" si="0"/>
        <v>#DIV/0!</v>
      </c>
      <c r="G9" s="1174"/>
      <c r="H9" s="953" t="e">
        <f>G9/O9</f>
        <v>#DIV/0!</v>
      </c>
      <c r="I9" s="1174"/>
      <c r="J9" s="953" t="e">
        <f t="shared" ref="J9:J13" si="2">I9/O9</f>
        <v>#DIV/0!</v>
      </c>
      <c r="K9" s="1174"/>
      <c r="L9" s="953" t="e">
        <f t="shared" ref="L9:L13" si="3">K9/Q9</f>
        <v>#VALUE!</v>
      </c>
      <c r="M9" s="1174"/>
      <c r="N9" s="953" t="e">
        <f t="shared" ref="N9:N13" si="4">M9/S9</f>
        <v>#DIV/0!</v>
      </c>
      <c r="O9" s="1175">
        <f t="shared" ref="O9:O13" si="5">SUM(C9,E9,G9,I9, K9, M9)</f>
        <v>0</v>
      </c>
      <c r="P9" s="1009">
        <f>'PROGRAM Bdgt Justf B-3 Pg 2'!F14</f>
        <v>0</v>
      </c>
      <c r="Q9" s="938" t="s">
        <v>358</v>
      </c>
      <c r="R9" s="939"/>
      <c r="S9" s="939"/>
      <c r="T9" s="939"/>
      <c r="U9" s="939"/>
      <c r="V9" s="939"/>
      <c r="W9" s="939"/>
      <c r="X9" s="939"/>
    </row>
    <row r="10" spans="1:28" ht="19.5" customHeight="1">
      <c r="A10" s="951" t="str">
        <f>'PROGRAM Bdgt Justf B-1 Pg 2 '!B16</f>
        <v>Position 3</v>
      </c>
      <c r="B10" s="952">
        <f>'PROGRAM Bdgt Justf B-3 Pg 2'!E20</f>
        <v>0</v>
      </c>
      <c r="C10" s="1174"/>
      <c r="D10" s="953" t="e">
        <f t="shared" si="1"/>
        <v>#DIV/0!</v>
      </c>
      <c r="E10" s="1174"/>
      <c r="F10" s="953" t="e">
        <f t="shared" si="0"/>
        <v>#DIV/0!</v>
      </c>
      <c r="G10" s="1174"/>
      <c r="H10" s="953" t="e">
        <f t="shared" ref="H10:H13" si="6">G10/O10</f>
        <v>#DIV/0!</v>
      </c>
      <c r="I10" s="1174"/>
      <c r="J10" s="953" t="e">
        <f t="shared" si="2"/>
        <v>#DIV/0!</v>
      </c>
      <c r="K10" s="1174"/>
      <c r="L10" s="953" t="e">
        <f t="shared" si="3"/>
        <v>#VALUE!</v>
      </c>
      <c r="M10" s="1174"/>
      <c r="N10" s="953" t="e">
        <f t="shared" si="4"/>
        <v>#DIV/0!</v>
      </c>
      <c r="O10" s="1175">
        <f t="shared" si="5"/>
        <v>0</v>
      </c>
      <c r="P10" s="1009">
        <f>'PROGRAM Bdgt Justf B-3 Pg 2'!F20</f>
        <v>0</v>
      </c>
      <c r="Q10" s="938" t="s">
        <v>359</v>
      </c>
      <c r="R10" s="939"/>
      <c r="S10" s="939"/>
      <c r="T10" s="939"/>
      <c r="U10" s="939"/>
      <c r="V10" s="939"/>
      <c r="W10" s="939"/>
      <c r="X10" s="939"/>
    </row>
    <row r="11" spans="1:28" ht="19.5" customHeight="1">
      <c r="A11" s="951" t="str">
        <f>'PROGRAM Bdgt Justf B-1 Pg 2 '!B22</f>
        <v>Position 4</v>
      </c>
      <c r="B11" s="952">
        <f>'PROGRAM Bdgt Justf B-3 Pg 2'!E26</f>
        <v>0</v>
      </c>
      <c r="C11" s="1174"/>
      <c r="D11" s="953" t="e">
        <f t="shared" si="1"/>
        <v>#DIV/0!</v>
      </c>
      <c r="E11" s="1174"/>
      <c r="F11" s="953" t="e">
        <f t="shared" si="0"/>
        <v>#DIV/0!</v>
      </c>
      <c r="G11" s="1174"/>
      <c r="H11" s="953" t="e">
        <f t="shared" si="6"/>
        <v>#DIV/0!</v>
      </c>
      <c r="I11" s="1174"/>
      <c r="J11" s="953" t="e">
        <f t="shared" si="2"/>
        <v>#DIV/0!</v>
      </c>
      <c r="K11" s="1174"/>
      <c r="L11" s="953" t="e">
        <f t="shared" si="3"/>
        <v>#VALUE!</v>
      </c>
      <c r="M11" s="1174"/>
      <c r="N11" s="953" t="e">
        <f t="shared" si="4"/>
        <v>#DIV/0!</v>
      </c>
      <c r="O11" s="1175">
        <f t="shared" si="5"/>
        <v>0</v>
      </c>
      <c r="P11" s="1009">
        <f>'PROGRAM Bdgt Justf B-3 Pg 2'!F26</f>
        <v>0</v>
      </c>
      <c r="Q11" s="938" t="s">
        <v>360</v>
      </c>
      <c r="R11" s="939"/>
      <c r="S11" s="939"/>
      <c r="T11" s="939"/>
      <c r="U11" s="939"/>
      <c r="V11" s="939"/>
      <c r="W11" s="939"/>
      <c r="X11" s="939"/>
    </row>
    <row r="12" spans="1:28" ht="19.5" customHeight="1">
      <c r="A12" s="951" t="str">
        <f>'PROGRAM Bdgt Justf B-1 Pg 2 '!B28</f>
        <v>Position 5</v>
      </c>
      <c r="B12" s="952">
        <f>'PROGRAM Bdgt Justf B-3 Pg 2'!E32</f>
        <v>0</v>
      </c>
      <c r="C12" s="1174"/>
      <c r="D12" s="953" t="e">
        <f t="shared" si="1"/>
        <v>#DIV/0!</v>
      </c>
      <c r="E12" s="1174"/>
      <c r="F12" s="953" t="e">
        <f t="shared" si="0"/>
        <v>#DIV/0!</v>
      </c>
      <c r="G12" s="1174"/>
      <c r="H12" s="953" t="e">
        <f t="shared" si="6"/>
        <v>#DIV/0!</v>
      </c>
      <c r="I12" s="1174"/>
      <c r="J12" s="953" t="e">
        <f t="shared" si="2"/>
        <v>#DIV/0!</v>
      </c>
      <c r="K12" s="1174"/>
      <c r="L12" s="953" t="e">
        <f t="shared" si="3"/>
        <v>#DIV/0!</v>
      </c>
      <c r="M12" s="1174"/>
      <c r="N12" s="953" t="e">
        <f t="shared" si="4"/>
        <v>#DIV/0!</v>
      </c>
      <c r="O12" s="1175">
        <f t="shared" si="5"/>
        <v>0</v>
      </c>
      <c r="P12" s="1009">
        <f>'PROGRAM Bdgt Justf B-3 Pg 2'!F32</f>
        <v>0</v>
      </c>
      <c r="Q12" s="946"/>
      <c r="R12" s="939"/>
      <c r="S12" s="939"/>
      <c r="T12" s="939"/>
      <c r="U12" s="939"/>
      <c r="V12" s="939"/>
      <c r="W12" s="939"/>
      <c r="X12" s="939"/>
    </row>
    <row r="13" spans="1:28" ht="19.5" customHeight="1">
      <c r="A13" s="951" t="str">
        <f>'PROGRAM Bdgt Justf B-1 Pg 2 '!B34</f>
        <v>Position 6</v>
      </c>
      <c r="B13" s="952">
        <f>'PROGRAM Bdgt Justf B-3 Pg 2'!E38</f>
        <v>0</v>
      </c>
      <c r="C13" s="1002"/>
      <c r="D13" s="1003" t="e">
        <f t="shared" si="1"/>
        <v>#DIV/0!</v>
      </c>
      <c r="E13" s="1002"/>
      <c r="F13" s="1003" t="e">
        <f t="shared" si="0"/>
        <v>#DIV/0!</v>
      </c>
      <c r="G13" s="1002"/>
      <c r="H13" s="1003" t="e">
        <f t="shared" si="6"/>
        <v>#DIV/0!</v>
      </c>
      <c r="I13" s="1002"/>
      <c r="J13" s="1003" t="e">
        <f t="shared" si="2"/>
        <v>#DIV/0!</v>
      </c>
      <c r="K13" s="1002"/>
      <c r="L13" s="1003" t="e">
        <f t="shared" si="3"/>
        <v>#VALUE!</v>
      </c>
      <c r="M13" s="1002"/>
      <c r="N13" s="1003" t="e">
        <f t="shared" si="4"/>
        <v>#DIV/0!</v>
      </c>
      <c r="O13" s="1175">
        <f t="shared" si="5"/>
        <v>0</v>
      </c>
      <c r="P13" s="1009">
        <f>'PROGRAM Bdgt Justf B-3 Pg 2'!F38</f>
        <v>0</v>
      </c>
      <c r="Q13" s="947" t="s">
        <v>361</v>
      </c>
      <c r="R13" s="939"/>
      <c r="S13" s="939"/>
      <c r="T13" s="939"/>
      <c r="U13" s="939"/>
      <c r="V13" s="939"/>
      <c r="W13" s="939"/>
      <c r="X13" s="939"/>
    </row>
    <row r="14" spans="1:28" ht="17.25" customHeight="1">
      <c r="A14" s="1004"/>
      <c r="B14" s="1005"/>
      <c r="C14" s="1006"/>
      <c r="D14" s="1007"/>
      <c r="E14" s="1006"/>
      <c r="F14" s="1007"/>
      <c r="G14" s="1006"/>
      <c r="H14" s="1007"/>
      <c r="I14" s="1006"/>
      <c r="J14" s="1007"/>
      <c r="K14" s="1006"/>
      <c r="L14" s="1007"/>
      <c r="M14" s="1006"/>
      <c r="N14" s="1007"/>
      <c r="O14" s="1008"/>
      <c r="P14" s="1009"/>
      <c r="Q14" s="946"/>
      <c r="R14" s="939"/>
      <c r="S14" s="939"/>
      <c r="T14" s="939"/>
      <c r="U14" s="939"/>
      <c r="V14" s="939"/>
      <c r="W14" s="939"/>
      <c r="X14" s="939"/>
    </row>
    <row r="15" spans="1:28" s="468" customFormat="1" ht="19.5" customHeight="1">
      <c r="A15" s="956" t="s">
        <v>362</v>
      </c>
      <c r="B15" s="957">
        <f>SUM(B8:B14)</f>
        <v>0</v>
      </c>
      <c r="C15" s="958">
        <f>SUM(C8:C14)</f>
        <v>0</v>
      </c>
      <c r="D15" s="959">
        <f>IF(C15=0,0,C15/$O$15)</f>
        <v>0</v>
      </c>
      <c r="E15" s="958">
        <f>SUM(E8:E14)</f>
        <v>0</v>
      </c>
      <c r="F15" s="959">
        <f>IF(E15=0,0,E15/$O$15)</f>
        <v>0</v>
      </c>
      <c r="G15" s="958">
        <f>SUM(G8:G14)</f>
        <v>0</v>
      </c>
      <c r="H15" s="959">
        <f>IF(G15=0,0,G15/$O$15)</f>
        <v>0</v>
      </c>
      <c r="I15" s="958">
        <f>SUM(I8:I14)</f>
        <v>0</v>
      </c>
      <c r="J15" s="959">
        <f t="shared" ref="J15" si="7">IF(I15=0,0,I15/$O$15)</f>
        <v>0</v>
      </c>
      <c r="K15" s="958">
        <f>SUM(K8:K14)</f>
        <v>0</v>
      </c>
      <c r="L15" s="959">
        <f t="shared" ref="L15" si="8">IF(K15=0,0,K15/$O$15)</f>
        <v>0</v>
      </c>
      <c r="M15" s="958">
        <f>SUM(M8:M14)</f>
        <v>0</v>
      </c>
      <c r="N15" s="959">
        <f t="shared" ref="N15" si="9">IF(M15=0,0,M15/$O$15)</f>
        <v>0</v>
      </c>
      <c r="O15" s="958">
        <f>SUM(O8:O13)</f>
        <v>0</v>
      </c>
      <c r="P15" s="1009">
        <f>'PROGRAM Bdgt Justf B-3 Pg 2'!F41</f>
        <v>0</v>
      </c>
      <c r="Q15" s="948"/>
      <c r="R15" s="945"/>
      <c r="S15" s="945"/>
      <c r="T15" s="945"/>
      <c r="U15" s="945"/>
      <c r="V15" s="945"/>
      <c r="W15" s="945"/>
      <c r="X15" s="945"/>
    </row>
    <row r="16" spans="1:28" ht="19.5" customHeight="1" thickBot="1">
      <c r="A16" s="960" t="s">
        <v>147</v>
      </c>
      <c r="B16" s="961">
        <f>'PROGRAM Bdgt Justf B-3 Pg 2'!F63</f>
        <v>0</v>
      </c>
      <c r="C16" s="962">
        <f>ROUND(C15*$B$16,0)</f>
        <v>0</v>
      </c>
      <c r="D16" s="1176">
        <f>IF(C16=0,0,C16/$O$16)</f>
        <v>0</v>
      </c>
      <c r="E16" s="1177">
        <f t="shared" ref="E16" si="10">ROUND(E15*$B$16,0)</f>
        <v>0</v>
      </c>
      <c r="F16" s="1176">
        <f>IF(E16=0,0,E16/$O$16)</f>
        <v>0</v>
      </c>
      <c r="G16" s="1177">
        <f t="shared" ref="G16" si="11">ROUND(G15*$B$16,0)</f>
        <v>0</v>
      </c>
      <c r="H16" s="1176">
        <f>IF(G16=0,0,G16/$O$16)</f>
        <v>0</v>
      </c>
      <c r="I16" s="1177">
        <f t="shared" ref="I16:K16" si="12">ROUND(I15*$B$16,0)</f>
        <v>0</v>
      </c>
      <c r="J16" s="1176">
        <f t="shared" ref="J16" si="13">IF(I16=0,0,I16/$O$16)</f>
        <v>0</v>
      </c>
      <c r="K16" s="1177">
        <f t="shared" si="12"/>
        <v>0</v>
      </c>
      <c r="L16" s="1176">
        <f t="shared" ref="L16" si="14">IF(K16=0,0,K16/$O$16)</f>
        <v>0</v>
      </c>
      <c r="M16" s="1177">
        <f t="shared" ref="M16" si="15">ROUND(M15*$B$16,0)</f>
        <v>0</v>
      </c>
      <c r="N16" s="1176">
        <f t="shared" ref="N16" si="16">IF(M16=0,0,M16/$O$16)</f>
        <v>0</v>
      </c>
      <c r="O16" s="1177">
        <f>SUM(C16,E16,G16,I16, K16, M16)</f>
        <v>0</v>
      </c>
      <c r="P16" s="1009">
        <f>'PROGRAM Bdgt Justf B-3 Pg 2'!F61</f>
        <v>0</v>
      </c>
      <c r="Q16" s="949"/>
      <c r="R16" s="939"/>
      <c r="S16" s="939"/>
      <c r="T16" s="939"/>
      <c r="U16" s="939"/>
      <c r="V16" s="939"/>
      <c r="W16" s="939"/>
      <c r="X16" s="939"/>
    </row>
    <row r="17" spans="1:24" s="468" customFormat="1" ht="19.5" customHeight="1" thickBot="1">
      <c r="A17" s="963" t="s">
        <v>111</v>
      </c>
      <c r="B17" s="964"/>
      <c r="C17" s="965">
        <f>SUM(C15:C16)</f>
        <v>0</v>
      </c>
      <c r="D17" s="966">
        <f>IF(C17=0,0,C17/$O$17)</f>
        <v>0</v>
      </c>
      <c r="E17" s="967">
        <f t="shared" ref="E17" si="17">SUM(E15:E16)</f>
        <v>0</v>
      </c>
      <c r="F17" s="966">
        <f>IF(E17=0,0,E17/$O$17)</f>
        <v>0</v>
      </c>
      <c r="G17" s="967">
        <f t="shared" ref="G17" si="18">SUM(G15:G16)</f>
        <v>0</v>
      </c>
      <c r="H17" s="966">
        <f>IF(G17=0,0,G17/$O$17)</f>
        <v>0</v>
      </c>
      <c r="I17" s="967">
        <f t="shared" ref="I17:K17" si="19">SUM(I15:I16)</f>
        <v>0</v>
      </c>
      <c r="J17" s="966">
        <f t="shared" ref="J17" si="20">IF(I17=0,0,I17/$O$17)</f>
        <v>0</v>
      </c>
      <c r="K17" s="967">
        <f t="shared" si="19"/>
        <v>0</v>
      </c>
      <c r="L17" s="966">
        <f t="shared" ref="L17" si="21">IF(K17=0,0,K17/$O$17)</f>
        <v>0</v>
      </c>
      <c r="M17" s="967">
        <f t="shared" ref="M17" si="22">SUM(M15:M16)</f>
        <v>0</v>
      </c>
      <c r="N17" s="966">
        <f t="shared" ref="N17" si="23">IF(M17=0,0,M17/$O$17)</f>
        <v>0</v>
      </c>
      <c r="O17" s="965">
        <f>SUM(O15:O16)</f>
        <v>0</v>
      </c>
      <c r="P17" s="1009">
        <f>'PROGRAM Bdgt Justf B-3 Pg 2'!F65</f>
        <v>0</v>
      </c>
      <c r="Q17" s="948"/>
      <c r="R17" s="945"/>
      <c r="S17" s="945"/>
      <c r="T17" s="945"/>
      <c r="U17" s="945"/>
      <c r="V17" s="945"/>
      <c r="W17" s="945"/>
      <c r="X17" s="945"/>
    </row>
    <row r="18" spans="1:24" ht="18" customHeight="1">
      <c r="A18" s="487"/>
      <c r="B18" s="469"/>
      <c r="C18" s="469"/>
      <c r="D18" s="750"/>
      <c r="E18" s="469"/>
      <c r="F18" s="750"/>
      <c r="G18" s="469"/>
      <c r="H18" s="750"/>
      <c r="I18" s="469"/>
      <c r="J18" s="750"/>
      <c r="K18" s="469"/>
      <c r="L18" s="750"/>
      <c r="M18" s="469"/>
      <c r="N18" s="750"/>
      <c r="O18" s="488"/>
      <c r="P18" s="1399" t="s">
        <v>363</v>
      </c>
      <c r="Q18" s="1400"/>
      <c r="R18" s="1400"/>
      <c r="S18" s="1400"/>
      <c r="T18" s="1400"/>
      <c r="U18" s="1400"/>
      <c r="V18" s="1400"/>
      <c r="W18" s="939"/>
      <c r="X18" s="939"/>
    </row>
    <row r="19" spans="1:24" s="468" customFormat="1" ht="21.6" customHeight="1">
      <c r="A19" s="1401" t="s">
        <v>148</v>
      </c>
      <c r="B19" s="1402"/>
      <c r="C19" s="968" t="s">
        <v>364</v>
      </c>
      <c r="D19" s="969" t="s">
        <v>9</v>
      </c>
      <c r="E19" s="968" t="s">
        <v>364</v>
      </c>
      <c r="F19" s="969" t="s">
        <v>9</v>
      </c>
      <c r="G19" s="968" t="s">
        <v>364</v>
      </c>
      <c r="H19" s="969" t="s">
        <v>9</v>
      </c>
      <c r="I19" s="968" t="s">
        <v>364</v>
      </c>
      <c r="J19" s="969" t="s">
        <v>9</v>
      </c>
      <c r="K19" s="968" t="s">
        <v>364</v>
      </c>
      <c r="L19" s="969" t="s">
        <v>9</v>
      </c>
      <c r="M19" s="968" t="s">
        <v>364</v>
      </c>
      <c r="N19" s="969" t="s">
        <v>9</v>
      </c>
      <c r="O19" s="970" t="s">
        <v>355</v>
      </c>
      <c r="P19" s="1403" t="s">
        <v>151</v>
      </c>
      <c r="Q19" s="1404"/>
      <c r="R19" s="1404"/>
      <c r="S19" s="1404"/>
      <c r="T19" s="1404"/>
      <c r="U19" s="1404"/>
      <c r="V19" s="1404"/>
      <c r="W19" s="1404"/>
      <c r="X19" s="1404"/>
    </row>
    <row r="20" spans="1:24" ht="15" customHeight="1">
      <c r="A20" s="1405" t="s">
        <v>152</v>
      </c>
      <c r="B20" s="1406"/>
      <c r="C20" s="971"/>
      <c r="D20" s="972">
        <f t="shared" ref="D20:F24" si="24">IF(C20=0,0,C20/$O$30)</f>
        <v>0</v>
      </c>
      <c r="E20" s="971"/>
      <c r="F20" s="972">
        <f t="shared" si="24"/>
        <v>0</v>
      </c>
      <c r="G20" s="971"/>
      <c r="H20" s="972">
        <f t="shared" ref="H20:H24" si="25">IF(G20=0,0,G20/$O$30)</f>
        <v>0</v>
      </c>
      <c r="I20" s="971"/>
      <c r="J20" s="972">
        <f t="shared" ref="J20:J24" si="26">IF(I20=0,0,I20/$O$30)</f>
        <v>0</v>
      </c>
      <c r="K20" s="971"/>
      <c r="L20" s="972">
        <f t="shared" ref="L20:L24" si="27">IF(K20=0,0,K20/$O$30)</f>
        <v>0</v>
      </c>
      <c r="M20" s="971"/>
      <c r="N20" s="972">
        <f t="shared" ref="N20:N24" si="28">IF(M20=0,0,M20/$O$30)</f>
        <v>0</v>
      </c>
      <c r="O20" s="1178">
        <f>SUM(C20,E20,G20,I20,K20,M20)</f>
        <v>0</v>
      </c>
      <c r="P20" s="1009">
        <f>'PROGRAM Bdgt Justf B-3 Pg 2'!F77</f>
        <v>0</v>
      </c>
      <c r="Q20" s="939"/>
      <c r="R20" s="939"/>
      <c r="S20" s="939"/>
      <c r="T20" s="939"/>
      <c r="U20" s="939"/>
      <c r="V20" s="939"/>
      <c r="W20" s="939"/>
      <c r="X20" s="939"/>
    </row>
    <row r="21" spans="1:24" ht="15" customHeight="1">
      <c r="A21" s="1405" t="s">
        <v>153</v>
      </c>
      <c r="B21" s="1406"/>
      <c r="C21" s="971"/>
      <c r="D21" s="972">
        <f t="shared" si="24"/>
        <v>0</v>
      </c>
      <c r="E21" s="971"/>
      <c r="F21" s="972">
        <f t="shared" si="24"/>
        <v>0</v>
      </c>
      <c r="G21" s="971"/>
      <c r="H21" s="972">
        <f t="shared" si="25"/>
        <v>0</v>
      </c>
      <c r="I21" s="971"/>
      <c r="J21" s="972">
        <f t="shared" si="26"/>
        <v>0</v>
      </c>
      <c r="K21" s="971"/>
      <c r="L21" s="972">
        <f t="shared" si="27"/>
        <v>0</v>
      </c>
      <c r="M21" s="971"/>
      <c r="N21" s="972">
        <f t="shared" si="28"/>
        <v>0</v>
      </c>
      <c r="O21" s="1178">
        <f t="shared" ref="O21:O24" si="29">SUM(C21,E21,G21,I21,K21,M21)</f>
        <v>0</v>
      </c>
      <c r="P21" s="1009">
        <f>'PROGRAM Bdgt Justf B-3 Pg 2'!F87</f>
        <v>0</v>
      </c>
      <c r="Q21" s="939"/>
      <c r="R21" s="939"/>
      <c r="S21" s="939"/>
      <c r="T21" s="939"/>
      <c r="U21" s="939"/>
      <c r="V21" s="939"/>
      <c r="W21" s="939"/>
      <c r="X21" s="939"/>
    </row>
    <row r="22" spans="1:24" ht="15" customHeight="1">
      <c r="A22" s="1405" t="s">
        <v>154</v>
      </c>
      <c r="B22" s="1406"/>
      <c r="C22" s="971"/>
      <c r="D22" s="972">
        <f t="shared" si="24"/>
        <v>0</v>
      </c>
      <c r="E22" s="971"/>
      <c r="F22" s="972">
        <f t="shared" si="24"/>
        <v>0</v>
      </c>
      <c r="G22" s="971"/>
      <c r="H22" s="972">
        <f t="shared" si="25"/>
        <v>0</v>
      </c>
      <c r="I22" s="971"/>
      <c r="J22" s="972">
        <f t="shared" si="26"/>
        <v>0</v>
      </c>
      <c r="K22" s="971"/>
      <c r="L22" s="972">
        <f t="shared" si="27"/>
        <v>0</v>
      </c>
      <c r="M22" s="971"/>
      <c r="N22" s="972">
        <f t="shared" si="28"/>
        <v>0</v>
      </c>
      <c r="O22" s="1178">
        <f t="shared" si="29"/>
        <v>0</v>
      </c>
      <c r="P22" s="1009">
        <f>'PROGRAM Bdgt Justf B-3 Pg 2'!F97</f>
        <v>0</v>
      </c>
      <c r="Q22" s="939"/>
      <c r="R22" s="939"/>
      <c r="S22" s="939"/>
      <c r="T22" s="939"/>
      <c r="U22" s="939"/>
      <c r="V22" s="939"/>
      <c r="W22" s="939"/>
      <c r="X22" s="939"/>
    </row>
    <row r="23" spans="1:24" ht="15" customHeight="1">
      <c r="A23" s="1405" t="s">
        <v>155</v>
      </c>
      <c r="B23" s="1406"/>
      <c r="C23" s="971"/>
      <c r="D23" s="972">
        <f t="shared" si="24"/>
        <v>0</v>
      </c>
      <c r="E23" s="971"/>
      <c r="F23" s="972">
        <f t="shared" si="24"/>
        <v>0</v>
      </c>
      <c r="G23" s="971"/>
      <c r="H23" s="972">
        <f t="shared" si="25"/>
        <v>0</v>
      </c>
      <c r="I23" s="971"/>
      <c r="J23" s="972">
        <f t="shared" si="26"/>
        <v>0</v>
      </c>
      <c r="K23" s="971"/>
      <c r="L23" s="972">
        <f t="shared" si="27"/>
        <v>0</v>
      </c>
      <c r="M23" s="971"/>
      <c r="N23" s="972">
        <f t="shared" si="28"/>
        <v>0</v>
      </c>
      <c r="O23" s="1178">
        <f t="shared" si="29"/>
        <v>0</v>
      </c>
      <c r="P23" s="1009">
        <f>'PROGRAM Bdgt Justf B-3 Pg 2'!F106</f>
        <v>0</v>
      </c>
      <c r="Q23" s="939"/>
      <c r="R23" s="939"/>
      <c r="S23" s="939"/>
      <c r="T23" s="939"/>
      <c r="U23" s="939"/>
      <c r="V23" s="939"/>
      <c r="W23" s="939"/>
      <c r="X23" s="939"/>
    </row>
    <row r="24" spans="1:24" ht="15" customHeight="1">
      <c r="A24" s="1405" t="s">
        <v>156</v>
      </c>
      <c r="B24" s="1406"/>
      <c r="C24" s="971"/>
      <c r="D24" s="972">
        <f t="shared" si="24"/>
        <v>0</v>
      </c>
      <c r="E24" s="971"/>
      <c r="F24" s="972">
        <f t="shared" si="24"/>
        <v>0</v>
      </c>
      <c r="G24" s="971"/>
      <c r="H24" s="972">
        <f t="shared" si="25"/>
        <v>0</v>
      </c>
      <c r="I24" s="971"/>
      <c r="J24" s="972">
        <f t="shared" si="26"/>
        <v>0</v>
      </c>
      <c r="K24" s="971"/>
      <c r="L24" s="972">
        <f t="shared" si="27"/>
        <v>0</v>
      </c>
      <c r="M24" s="971"/>
      <c r="N24" s="972">
        <f t="shared" si="28"/>
        <v>0</v>
      </c>
      <c r="O24" s="1178">
        <f t="shared" si="29"/>
        <v>0</v>
      </c>
      <c r="P24" s="1009">
        <f>'PROGRAM Bdgt Justf B-3 Pg 2'!F115</f>
        <v>0</v>
      </c>
      <c r="Q24" s="939"/>
      <c r="R24" s="939"/>
      <c r="S24" s="939"/>
      <c r="T24" s="939"/>
      <c r="U24" s="939"/>
      <c r="V24" s="939"/>
      <c r="W24" s="939"/>
      <c r="X24" s="939"/>
    </row>
    <row r="25" spans="1:24" ht="15" hidden="1" customHeight="1">
      <c r="A25" s="1179"/>
      <c r="B25" s="973"/>
      <c r="C25" s="971"/>
      <c r="D25" s="972"/>
      <c r="E25" s="971"/>
      <c r="F25" s="972"/>
      <c r="G25" s="971"/>
      <c r="H25" s="972"/>
      <c r="I25" s="971"/>
      <c r="J25" s="972"/>
      <c r="K25" s="971"/>
      <c r="L25" s="972"/>
      <c r="M25" s="971"/>
      <c r="N25" s="972"/>
      <c r="O25" s="1178">
        <f>SUM(C25,E25,G25,I25)</f>
        <v>0</v>
      </c>
      <c r="P25" s="940">
        <f>'PROGRAM Bdgt Justf B-1 Pg 2 '!F111</f>
        <v>0</v>
      </c>
      <c r="Q25" s="939"/>
      <c r="R25" s="939"/>
      <c r="S25" s="939"/>
      <c r="T25" s="939"/>
      <c r="U25" s="939"/>
      <c r="V25" s="939"/>
      <c r="W25" s="939"/>
      <c r="X25" s="939"/>
    </row>
    <row r="26" spans="1:24" ht="15" hidden="1" customHeight="1">
      <c r="A26" s="1179"/>
      <c r="B26" s="973"/>
      <c r="C26" s="971"/>
      <c r="D26" s="972"/>
      <c r="E26" s="971"/>
      <c r="F26" s="972"/>
      <c r="G26" s="971"/>
      <c r="H26" s="972"/>
      <c r="I26" s="971"/>
      <c r="J26" s="972"/>
      <c r="K26" s="971"/>
      <c r="L26" s="972"/>
      <c r="M26" s="971"/>
      <c r="N26" s="972"/>
      <c r="O26" s="1178">
        <f>SUM(C26,E26,G26,I26)</f>
        <v>0</v>
      </c>
      <c r="P26" s="940">
        <f>'PROGRAM Bdgt Justf B-1 Pg 2 '!F112</f>
        <v>0</v>
      </c>
      <c r="Q26" s="939"/>
      <c r="R26" s="939"/>
      <c r="S26" s="939"/>
      <c r="T26" s="939"/>
      <c r="U26" s="939"/>
      <c r="V26" s="939"/>
      <c r="W26" s="939"/>
      <c r="X26" s="939"/>
    </row>
    <row r="27" spans="1:24" ht="15" hidden="1" customHeight="1">
      <c r="A27" s="1179">
        <f>'PROGRAM Bdgt Justf B-1 Pg 2 '!A113</f>
        <v>0</v>
      </c>
      <c r="B27" s="973"/>
      <c r="C27" s="971"/>
      <c r="D27" s="972">
        <f>IF(C27=0,0,C27/$O$27)</f>
        <v>0</v>
      </c>
      <c r="E27" s="971"/>
      <c r="F27" s="972">
        <f>IF(E27=0,0,E27/$O$27)</f>
        <v>0</v>
      </c>
      <c r="G27" s="971"/>
      <c r="H27" s="972">
        <f>IF(G27=0,0,G27/$O$27)</f>
        <v>0</v>
      </c>
      <c r="I27" s="971"/>
      <c r="J27" s="972">
        <f>IF(I27=0,0,I27/$O$27)</f>
        <v>0</v>
      </c>
      <c r="K27" s="971"/>
      <c r="L27" s="972">
        <f>IF(K27=0,0,K27/$O$27)</f>
        <v>0</v>
      </c>
      <c r="M27" s="971"/>
      <c r="N27" s="972">
        <f>IF(M27=0,0,M27/$O$27)</f>
        <v>0</v>
      </c>
      <c r="O27" s="1178">
        <f>SUM(C27,E27,G27,I27)</f>
        <v>0</v>
      </c>
      <c r="P27" s="940">
        <f>'PROGRAM Bdgt Justf B-1 Pg 2 '!F113</f>
        <v>0</v>
      </c>
      <c r="Q27" s="939"/>
      <c r="R27" s="939"/>
      <c r="S27" s="939"/>
      <c r="T27" s="939"/>
      <c r="U27" s="939"/>
      <c r="V27" s="939"/>
      <c r="W27" s="939"/>
      <c r="X27" s="939"/>
    </row>
    <row r="28" spans="1:24" ht="15" hidden="1" customHeight="1">
      <c r="A28" s="1179">
        <f>'PROGRAM Bdgt Justf B-1 Pg 2 '!A114</f>
        <v>0</v>
      </c>
      <c r="B28" s="973"/>
      <c r="C28" s="971"/>
      <c r="D28" s="972">
        <f>IF(C28=0,0,C28/$O$28)</f>
        <v>0</v>
      </c>
      <c r="E28" s="971"/>
      <c r="F28" s="972">
        <f>IF(E28=0,0,E28/$O$28)</f>
        <v>0</v>
      </c>
      <c r="G28" s="971"/>
      <c r="H28" s="972">
        <f>IF(G28=0,0,G28/$O$28)</f>
        <v>0</v>
      </c>
      <c r="I28" s="971"/>
      <c r="J28" s="972">
        <f>IF(I28=0,0,I28/$O$28)</f>
        <v>0</v>
      </c>
      <c r="K28" s="971"/>
      <c r="L28" s="972">
        <f>IF(K28=0,0,K28/$O$28)</f>
        <v>0</v>
      </c>
      <c r="M28" s="971"/>
      <c r="N28" s="972">
        <f>IF(M28=0,0,M28/$O$28)</f>
        <v>0</v>
      </c>
      <c r="O28" s="1178">
        <f>SUM(C28,E28,G28,I28)</f>
        <v>0</v>
      </c>
      <c r="P28" s="940">
        <f>'PROGRAM Bdgt Justf B-1 Pg 2 '!F114</f>
        <v>0</v>
      </c>
      <c r="Q28" s="939"/>
      <c r="R28" s="939"/>
      <c r="S28" s="939"/>
      <c r="T28" s="939"/>
      <c r="U28" s="939"/>
      <c r="V28" s="939"/>
      <c r="W28" s="939"/>
      <c r="X28" s="939"/>
    </row>
    <row r="29" spans="1:24" ht="15" customHeight="1">
      <c r="A29" s="1420" t="s">
        <v>157</v>
      </c>
      <c r="B29" s="1421"/>
      <c r="C29" s="975"/>
      <c r="D29" s="976"/>
      <c r="E29" s="975"/>
      <c r="F29" s="976"/>
      <c r="G29" s="975"/>
      <c r="H29" s="976"/>
      <c r="I29" s="975"/>
      <c r="J29" s="976"/>
      <c r="K29" s="975"/>
      <c r="L29" s="976"/>
      <c r="M29" s="975"/>
      <c r="N29" s="976"/>
      <c r="O29" s="1180"/>
      <c r="P29" s="940"/>
      <c r="Q29" s="939"/>
      <c r="R29" s="939"/>
      <c r="S29" s="939"/>
      <c r="T29" s="939"/>
      <c r="U29" s="939"/>
      <c r="V29" s="939"/>
      <c r="W29" s="939"/>
      <c r="X29" s="939"/>
    </row>
    <row r="30" spans="1:24" ht="18" customHeight="1">
      <c r="A30" s="1181"/>
      <c r="B30" s="977" t="s">
        <v>158</v>
      </c>
      <c r="C30" s="975"/>
      <c r="D30" s="976">
        <f>IF(C30=0,0,C30/$O$30)</f>
        <v>0</v>
      </c>
      <c r="E30" s="975"/>
      <c r="F30" s="976">
        <f>IF(E30=0,0,E30/$O$30)</f>
        <v>0</v>
      </c>
      <c r="G30" s="975"/>
      <c r="H30" s="976">
        <f>IF(G30=0,0,G30/$O$30)</f>
        <v>0</v>
      </c>
      <c r="I30" s="975"/>
      <c r="J30" s="976">
        <f>IF(I30=0,0,I30/$O$30)</f>
        <v>0</v>
      </c>
      <c r="K30" s="975"/>
      <c r="L30" s="976">
        <f>IF(K30=0,0,K30/$O$30)</f>
        <v>0</v>
      </c>
      <c r="M30" s="975"/>
      <c r="N30" s="976">
        <f>IF(M30=0,0,M30/$O$30)</f>
        <v>0</v>
      </c>
      <c r="O30" s="1180">
        <f>SUM(C30,E30,G30,I30,K30,M30)</f>
        <v>0</v>
      </c>
      <c r="P30" s="1009">
        <f>'PROGRAM Bdgt Justf B-3 Pg 2'!F120</f>
        <v>0</v>
      </c>
      <c r="Q30" s="939"/>
      <c r="R30" s="939"/>
      <c r="S30" s="939"/>
      <c r="T30" s="939"/>
      <c r="U30" s="939"/>
      <c r="V30" s="939"/>
      <c r="W30" s="939"/>
      <c r="X30" s="939"/>
    </row>
    <row r="31" spans="1:24" ht="19.5" customHeight="1" thickBot="1">
      <c r="A31" s="978"/>
      <c r="B31" s="979"/>
      <c r="C31" s="980"/>
      <c r="D31" s="1182">
        <f>IF(C31=0,0,C31/$O$31)</f>
        <v>0</v>
      </c>
      <c r="E31" s="980"/>
      <c r="F31" s="1182">
        <f>IF(E31=0,0,E31/$O$31)</f>
        <v>0</v>
      </c>
      <c r="G31" s="980"/>
      <c r="H31" s="1182">
        <f>IF(G31=0,0,G31/$O$31)</f>
        <v>0</v>
      </c>
      <c r="I31" s="980"/>
      <c r="J31" s="1182">
        <f>IF(I31=0,0,I31/$O$31)</f>
        <v>0</v>
      </c>
      <c r="K31" s="980"/>
      <c r="L31" s="1182">
        <f>IF(K31=0,0,K31/$O$31)</f>
        <v>0</v>
      </c>
      <c r="M31" s="980"/>
      <c r="N31" s="1182">
        <f>IF(M31=0,0,M31/$O$31)</f>
        <v>0</v>
      </c>
      <c r="O31" s="1180">
        <f>SUM(C31,E31,G31,I31,K31,M31)</f>
        <v>0</v>
      </c>
      <c r="P31" s="1009">
        <f>'PROGRAM Bdgt Justf B-3 Pg 2'!F121</f>
        <v>0</v>
      </c>
      <c r="Q31" s="939"/>
      <c r="R31" s="939"/>
      <c r="S31" s="939"/>
      <c r="T31" s="939"/>
      <c r="U31" s="939"/>
      <c r="V31" s="939"/>
      <c r="W31" s="939"/>
      <c r="X31" s="939"/>
    </row>
    <row r="32" spans="1:24" s="468" customFormat="1" ht="21" customHeight="1" thickBot="1">
      <c r="A32" s="1418" t="s">
        <v>159</v>
      </c>
      <c r="B32" s="1419"/>
      <c r="C32" s="954">
        <f>SUM(C20:C31)</f>
        <v>0</v>
      </c>
      <c r="D32" s="955">
        <f>IF(C32=0,0,C32/$O$32)</f>
        <v>0</v>
      </c>
      <c r="E32" s="954">
        <f>SUM(E20:E31)</f>
        <v>0</v>
      </c>
      <c r="F32" s="955"/>
      <c r="G32" s="954">
        <f>SUM(G20:G31)</f>
        <v>0</v>
      </c>
      <c r="H32" s="955"/>
      <c r="I32" s="954">
        <f>SUM(I20:I31)</f>
        <v>0</v>
      </c>
      <c r="J32" s="955"/>
      <c r="K32" s="954">
        <f>SUM(K20:K31)</f>
        <v>0</v>
      </c>
      <c r="L32" s="955"/>
      <c r="M32" s="954">
        <f>SUM(M20:M31)</f>
        <v>0</v>
      </c>
      <c r="N32" s="955"/>
      <c r="O32" s="954">
        <f>SUM(O20:O31)</f>
        <v>0</v>
      </c>
      <c r="P32" s="1009">
        <f>'PROGRAM Bdgt Justf B-3 Pg 2'!F127</f>
        <v>0</v>
      </c>
      <c r="Q32" s="948"/>
      <c r="R32" s="945"/>
      <c r="S32" s="945"/>
      <c r="T32" s="945"/>
      <c r="U32" s="945"/>
      <c r="V32" s="945"/>
      <c r="W32" s="945"/>
      <c r="X32" s="945"/>
    </row>
    <row r="33" spans="1:24" ht="15" customHeight="1" thickBot="1">
      <c r="A33" s="981"/>
      <c r="B33" s="982"/>
      <c r="C33" s="983"/>
      <c r="D33" s="984"/>
      <c r="E33" s="983"/>
      <c r="F33" s="984"/>
      <c r="G33" s="985"/>
      <c r="H33" s="984"/>
      <c r="I33" s="985"/>
      <c r="J33" s="984"/>
      <c r="K33" s="985"/>
      <c r="L33" s="984"/>
      <c r="M33" s="985"/>
      <c r="N33" s="984"/>
      <c r="O33" s="986"/>
      <c r="P33" s="940"/>
      <c r="Q33" s="939"/>
      <c r="R33" s="939"/>
      <c r="S33" s="939"/>
      <c r="T33" s="939"/>
      <c r="U33" s="939"/>
      <c r="V33" s="939"/>
      <c r="W33" s="939"/>
      <c r="X33" s="939"/>
    </row>
    <row r="34" spans="1:24" ht="21" customHeight="1">
      <c r="A34" s="1422" t="s">
        <v>164</v>
      </c>
      <c r="B34" s="1423"/>
      <c r="C34" s="987">
        <f>SUM(C17,C32)</f>
        <v>0</v>
      </c>
      <c r="D34" s="974">
        <f>IF(C34=0,0,C34/$O$34)</f>
        <v>0</v>
      </c>
      <c r="E34" s="987">
        <f>SUM(E17,E32)</f>
        <v>0</v>
      </c>
      <c r="F34" s="974">
        <f>IF(E34=0,0,E34/$O$34)</f>
        <v>0</v>
      </c>
      <c r="G34" s="987">
        <f>SUM(G17,G32)</f>
        <v>0</v>
      </c>
      <c r="H34" s="974">
        <f>IF(G34=0,0,G34/$O$34)</f>
        <v>0</v>
      </c>
      <c r="I34" s="987">
        <f>SUM(I17,I32)</f>
        <v>0</v>
      </c>
      <c r="J34" s="974">
        <f t="shared" ref="J34" si="30">IF(I34=0,0,I34/$O$34)</f>
        <v>0</v>
      </c>
      <c r="K34" s="987">
        <f>SUM(K17,K32)</f>
        <v>0</v>
      </c>
      <c r="L34" s="974">
        <f t="shared" ref="L34" si="31">IF(K34=0,0,K34/$O$34)</f>
        <v>0</v>
      </c>
      <c r="M34" s="987">
        <f>SUM(M17,M32)</f>
        <v>0</v>
      </c>
      <c r="N34" s="974">
        <f t="shared" ref="N34" si="32">IF(M34=0,0,M34/$O$34)</f>
        <v>0</v>
      </c>
      <c r="O34" s="1183">
        <f>SUM(C34,E34,G34,I34,K34,M34)</f>
        <v>0</v>
      </c>
      <c r="P34" s="1009">
        <f>'PROGRAM Bdgt Justf B-3 Pg 2'!F129</f>
        <v>0</v>
      </c>
      <c r="Q34" s="939"/>
      <c r="R34" s="939"/>
      <c r="S34" s="939"/>
      <c r="T34" s="939"/>
      <c r="U34" s="939"/>
      <c r="V34" s="939"/>
      <c r="W34" s="939"/>
      <c r="X34" s="939"/>
    </row>
    <row r="35" spans="1:24" ht="21" customHeight="1" thickBot="1">
      <c r="A35" s="988" t="s">
        <v>165</v>
      </c>
      <c r="B35" s="989" t="e">
        <f>O35/O34</f>
        <v>#DIV/0!</v>
      </c>
      <c r="C35" s="990" t="e">
        <f>ROUND(C34*$Q$35,0)</f>
        <v>#DIV/0!</v>
      </c>
      <c r="D35" s="991" t="e">
        <f>IF(C35=0,0,C35/$O$35)</f>
        <v>#DIV/0!</v>
      </c>
      <c r="E35" s="990" t="e">
        <f>ROUND(E34*$Q$35,0)</f>
        <v>#DIV/0!</v>
      </c>
      <c r="F35" s="991" t="e">
        <f>IF(E35=0,0,E35/$O$35)</f>
        <v>#DIV/0!</v>
      </c>
      <c r="G35" s="990" t="e">
        <f>ROUND(G34*$Q$35,0)</f>
        <v>#DIV/0!</v>
      </c>
      <c r="H35" s="991" t="e">
        <f>IF(G35=0,0,G35/$O$35)</f>
        <v>#DIV/0!</v>
      </c>
      <c r="I35" s="990" t="e">
        <f>ROUND(I34*$Q$35,0)</f>
        <v>#DIV/0!</v>
      </c>
      <c r="J35" s="991" t="e">
        <f t="shared" ref="J35" si="33">IF(I35=0,0,I35/$O$35)</f>
        <v>#DIV/0!</v>
      </c>
      <c r="K35" s="990" t="e">
        <f>ROUND(K34*$Q$35,0)</f>
        <v>#DIV/0!</v>
      </c>
      <c r="L35" s="991" t="e">
        <f t="shared" ref="L35" si="34">IF(K35=0,0,K35/$O$35)</f>
        <v>#DIV/0!</v>
      </c>
      <c r="M35" s="990" t="e">
        <f>ROUND(M34*$Q$35,0)</f>
        <v>#DIV/0!</v>
      </c>
      <c r="N35" s="991" t="e">
        <f t="shared" ref="N35" si="35">IF(M35=0,0,M35/$O$35)</f>
        <v>#DIV/0!</v>
      </c>
      <c r="O35" s="992" t="e">
        <f>SUM(C35,E35,G35,I35,K35,M35)</f>
        <v>#DIV/0!</v>
      </c>
      <c r="P35" s="1009">
        <f>'PROGRAM Bdgt Justf B-3 Pg 2'!F138</f>
        <v>0</v>
      </c>
      <c r="Q35" s="950" t="e">
        <f>'PROGRAM Bdgt Justf B-1 Pg 2 '!C138</f>
        <v>#DIV/0!</v>
      </c>
      <c r="R35" s="945" t="s">
        <v>365</v>
      </c>
      <c r="S35" s="939"/>
      <c r="T35" s="939"/>
      <c r="U35" s="939"/>
      <c r="V35" s="939"/>
      <c r="W35" s="939"/>
      <c r="X35" s="939"/>
    </row>
    <row r="36" spans="1:24" s="468" customFormat="1" ht="21.75" customHeight="1" thickBot="1">
      <c r="A36" s="1418" t="s">
        <v>166</v>
      </c>
      <c r="B36" s="1419"/>
      <c r="C36" s="954" t="e">
        <f>SUM(C34:C35)</f>
        <v>#DIV/0!</v>
      </c>
      <c r="D36" s="955" t="e">
        <f>IF(C36=0,0,C36/$O$36)</f>
        <v>#DIV/0!</v>
      </c>
      <c r="E36" s="954" t="e">
        <f t="shared" ref="E36" si="36">SUM(E34:E35)</f>
        <v>#DIV/0!</v>
      </c>
      <c r="F36" s="955" t="e">
        <f>IF(E36=0,0,E36/$O$36)</f>
        <v>#DIV/0!</v>
      </c>
      <c r="G36" s="954" t="e">
        <f t="shared" ref="G36" si="37">SUM(G34:G35)</f>
        <v>#DIV/0!</v>
      </c>
      <c r="H36" s="955" t="e">
        <f>IF(G36=0,0,G36/$O$36)</f>
        <v>#DIV/0!</v>
      </c>
      <c r="I36" s="954" t="e">
        <f t="shared" ref="I36:K36" si="38">SUM(I34:I35)</f>
        <v>#DIV/0!</v>
      </c>
      <c r="J36" s="955" t="e">
        <f t="shared" ref="J36" si="39">IF(I36=0,0,I36/$O$36)</f>
        <v>#DIV/0!</v>
      </c>
      <c r="K36" s="954" t="e">
        <f t="shared" si="38"/>
        <v>#DIV/0!</v>
      </c>
      <c r="L36" s="955" t="e">
        <f t="shared" ref="L36" si="40">IF(K36=0,0,K36/$O$36)</f>
        <v>#DIV/0!</v>
      </c>
      <c r="M36" s="954" t="e">
        <f t="shared" ref="M36" si="41">SUM(M34:M35)</f>
        <v>#DIV/0!</v>
      </c>
      <c r="N36" s="955" t="e">
        <f t="shared" ref="N36" si="42">IF(M36=0,0,M36/$O$36)</f>
        <v>#DIV/0!</v>
      </c>
      <c r="O36" s="954" t="e">
        <f>+O34+O35</f>
        <v>#DIV/0!</v>
      </c>
      <c r="P36" s="1009">
        <f>'PROGRAM Bdgt Justf B-3 Pg 2'!F140</f>
        <v>0</v>
      </c>
      <c r="Q36" s="1011" t="e">
        <f>O36-P36</f>
        <v>#DIV/0!</v>
      </c>
      <c r="R36" s="945"/>
      <c r="S36" s="945"/>
      <c r="T36" s="945"/>
      <c r="U36" s="945"/>
      <c r="V36" s="945"/>
      <c r="W36" s="945"/>
      <c r="X36" s="945"/>
    </row>
    <row r="37" spans="1:24" ht="11.1" customHeight="1">
      <c r="A37" s="1125"/>
      <c r="B37" s="1126"/>
      <c r="C37" s="1126"/>
      <c r="D37" s="1126"/>
      <c r="E37" s="1126"/>
      <c r="F37" s="1126"/>
      <c r="G37" s="1126"/>
      <c r="H37" s="1126"/>
      <c r="I37" s="1126"/>
      <c r="J37" s="1126"/>
      <c r="K37" s="1126"/>
      <c r="L37" s="1126"/>
      <c r="M37" s="1126"/>
      <c r="N37" s="1126"/>
      <c r="O37" s="1127"/>
      <c r="P37" s="940"/>
      <c r="Q37" s="939"/>
      <c r="R37" s="939"/>
      <c r="S37" s="939"/>
      <c r="T37" s="939"/>
      <c r="U37" s="939"/>
      <c r="V37" s="939"/>
      <c r="W37" s="939"/>
      <c r="X37" s="939"/>
    </row>
    <row r="38" spans="1:24" ht="15.95" customHeight="1">
      <c r="A38" s="1416" t="s">
        <v>366</v>
      </c>
      <c r="B38" s="1417"/>
      <c r="C38" s="1424" t="s">
        <v>367</v>
      </c>
      <c r="D38" s="1424"/>
      <c r="E38" s="1424" t="s">
        <v>368</v>
      </c>
      <c r="F38" s="1424"/>
      <c r="G38" s="1424" t="s">
        <v>368</v>
      </c>
      <c r="H38" s="1424"/>
      <c r="I38" s="1424" t="s">
        <v>368</v>
      </c>
      <c r="J38" s="1424"/>
      <c r="K38" s="1424" t="s">
        <v>368</v>
      </c>
      <c r="L38" s="1424"/>
      <c r="M38" s="1424" t="s">
        <v>368</v>
      </c>
      <c r="N38" s="1424"/>
      <c r="O38" s="667"/>
      <c r="P38" s="940"/>
      <c r="Q38" s="939"/>
      <c r="R38" s="939"/>
      <c r="S38" s="939"/>
      <c r="T38" s="939"/>
      <c r="U38" s="939"/>
      <c r="V38" s="939"/>
      <c r="W38" s="939"/>
      <c r="X38" s="939"/>
    </row>
    <row r="39" spans="1:24" ht="18" customHeight="1">
      <c r="A39" s="1391" t="s">
        <v>369</v>
      </c>
      <c r="B39" s="1392"/>
      <c r="C39" s="1379"/>
      <c r="D39" s="1380"/>
      <c r="E39" s="1381"/>
      <c r="F39" s="1382"/>
      <c r="G39" s="1381"/>
      <c r="H39" s="1382"/>
      <c r="I39" s="1381"/>
      <c r="J39" s="1382"/>
      <c r="K39" s="1381"/>
      <c r="L39" s="1382"/>
      <c r="M39" s="1381"/>
      <c r="N39" s="1382"/>
      <c r="O39" s="817">
        <f>SUM(C39,E39,G39,I39,K39,M39)</f>
        <v>0</v>
      </c>
      <c r="P39" s="940"/>
      <c r="Q39" s="939"/>
      <c r="R39" s="939"/>
      <c r="S39" s="939"/>
      <c r="T39" s="939"/>
      <c r="U39" s="939"/>
      <c r="V39" s="939"/>
      <c r="W39" s="939"/>
      <c r="X39" s="939"/>
    </row>
    <row r="40" spans="1:24" ht="16.5" customHeight="1">
      <c r="A40" s="1391" t="s">
        <v>370</v>
      </c>
      <c r="B40" s="1392"/>
      <c r="C40" s="1393" t="e">
        <f>IF(C36=0,0,C36/C39)+0.01</f>
        <v>#DIV/0!</v>
      </c>
      <c r="D40" s="1394"/>
      <c r="E40" s="1395" t="e">
        <f>IF(E36=0,0,E36/E39)</f>
        <v>#DIV/0!</v>
      </c>
      <c r="F40" s="1396"/>
      <c r="G40" s="1397" t="e">
        <f>IF(G36=0,0,G36/G39)</f>
        <v>#DIV/0!</v>
      </c>
      <c r="H40" s="1398"/>
      <c r="I40" s="1397" t="e">
        <f>IF(I36=0,0,I36/I39)+0.01</f>
        <v>#DIV/0!</v>
      </c>
      <c r="J40" s="1398"/>
      <c r="K40" s="1397" t="e">
        <f>IF(K36=0,0,K36/K39)+0.01</f>
        <v>#DIV/0!</v>
      </c>
      <c r="L40" s="1398"/>
      <c r="M40" s="1397" t="e">
        <f>IF(M36=0,0,M36/M39)+0.01</f>
        <v>#DIV/0!</v>
      </c>
      <c r="N40" s="1398"/>
      <c r="O40" s="818" t="s">
        <v>371</v>
      </c>
      <c r="P40" s="940"/>
      <c r="Q40" s="939"/>
      <c r="R40" s="939"/>
      <c r="S40" s="939"/>
      <c r="T40" s="939"/>
      <c r="U40" s="939"/>
      <c r="V40" s="939"/>
      <c r="W40" s="939"/>
      <c r="X40" s="939"/>
    </row>
    <row r="41" spans="1:24" ht="18" customHeight="1">
      <c r="A41" s="1385" t="s">
        <v>372</v>
      </c>
      <c r="B41" s="1386"/>
      <c r="C41" s="1387"/>
      <c r="D41" s="1388"/>
      <c r="E41" s="1387"/>
      <c r="F41" s="1388"/>
      <c r="G41" s="1389"/>
      <c r="H41" s="1390"/>
      <c r="I41" s="1389"/>
      <c r="J41" s="1390"/>
      <c r="K41" s="1389"/>
      <c r="L41" s="1390"/>
      <c r="M41" s="1389"/>
      <c r="N41" s="1390"/>
      <c r="O41" s="819"/>
      <c r="P41" s="941" t="s">
        <v>720</v>
      </c>
      <c r="Q41" s="939"/>
      <c r="R41" s="939"/>
      <c r="S41" s="939"/>
      <c r="T41" s="939"/>
      <c r="U41" s="939"/>
      <c r="V41" s="939"/>
      <c r="W41" s="939"/>
      <c r="X41" s="939"/>
    </row>
    <row r="42" spans="1:24" ht="12.95" hidden="1" customHeight="1" thickTop="1">
      <c r="A42" s="507"/>
      <c r="B42" s="469"/>
      <c r="C42" s="508"/>
      <c r="D42" s="469"/>
      <c r="E42" s="508"/>
      <c r="F42" s="469"/>
      <c r="G42" s="469"/>
      <c r="H42" s="469"/>
      <c r="I42" s="469"/>
      <c r="J42" s="469"/>
      <c r="K42" s="469"/>
      <c r="L42" s="469"/>
      <c r="M42" s="469"/>
      <c r="N42" s="469"/>
      <c r="O42" s="509"/>
      <c r="P42" s="694"/>
    </row>
    <row r="43" spans="1:24" ht="15" customHeight="1">
      <c r="C43" s="510"/>
      <c r="E43" s="510"/>
      <c r="O43" s="510"/>
    </row>
    <row r="44" spans="1:24" ht="30" hidden="1" customHeight="1">
      <c r="A44" s="511" t="s">
        <v>374</v>
      </c>
      <c r="B44" s="512"/>
      <c r="C44" s="1374" t="str">
        <f>C6</f>
        <v>SELECT SERVICE FROM DROP DOWN MENU</v>
      </c>
      <c r="D44" s="1374"/>
      <c r="E44" s="1374" t="str">
        <f>E6</f>
        <v>SELECT SERVICE FROM DROP DOWN MENU</v>
      </c>
      <c r="F44" s="1374"/>
      <c r="G44" s="1374" t="str">
        <f>G6</f>
        <v>SELECT SERVICE FROM DROP DOWN MENU</v>
      </c>
      <c r="H44" s="1374"/>
      <c r="I44" s="1374" t="str">
        <f>I6</f>
        <v>SELECT SERVICE FROM DROP DOWN MENU</v>
      </c>
      <c r="J44" s="1374"/>
      <c r="K44" s="1242"/>
      <c r="L44" s="1242"/>
      <c r="M44" s="1242"/>
      <c r="N44" s="1242"/>
      <c r="O44" s="513"/>
      <c r="P44" s="514"/>
      <c r="Q44" s="515"/>
      <c r="R44" s="515"/>
      <c r="S44" s="516"/>
    </row>
    <row r="45" spans="1:24" s="520" customFormat="1" ht="148.5" hidden="1">
      <c r="A45" s="517" t="s">
        <v>375</v>
      </c>
      <c r="B45" s="518"/>
      <c r="C45" s="1375" t="s">
        <v>376</v>
      </c>
      <c r="D45" s="1376"/>
      <c r="E45" s="1375" t="s">
        <v>376</v>
      </c>
      <c r="F45" s="1376"/>
      <c r="G45" s="1375" t="s">
        <v>376</v>
      </c>
      <c r="H45" s="1376"/>
      <c r="I45" s="1375" t="s">
        <v>376</v>
      </c>
      <c r="J45" s="1376"/>
      <c r="K45" s="1124"/>
      <c r="L45" s="1124"/>
      <c r="M45" s="1124"/>
      <c r="N45" s="1124"/>
      <c r="O45" s="518"/>
      <c r="P45" s="518"/>
      <c r="Q45" s="518"/>
      <c r="R45" s="518"/>
      <c r="S45" s="519"/>
    </row>
    <row r="46" spans="1:24" ht="15" hidden="1" customHeight="1">
      <c r="A46" s="521"/>
      <c r="B46" s="469"/>
      <c r="C46" s="522"/>
      <c r="D46" s="469"/>
      <c r="E46" s="522"/>
      <c r="F46" s="469"/>
      <c r="G46" s="522"/>
      <c r="H46" s="469"/>
      <c r="I46" s="522"/>
      <c r="J46" s="469"/>
      <c r="K46" s="469"/>
      <c r="L46" s="469"/>
      <c r="M46" s="469"/>
      <c r="N46" s="469"/>
      <c r="O46" s="469"/>
      <c r="P46" s="523"/>
      <c r="Q46" s="469"/>
      <c r="R46" s="469"/>
      <c r="S46" s="524"/>
    </row>
    <row r="47" spans="1:24" ht="45" hidden="1" customHeight="1">
      <c r="A47" s="1377" t="s">
        <v>377</v>
      </c>
      <c r="B47" s="1378"/>
      <c r="C47" s="525"/>
      <c r="D47" s="526"/>
      <c r="E47" s="525"/>
      <c r="F47" s="527"/>
      <c r="G47" s="525"/>
      <c r="H47" s="469"/>
      <c r="I47" s="525"/>
      <c r="J47" s="469"/>
      <c r="K47" s="469"/>
      <c r="L47" s="469"/>
      <c r="M47" s="469"/>
      <c r="N47" s="469"/>
      <c r="O47" s="469"/>
      <c r="P47" s="523"/>
      <c r="Q47" s="469"/>
      <c r="R47" s="469"/>
      <c r="S47" s="524"/>
    </row>
    <row r="48" spans="1:24" ht="15" hidden="1" customHeight="1">
      <c r="A48" s="521"/>
      <c r="B48" s="469"/>
      <c r="C48" s="528"/>
      <c r="D48" s="527"/>
      <c r="E48" s="528"/>
      <c r="F48" s="527"/>
      <c r="G48" s="527"/>
      <c r="H48" s="469"/>
      <c r="I48" s="527"/>
      <c r="J48" s="469"/>
      <c r="K48" s="469"/>
      <c r="L48" s="469"/>
      <c r="M48" s="469"/>
      <c r="N48" s="469"/>
      <c r="O48" s="469"/>
      <c r="P48" s="523"/>
      <c r="Q48" s="469"/>
      <c r="R48" s="469"/>
      <c r="S48" s="524"/>
    </row>
    <row r="49" spans="1:19" ht="15" hidden="1" customHeight="1">
      <c r="A49" s="1383" t="s">
        <v>378</v>
      </c>
      <c r="B49" s="1384"/>
      <c r="C49" s="529" t="e">
        <f>C40</f>
        <v>#DIV/0!</v>
      </c>
      <c r="D49" s="526"/>
      <c r="E49" s="529" t="e">
        <f>E40</f>
        <v>#DIV/0!</v>
      </c>
      <c r="F49" s="526"/>
      <c r="G49" s="529" t="e">
        <f>G40</f>
        <v>#DIV/0!</v>
      </c>
      <c r="H49" s="526"/>
      <c r="I49" s="529" t="e">
        <f>I40</f>
        <v>#DIV/0!</v>
      </c>
      <c r="J49" s="469"/>
      <c r="K49" s="469"/>
      <c r="L49" s="469"/>
      <c r="M49" s="469"/>
      <c r="N49" s="469"/>
      <c r="O49" s="469"/>
      <c r="P49" s="523"/>
      <c r="Q49" s="469"/>
      <c r="R49" s="469"/>
      <c r="S49" s="524"/>
    </row>
    <row r="50" spans="1:19" ht="15" hidden="1" customHeight="1">
      <c r="A50" s="521"/>
      <c r="B50" s="469"/>
      <c r="C50" s="527"/>
      <c r="D50" s="527"/>
      <c r="E50" s="527"/>
      <c r="F50" s="527"/>
      <c r="G50" s="527"/>
      <c r="H50" s="469"/>
      <c r="I50" s="527"/>
      <c r="J50" s="469"/>
      <c r="K50" s="469"/>
      <c r="L50" s="469"/>
      <c r="M50" s="469"/>
      <c r="N50" s="469"/>
      <c r="O50" s="469"/>
      <c r="P50" s="523"/>
      <c r="Q50" s="469"/>
      <c r="R50" s="469"/>
      <c r="S50" s="524"/>
    </row>
    <row r="51" spans="1:19" ht="30" hidden="1" customHeight="1">
      <c r="A51" s="1369" t="s">
        <v>379</v>
      </c>
      <c r="B51" s="1370"/>
      <c r="C51" s="530" t="e">
        <f t="shared" ref="C51" si="43">C49-C47</f>
        <v>#DIV/0!</v>
      </c>
      <c r="D51" s="526"/>
      <c r="E51" s="530" t="e">
        <f t="shared" ref="E51" si="44">E49-E47</f>
        <v>#DIV/0!</v>
      </c>
      <c r="F51" s="526"/>
      <c r="G51" s="530" t="e">
        <f t="shared" ref="G51" si="45">G49-G47</f>
        <v>#DIV/0!</v>
      </c>
      <c r="H51" s="526"/>
      <c r="I51" s="530" t="e">
        <f>I49-I47</f>
        <v>#DIV/0!</v>
      </c>
      <c r="J51" s="1371" t="s">
        <v>380</v>
      </c>
      <c r="K51" s="1372"/>
      <c r="L51" s="1372"/>
      <c r="M51" s="1372"/>
      <c r="N51" s="1372"/>
      <c r="O51" s="1373"/>
      <c r="P51" s="1373"/>
      <c r="Q51" s="1373"/>
      <c r="R51" s="1373"/>
      <c r="S51" s="524"/>
    </row>
    <row r="52" spans="1:19" ht="15" hidden="1" customHeight="1" thickBot="1">
      <c r="A52" s="531"/>
      <c r="B52" s="532"/>
      <c r="C52" s="532"/>
      <c r="D52" s="532"/>
      <c r="E52" s="532"/>
      <c r="F52" s="532"/>
      <c r="G52" s="532"/>
      <c r="H52" s="532"/>
      <c r="I52" s="532"/>
      <c r="J52" s="532"/>
      <c r="K52" s="532"/>
      <c r="L52" s="532"/>
      <c r="M52" s="532"/>
      <c r="N52" s="532"/>
      <c r="O52" s="533"/>
      <c r="P52" s="534"/>
      <c r="Q52" s="532"/>
      <c r="R52" s="532"/>
      <c r="S52" s="535"/>
    </row>
  </sheetData>
  <mergeCells count="65">
    <mergeCell ref="A39:B39"/>
    <mergeCell ref="I39:J39"/>
    <mergeCell ref="A40:B40"/>
    <mergeCell ref="C40:D40"/>
    <mergeCell ref="E40:F40"/>
    <mergeCell ref="G40:H40"/>
    <mergeCell ref="I40:J40"/>
    <mergeCell ref="A51:B51"/>
    <mergeCell ref="J51:R51"/>
    <mergeCell ref="A47:B47"/>
    <mergeCell ref="A49:B49"/>
    <mergeCell ref="A41:B41"/>
    <mergeCell ref="K40:L40"/>
    <mergeCell ref="K41:L41"/>
    <mergeCell ref="M39:N39"/>
    <mergeCell ref="M40:N40"/>
    <mergeCell ref="M41:N41"/>
    <mergeCell ref="C39:D39"/>
    <mergeCell ref="E39:F39"/>
    <mergeCell ref="G39:H39"/>
    <mergeCell ref="K6:L6"/>
    <mergeCell ref="K38:L38"/>
    <mergeCell ref="K39:L39"/>
    <mergeCell ref="C45:D45"/>
    <mergeCell ref="E45:F45"/>
    <mergeCell ref="G45:H45"/>
    <mergeCell ref="I45:J45"/>
    <mergeCell ref="C41:D41"/>
    <mergeCell ref="E41:F41"/>
    <mergeCell ref="G41:H41"/>
    <mergeCell ref="I41:J41"/>
    <mergeCell ref="C44:D44"/>
    <mergeCell ref="E44:F44"/>
    <mergeCell ref="G44:H44"/>
    <mergeCell ref="I44:J44"/>
    <mergeCell ref="A21:B21"/>
    <mergeCell ref="M38:N38"/>
    <mergeCell ref="A23:B23"/>
    <mergeCell ref="A24:B24"/>
    <mergeCell ref="A29:B29"/>
    <mergeCell ref="A32:B32"/>
    <mergeCell ref="A34:B34"/>
    <mergeCell ref="A36:B36"/>
    <mergeCell ref="A38:B38"/>
    <mergeCell ref="C38:D38"/>
    <mergeCell ref="E38:F38"/>
    <mergeCell ref="G38:H38"/>
    <mergeCell ref="I38:J38"/>
    <mergeCell ref="A22:B22"/>
    <mergeCell ref="A1:B1"/>
    <mergeCell ref="I1:O1"/>
    <mergeCell ref="I2:O2"/>
    <mergeCell ref="A3:B3"/>
    <mergeCell ref="I3:O3"/>
    <mergeCell ref="P18:V18"/>
    <mergeCell ref="A19:B19"/>
    <mergeCell ref="P19:X19"/>
    <mergeCell ref="A20:B20"/>
    <mergeCell ref="P6:W6"/>
    <mergeCell ref="A6:B6"/>
    <mergeCell ref="C6:D6"/>
    <mergeCell ref="E6:F6"/>
    <mergeCell ref="G6:H6"/>
    <mergeCell ref="I6:J6"/>
    <mergeCell ref="M6:N6"/>
  </mergeCells>
  <conditionalFormatting sqref="I51 C51 E51 G51">
    <cfRule type="cellIs" dxfId="17" priority="3" operator="lessThan">
      <formula>0</formula>
    </cfRule>
    <cfRule type="cellIs" dxfId="16" priority="4" operator="greaterThan">
      <formula>0.01</formula>
    </cfRule>
  </conditionalFormatting>
  <conditionalFormatting sqref="B16">
    <cfRule type="cellIs" dxfId="15" priority="2" operator="greaterThan">
      <formula>0.301</formula>
    </cfRule>
  </conditionalFormatting>
  <conditionalFormatting sqref="B35 Q35">
    <cfRule type="cellIs" dxfId="14" priority="1" operator="greaterThan">
      <formula>0.151</formula>
    </cfRule>
  </conditionalFormatting>
  <dataValidations count="1">
    <dataValidation allowBlank="1" showInputMessage="1" showErrorMessage="1" promptTitle="Unit of Service Type" prompt="Please ensure the UOS type in this cell corresponds to the Service Category shown in row 8 above." sqref="C38:N38"/>
  </dataValidations>
  <printOptions horizontalCentered="1"/>
  <pageMargins left="0" right="0" top="0.5" bottom="0.5" header="0.3" footer="0.3"/>
  <pageSetup scale="79" firstPageNumber="2" orientation="landscape" cellComments="asDisplayed" useFirstPageNumber="1" r:id="rId1"/>
  <headerFooter scaleWithDoc="0"/>
  <legacyDrawing r:id="rId2"/>
  <extLst>
    <ext xmlns:x14="http://schemas.microsoft.com/office/spreadsheetml/2009/9/main" uri="{CCE6A557-97BC-4b89-ADB6-D9C93CAAB3DF}">
      <x14:dataValidations xmlns:xm="http://schemas.microsoft.com/office/excel/2006/main" count="3">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'DROPDOWN CHEP Service Modes'!$A$1:$A$11</xm:f>
          </x14:formula1>
          <xm:sqref>C6:N6</xm:sqref>
        </x14:dataValidation>
        <x14:dataValidation type="list" allowBlank="1" showInputMessage="1" showErrorMessage="1">
          <x14:formula1>
            <xm:f>'DROPDOWN CHEP '!$A$2:$A$15</xm:f>
          </x14:formula1>
          <xm:sqref>A3:B3</xm:sqref>
        </x14:dataValidation>
        <x14:dataValidation type="list" allowBlank="1" showInputMessage="1" showErrorMessage="1">
          <x14:formula1>
            <xm:f>'DROPDOWN CHEP '!$C$2:$C$3</xm:f>
          </x14:formula1>
          <xm:sqref>I3:O3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149"/>
  <sheetViews>
    <sheetView showGridLines="0" topLeftCell="A24" zoomScaleNormal="100" zoomScaleSheetLayoutView="100" zoomScalePageLayoutView="200" workbookViewId="0">
      <selection activeCell="D133" sqref="D133:D135"/>
    </sheetView>
  </sheetViews>
  <sheetFormatPr defaultColWidth="8.85546875" defaultRowHeight="16.5"/>
  <cols>
    <col min="1" max="1" width="15.42578125" style="578" customWidth="1"/>
    <col min="2" max="2" width="20.42578125" style="578" customWidth="1"/>
    <col min="3" max="3" width="21.85546875" style="598" customWidth="1"/>
    <col min="4" max="4" width="14.7109375" style="578" customWidth="1"/>
    <col min="5" max="5" width="31.140625" style="578" customWidth="1"/>
    <col min="6" max="6" width="16" style="579" customWidth="1"/>
    <col min="7" max="7" width="17.570312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s="580" customFormat="1">
      <c r="A2" s="851" t="s">
        <v>177</v>
      </c>
      <c r="B2" s="540"/>
      <c r="C2" s="586"/>
      <c r="D2" s="540"/>
      <c r="E2" s="540"/>
      <c r="F2" s="587"/>
      <c r="G2" s="776"/>
      <c r="H2" s="776"/>
      <c r="I2" s="776"/>
      <c r="J2" s="776"/>
      <c r="K2" s="776"/>
      <c r="L2" s="695"/>
      <c r="M2" s="695"/>
    </row>
    <row r="3" spans="1:15" s="580" customFormat="1" ht="17.25" thickBot="1">
      <c r="B3" s="540"/>
      <c r="C3" s="586"/>
      <c r="D3" s="540"/>
      <c r="E3" s="588"/>
      <c r="F3" s="587"/>
      <c r="H3" s="704" t="s">
        <v>381</v>
      </c>
      <c r="I3" s="695"/>
      <c r="J3" s="695"/>
      <c r="K3" s="695"/>
      <c r="L3" s="695"/>
      <c r="M3" s="695"/>
    </row>
    <row r="4" spans="1:15" s="580" customFormat="1">
      <c r="A4" s="825" t="s">
        <v>382</v>
      </c>
      <c r="B4" s="1184" t="s">
        <v>383</v>
      </c>
      <c r="C4" s="1185"/>
      <c r="D4" s="1185"/>
      <c r="E4" s="1185"/>
      <c r="F4" s="1186"/>
      <c r="H4" s="696" t="s">
        <v>180</v>
      </c>
      <c r="I4" s="1450" t="s">
        <v>181</v>
      </c>
      <c r="J4" s="1451"/>
      <c r="K4" s="1451"/>
      <c r="L4" s="1451"/>
      <c r="M4" s="1452"/>
    </row>
    <row r="5" spans="1:15" s="580" customFormat="1" ht="50.1" customHeight="1">
      <c r="A5" s="826" t="s">
        <v>384</v>
      </c>
      <c r="B5" s="1453" t="s">
        <v>385</v>
      </c>
      <c r="C5" s="1454"/>
      <c r="D5" s="1454"/>
      <c r="E5" s="1454"/>
      <c r="F5" s="1455"/>
      <c r="H5" s="697" t="s">
        <v>386</v>
      </c>
      <c r="I5" s="1456" t="s">
        <v>184</v>
      </c>
      <c r="J5" s="1457"/>
      <c r="K5" s="1457"/>
      <c r="L5" s="1457"/>
      <c r="M5" s="1458"/>
    </row>
    <row r="6" spans="1:15" s="580" customFormat="1" ht="30" customHeight="1">
      <c r="A6" s="826" t="s">
        <v>387</v>
      </c>
      <c r="B6" s="1453" t="s">
        <v>388</v>
      </c>
      <c r="C6" s="1454"/>
      <c r="D6" s="1454"/>
      <c r="E6" s="1454"/>
      <c r="F6" s="1455"/>
      <c r="H6" s="697" t="s">
        <v>389</v>
      </c>
      <c r="I6" s="1463" t="s">
        <v>390</v>
      </c>
      <c r="J6" s="1457"/>
      <c r="K6" s="1457"/>
      <c r="L6" s="1457"/>
      <c r="M6" s="1458"/>
    </row>
    <row r="7" spans="1:15" s="580" customFormat="1">
      <c r="A7" s="827"/>
      <c r="B7" s="828" t="s">
        <v>391</v>
      </c>
      <c r="C7" s="829" t="s">
        <v>392</v>
      </c>
      <c r="D7" s="830" t="s">
        <v>393</v>
      </c>
      <c r="E7" s="830" t="s">
        <v>394</v>
      </c>
      <c r="F7" s="831" t="s">
        <v>192</v>
      </c>
      <c r="H7" s="1464" t="s">
        <v>193</v>
      </c>
      <c r="I7" s="1465"/>
      <c r="J7" s="698" t="s">
        <v>189</v>
      </c>
      <c r="K7" s="698" t="s">
        <v>395</v>
      </c>
      <c r="L7" s="698" t="s">
        <v>394</v>
      </c>
      <c r="M7" s="699" t="s">
        <v>192</v>
      </c>
    </row>
    <row r="8" spans="1:15" s="580" customFormat="1" ht="17.25" thickBot="1">
      <c r="A8" s="832"/>
      <c r="B8" s="833"/>
      <c r="C8" s="834"/>
      <c r="D8" s="833"/>
      <c r="E8" s="835">
        <f>(D8/12)*C8</f>
        <v>0</v>
      </c>
      <c r="F8" s="836">
        <f>ROUND(B8*E8,0)</f>
        <v>0</v>
      </c>
      <c r="H8" s="1466">
        <v>189600</v>
      </c>
      <c r="I8" s="1467"/>
      <c r="J8" s="700">
        <v>1</v>
      </c>
      <c r="K8" s="701">
        <v>8</v>
      </c>
      <c r="L8" s="702">
        <f>K8/12</f>
        <v>0.66666666666666663</v>
      </c>
      <c r="M8" s="703">
        <f>ROUND(H8*J8*L8,0)</f>
        <v>126400</v>
      </c>
    </row>
    <row r="9" spans="1:15" s="580" customFormat="1" ht="9.9499999999999993" customHeight="1">
      <c r="A9" s="1187"/>
      <c r="B9" s="1188"/>
      <c r="C9" s="1189"/>
      <c r="D9" s="1188"/>
      <c r="E9" s="1190"/>
      <c r="F9" s="1191"/>
    </row>
    <row r="10" spans="1:15" s="580" customFormat="1">
      <c r="A10" s="837" t="s">
        <v>194</v>
      </c>
      <c r="B10" s="1012" t="s">
        <v>396</v>
      </c>
      <c r="C10" s="1013"/>
      <c r="D10" s="1013"/>
      <c r="E10" s="1013"/>
      <c r="F10" s="1014"/>
    </row>
    <row r="11" spans="1:15" s="580" customFormat="1" ht="50.1" customHeight="1">
      <c r="A11" s="826" t="s">
        <v>397</v>
      </c>
      <c r="B11" s="1453" t="s">
        <v>385</v>
      </c>
      <c r="C11" s="1454"/>
      <c r="D11" s="1454"/>
      <c r="E11" s="1454"/>
      <c r="F11" s="1455"/>
      <c r="H11" s="1468"/>
      <c r="I11" s="1468"/>
      <c r="J11" s="1468"/>
      <c r="K11" s="1468"/>
      <c r="L11" s="1468"/>
      <c r="M11" s="1468"/>
      <c r="N11" s="1468"/>
      <c r="O11" s="1468"/>
    </row>
    <row r="12" spans="1:15" s="580" customFormat="1" ht="30" customHeight="1">
      <c r="A12" s="826" t="s">
        <v>398</v>
      </c>
      <c r="B12" s="1453" t="s">
        <v>388</v>
      </c>
      <c r="C12" s="1454"/>
      <c r="D12" s="1454"/>
      <c r="E12" s="1454"/>
      <c r="F12" s="1455"/>
      <c r="H12" s="1468"/>
      <c r="I12" s="1468"/>
      <c r="J12" s="1468"/>
      <c r="K12" s="1468"/>
      <c r="L12" s="1468"/>
      <c r="M12" s="1468"/>
      <c r="N12" s="1468"/>
      <c r="O12" s="1468"/>
    </row>
    <row r="13" spans="1:15" s="580" customFormat="1">
      <c r="A13" s="827"/>
      <c r="B13" s="828" t="s">
        <v>391</v>
      </c>
      <c r="C13" s="829" t="s">
        <v>392</v>
      </c>
      <c r="D13" s="830" t="s">
        <v>393</v>
      </c>
      <c r="E13" s="830" t="s">
        <v>394</v>
      </c>
      <c r="F13" s="831" t="s">
        <v>192</v>
      </c>
      <c r="H13" s="1469"/>
      <c r="I13" s="1469"/>
      <c r="J13" s="1469"/>
      <c r="K13" s="1469"/>
      <c r="L13" s="1469"/>
      <c r="M13" s="1469"/>
      <c r="N13" s="1469"/>
      <c r="O13" s="1469"/>
    </row>
    <row r="14" spans="1:15" s="580" customFormat="1">
      <c r="A14" s="832"/>
      <c r="B14" s="833"/>
      <c r="C14" s="834"/>
      <c r="D14" s="833"/>
      <c r="E14" s="835">
        <f>(D14/12)*C14</f>
        <v>0</v>
      </c>
      <c r="F14" s="836">
        <f>ROUND(B14*E14,0)</f>
        <v>0</v>
      </c>
    </row>
    <row r="15" spans="1:15" s="580" customFormat="1" ht="9.9499999999999993" customHeight="1">
      <c r="A15" s="1187"/>
      <c r="B15" s="1188"/>
      <c r="C15" s="1189"/>
      <c r="D15" s="1188"/>
      <c r="E15" s="1190"/>
      <c r="F15" s="1191"/>
    </row>
    <row r="16" spans="1:15" s="580" customFormat="1">
      <c r="A16" s="837" t="s">
        <v>195</v>
      </c>
      <c r="B16" s="1012" t="s">
        <v>399</v>
      </c>
      <c r="C16" s="1013"/>
      <c r="D16" s="1013"/>
      <c r="E16" s="1013"/>
      <c r="F16" s="1014"/>
    </row>
    <row r="17" spans="1:6" s="580" customFormat="1" ht="50.1" customHeight="1">
      <c r="A17" s="826" t="s">
        <v>400</v>
      </c>
      <c r="B17" s="1453" t="s">
        <v>385</v>
      </c>
      <c r="C17" s="1454"/>
      <c r="D17" s="1454"/>
      <c r="E17" s="1454"/>
      <c r="F17" s="1455"/>
    </row>
    <row r="18" spans="1:6" s="580" customFormat="1" ht="30" customHeight="1">
      <c r="A18" s="826" t="s">
        <v>398</v>
      </c>
      <c r="B18" s="1453" t="s">
        <v>388</v>
      </c>
      <c r="C18" s="1454"/>
      <c r="D18" s="1454"/>
      <c r="E18" s="1454"/>
      <c r="F18" s="1455"/>
    </row>
    <row r="19" spans="1:6" s="580" customFormat="1">
      <c r="A19" s="827"/>
      <c r="B19" s="828" t="s">
        <v>391</v>
      </c>
      <c r="C19" s="829" t="s">
        <v>392</v>
      </c>
      <c r="D19" s="830" t="s">
        <v>393</v>
      </c>
      <c r="E19" s="830" t="s">
        <v>394</v>
      </c>
      <c r="F19" s="831" t="s">
        <v>192</v>
      </c>
    </row>
    <row r="20" spans="1:6" s="580" customFormat="1">
      <c r="A20" s="832"/>
      <c r="B20" s="833"/>
      <c r="C20" s="834"/>
      <c r="D20" s="833"/>
      <c r="E20" s="835">
        <f>(D20/12)*C20</f>
        <v>0</v>
      </c>
      <c r="F20" s="836">
        <f>ROUND(B20*E20,0)</f>
        <v>0</v>
      </c>
    </row>
    <row r="21" spans="1:6" s="580" customFormat="1" ht="9.9499999999999993" customHeight="1">
      <c r="A21" s="1187"/>
      <c r="B21" s="1188"/>
      <c r="C21" s="1189"/>
      <c r="D21" s="1188"/>
      <c r="E21" s="1190"/>
      <c r="F21" s="1191"/>
    </row>
    <row r="22" spans="1:6" s="580" customFormat="1">
      <c r="A22" s="837" t="s">
        <v>196</v>
      </c>
      <c r="B22" s="1012" t="s">
        <v>401</v>
      </c>
      <c r="C22" s="1013"/>
      <c r="D22" s="1013"/>
      <c r="E22" s="1013"/>
      <c r="F22" s="1014"/>
    </row>
    <row r="23" spans="1:6" s="580" customFormat="1" ht="50.1" customHeight="1">
      <c r="A23" s="826" t="s">
        <v>384</v>
      </c>
      <c r="B23" s="1453" t="s">
        <v>385</v>
      </c>
      <c r="C23" s="1454"/>
      <c r="D23" s="1454"/>
      <c r="E23" s="1454"/>
      <c r="F23" s="1455"/>
    </row>
    <row r="24" spans="1:6" s="580" customFormat="1" ht="30" customHeight="1">
      <c r="A24" s="826" t="s">
        <v>398</v>
      </c>
      <c r="B24" s="1453" t="s">
        <v>388</v>
      </c>
      <c r="C24" s="1454"/>
      <c r="D24" s="1454"/>
      <c r="E24" s="1454"/>
      <c r="F24" s="1455"/>
    </row>
    <row r="25" spans="1:6" s="580" customFormat="1">
      <c r="A25" s="827"/>
      <c r="B25" s="828" t="s">
        <v>391</v>
      </c>
      <c r="C25" s="829" t="s">
        <v>392</v>
      </c>
      <c r="D25" s="830" t="s">
        <v>393</v>
      </c>
      <c r="E25" s="830" t="s">
        <v>394</v>
      </c>
      <c r="F25" s="831" t="s">
        <v>192</v>
      </c>
    </row>
    <row r="26" spans="1:6" s="580" customFormat="1">
      <c r="A26" s="832"/>
      <c r="B26" s="833"/>
      <c r="C26" s="834"/>
      <c r="D26" s="833"/>
      <c r="E26" s="835">
        <f>(D26/12)*C26</f>
        <v>0</v>
      </c>
      <c r="F26" s="836">
        <f>ROUND(B26*E26,0)</f>
        <v>0</v>
      </c>
    </row>
    <row r="27" spans="1:6" s="580" customFormat="1" ht="9.9499999999999993" customHeight="1">
      <c r="A27" s="1192"/>
      <c r="B27" s="1193"/>
      <c r="C27" s="1194"/>
      <c r="D27" s="1195"/>
      <c r="E27" s="1195"/>
      <c r="F27" s="1196"/>
    </row>
    <row r="28" spans="1:6" s="580" customFormat="1">
      <c r="A28" s="837" t="s">
        <v>197</v>
      </c>
      <c r="B28" s="1012" t="s">
        <v>402</v>
      </c>
      <c r="C28" s="1013"/>
      <c r="D28" s="1013"/>
      <c r="E28" s="1013"/>
      <c r="F28" s="1014"/>
    </row>
    <row r="29" spans="1:6" s="580" customFormat="1" ht="50.1" customHeight="1">
      <c r="A29" s="826" t="s">
        <v>397</v>
      </c>
      <c r="B29" s="1453" t="s">
        <v>385</v>
      </c>
      <c r="C29" s="1454"/>
      <c r="D29" s="1454"/>
      <c r="E29" s="1454"/>
      <c r="F29" s="1455"/>
    </row>
    <row r="30" spans="1:6" s="580" customFormat="1" ht="30" customHeight="1">
      <c r="A30" s="826" t="s">
        <v>398</v>
      </c>
      <c r="B30" s="1453" t="s">
        <v>388</v>
      </c>
      <c r="C30" s="1454"/>
      <c r="D30" s="1454"/>
      <c r="E30" s="1454"/>
      <c r="F30" s="1455"/>
    </row>
    <row r="31" spans="1:6" s="580" customFormat="1">
      <c r="A31" s="827"/>
      <c r="B31" s="828" t="s">
        <v>391</v>
      </c>
      <c r="C31" s="829" t="s">
        <v>392</v>
      </c>
      <c r="D31" s="830" t="s">
        <v>393</v>
      </c>
      <c r="E31" s="830" t="s">
        <v>394</v>
      </c>
      <c r="F31" s="831" t="s">
        <v>192</v>
      </c>
    </row>
    <row r="32" spans="1:6" s="580" customFormat="1">
      <c r="A32" s="832"/>
      <c r="B32" s="833"/>
      <c r="C32" s="834"/>
      <c r="D32" s="833"/>
      <c r="E32" s="835">
        <f>(D32/12)*C32</f>
        <v>0</v>
      </c>
      <c r="F32" s="836"/>
    </row>
    <row r="33" spans="1:8" s="580" customFormat="1" ht="9.9499999999999993" customHeight="1">
      <c r="A33" s="1192"/>
      <c r="B33" s="1193"/>
      <c r="C33" s="1194"/>
      <c r="D33" s="1195"/>
      <c r="E33" s="1195"/>
      <c r="F33" s="1196"/>
    </row>
    <row r="34" spans="1:8" s="580" customFormat="1" ht="19.5" customHeight="1">
      <c r="A34" s="837" t="s">
        <v>198</v>
      </c>
      <c r="B34" s="1012" t="s">
        <v>403</v>
      </c>
      <c r="C34" s="1013"/>
      <c r="D34" s="1013"/>
      <c r="E34" s="1013"/>
      <c r="F34" s="1014"/>
    </row>
    <row r="35" spans="1:8" s="580" customFormat="1" ht="50.1" customHeight="1">
      <c r="A35" s="826" t="s">
        <v>397</v>
      </c>
      <c r="B35" s="1453" t="s">
        <v>385</v>
      </c>
      <c r="C35" s="1454"/>
      <c r="D35" s="1454"/>
      <c r="E35" s="1454"/>
      <c r="F35" s="1455"/>
    </row>
    <row r="36" spans="1:8" s="580" customFormat="1">
      <c r="A36" s="826" t="s">
        <v>398</v>
      </c>
      <c r="B36" s="1453" t="s">
        <v>388</v>
      </c>
      <c r="C36" s="1454"/>
      <c r="D36" s="1454"/>
      <c r="E36" s="1454"/>
      <c r="F36" s="1455"/>
    </row>
    <row r="37" spans="1:8" s="580" customFormat="1" ht="17.25" thickBot="1">
      <c r="A37" s="842"/>
      <c r="B37" s="828" t="s">
        <v>391</v>
      </c>
      <c r="C37" s="829" t="s">
        <v>392</v>
      </c>
      <c r="D37" s="830" t="s">
        <v>393</v>
      </c>
      <c r="E37" s="830" t="s">
        <v>394</v>
      </c>
      <c r="F37" s="831" t="s">
        <v>192</v>
      </c>
      <c r="H37" s="580" t="s">
        <v>203</v>
      </c>
    </row>
    <row r="38" spans="1:8" s="580" customFormat="1">
      <c r="A38" s="832"/>
      <c r="B38" s="838"/>
      <c r="C38" s="839"/>
      <c r="D38" s="840"/>
      <c r="E38" s="835">
        <f>(D38/12)*C38</f>
        <v>0</v>
      </c>
      <c r="F38" s="841"/>
    </row>
    <row r="39" spans="1:8" s="580" customFormat="1" ht="9.9499999999999993" customHeight="1">
      <c r="A39" s="1192"/>
      <c r="B39" s="1193"/>
      <c r="C39" s="1194"/>
      <c r="D39" s="1195"/>
      <c r="E39" s="1195"/>
      <c r="F39" s="1196"/>
    </row>
    <row r="40" spans="1:8">
      <c r="A40" s="843"/>
      <c r="B40" s="844" t="s">
        <v>404</v>
      </c>
      <c r="C40" s="845">
        <f>SUM(C8,C14,C20,C26,C32,C37)</f>
        <v>0</v>
      </c>
      <c r="D40" s="1197" t="s">
        <v>405</v>
      </c>
      <c r="E40" s="846">
        <f>SUM(E8,E14,E20,E26,E32,E37)</f>
        <v>0</v>
      </c>
      <c r="F40" s="847"/>
    </row>
    <row r="41" spans="1:8">
      <c r="A41" s="848"/>
      <c r="B41" s="848"/>
      <c r="C41" s="849"/>
      <c r="D41" s="848"/>
      <c r="E41" s="844" t="s">
        <v>205</v>
      </c>
      <c r="F41" s="850">
        <f>SUM(F38,F32,F26,F20,F14,F8)</f>
        <v>0</v>
      </c>
    </row>
    <row r="42" spans="1:8">
      <c r="F42" s="599"/>
    </row>
    <row r="43" spans="1:8" hidden="1">
      <c r="A43" s="1448"/>
      <c r="B43" s="1448"/>
      <c r="C43" s="821"/>
      <c r="D43" s="820"/>
      <c r="E43" s="771"/>
      <c r="F43" s="823"/>
    </row>
    <row r="44" spans="1:8" hidden="1">
      <c r="A44" s="1448"/>
      <c r="B44" s="1448"/>
      <c r="C44" s="1448"/>
      <c r="D44" s="820"/>
      <c r="E44" s="773"/>
      <c r="F44" s="823"/>
    </row>
    <row r="45" spans="1:8" hidden="1">
      <c r="E45" s="775"/>
      <c r="F45" s="822"/>
    </row>
    <row r="46" spans="1:8" hidden="1">
      <c r="F46" s="599"/>
    </row>
    <row r="47" spans="1:8" hidden="1">
      <c r="F47" s="599"/>
    </row>
    <row r="48" spans="1:8">
      <c r="F48" s="599"/>
    </row>
    <row r="49" spans="1:8" s="580" customFormat="1">
      <c r="A49" s="1462" t="s">
        <v>206</v>
      </c>
      <c r="B49" s="1462"/>
      <c r="C49" s="581"/>
    </row>
    <row r="50" spans="1:8" s="580" customFormat="1">
      <c r="A50" s="933"/>
      <c r="B50" s="933"/>
      <c r="C50" s="934"/>
      <c r="D50" s="935"/>
      <c r="E50" s="935"/>
      <c r="F50" s="935"/>
    </row>
    <row r="51" spans="1:8" s="580" customFormat="1">
      <c r="A51" s="856" t="s">
        <v>207</v>
      </c>
      <c r="B51" s="855"/>
      <c r="C51" s="854"/>
      <c r="D51" s="857"/>
      <c r="E51" s="855"/>
      <c r="F51" s="858"/>
    </row>
    <row r="52" spans="1:8" s="580" customFormat="1" ht="19.5" customHeight="1">
      <c r="A52" s="1459" t="s">
        <v>406</v>
      </c>
      <c r="B52" s="1460"/>
      <c r="C52" s="1460"/>
      <c r="D52" s="1460"/>
      <c r="E52" s="1460"/>
      <c r="F52" s="1461"/>
    </row>
    <row r="53" spans="1:8" s="580" customFormat="1">
      <c r="A53" s="1198"/>
      <c r="B53" s="1019"/>
      <c r="C53" s="1019"/>
      <c r="D53" s="1019" t="s">
        <v>211</v>
      </c>
      <c r="E53" s="1446">
        <f t="shared" ref="E53:E60" si="0">$F$41*G53</f>
        <v>0</v>
      </c>
      <c r="F53" s="1447"/>
      <c r="G53" s="605">
        <v>7.6499999999999999E-2</v>
      </c>
      <c r="H53" s="695" t="s">
        <v>212</v>
      </c>
    </row>
    <row r="54" spans="1:8" s="580" customFormat="1">
      <c r="A54" s="1198"/>
      <c r="B54" s="1019"/>
      <c r="C54" s="1019"/>
      <c r="D54" s="1019" t="s">
        <v>213</v>
      </c>
      <c r="E54" s="1446">
        <f t="shared" si="0"/>
        <v>0</v>
      </c>
      <c r="F54" s="1447"/>
      <c r="G54" s="605">
        <v>4.8000000000000001E-2</v>
      </c>
    </row>
    <row r="55" spans="1:8" s="580" customFormat="1">
      <c r="A55" s="1198"/>
      <c r="B55" s="1019"/>
      <c r="C55" s="1019"/>
      <c r="D55" s="1019" t="s">
        <v>214</v>
      </c>
      <c r="E55" s="1446">
        <f t="shared" si="0"/>
        <v>0</v>
      </c>
      <c r="F55" s="1447"/>
      <c r="G55" s="605">
        <v>0.14249999999999999</v>
      </c>
    </row>
    <row r="56" spans="1:8" s="580" customFormat="1">
      <c r="A56" s="1198"/>
      <c r="B56" s="1019"/>
      <c r="C56" s="1019"/>
      <c r="D56" s="1019" t="s">
        <v>215</v>
      </c>
      <c r="E56" s="1446">
        <f t="shared" si="0"/>
        <v>0</v>
      </c>
      <c r="F56" s="1447"/>
      <c r="G56" s="605">
        <v>0.01</v>
      </c>
    </row>
    <row r="57" spans="1:8" s="580" customFormat="1">
      <c r="A57" s="1198"/>
      <c r="B57" s="1019"/>
      <c r="C57" s="1019"/>
      <c r="D57" s="1019" t="s">
        <v>216</v>
      </c>
      <c r="E57" s="1446">
        <f t="shared" si="0"/>
        <v>0</v>
      </c>
      <c r="F57" s="1447"/>
      <c r="G57" s="605">
        <v>2.1999999999999999E-2</v>
      </c>
    </row>
    <row r="58" spans="1:8" s="580" customFormat="1">
      <c r="A58" s="1198"/>
      <c r="B58" s="1019"/>
      <c r="C58" s="1019"/>
      <c r="D58" s="1019" t="s">
        <v>217</v>
      </c>
      <c r="E58" s="1446">
        <f t="shared" si="0"/>
        <v>0</v>
      </c>
      <c r="F58" s="1447"/>
      <c r="G58" s="605">
        <v>0</v>
      </c>
    </row>
    <row r="59" spans="1:8" s="580" customFormat="1">
      <c r="A59" s="1198"/>
      <c r="B59" s="1019"/>
      <c r="C59" s="1019"/>
      <c r="D59" s="1019" t="s">
        <v>218</v>
      </c>
      <c r="E59" s="1446">
        <f t="shared" si="0"/>
        <v>0</v>
      </c>
      <c r="F59" s="1447"/>
      <c r="G59" s="605">
        <v>0</v>
      </c>
    </row>
    <row r="60" spans="1:8" s="580" customFormat="1">
      <c r="A60" s="1198"/>
      <c r="B60" s="1019"/>
      <c r="C60" s="1019"/>
      <c r="D60" s="1019" t="s">
        <v>407</v>
      </c>
      <c r="E60" s="1446">
        <f t="shared" si="0"/>
        <v>0</v>
      </c>
      <c r="F60" s="1447"/>
      <c r="G60" s="605">
        <v>0</v>
      </c>
    </row>
    <row r="61" spans="1:8" s="580" customFormat="1">
      <c r="A61" s="855"/>
      <c r="B61" s="855"/>
      <c r="C61" s="854"/>
      <c r="D61" s="855"/>
      <c r="E61" s="859" t="s">
        <v>219</v>
      </c>
      <c r="F61" s="860">
        <f>ROUND(SUM(E53:F60),0)</f>
        <v>0</v>
      </c>
      <c r="G61" s="605">
        <f>SUM(G53:G60)</f>
        <v>0.29900000000000004</v>
      </c>
    </row>
    <row r="62" spans="1:8" s="580" customFormat="1" ht="7.5" customHeight="1">
      <c r="A62" s="855"/>
      <c r="B62" s="855"/>
      <c r="C62" s="854"/>
      <c r="D62" s="855"/>
      <c r="E62" s="861"/>
      <c r="F62" s="862"/>
    </row>
    <row r="63" spans="1:8" s="580" customFormat="1">
      <c r="A63" s="855"/>
      <c r="B63" s="855"/>
      <c r="C63" s="863"/>
      <c r="D63" s="855"/>
      <c r="E63" s="864" t="s">
        <v>220</v>
      </c>
      <c r="F63" s="865">
        <f>IF(F61=0,0,F61/F41)</f>
        <v>0</v>
      </c>
      <c r="H63" s="695" t="s">
        <v>408</v>
      </c>
    </row>
    <row r="64" spans="1:8" s="580" customFormat="1" ht="9.9499999999999993" customHeight="1">
      <c r="A64" s="866"/>
      <c r="B64" s="855"/>
      <c r="C64" s="854"/>
      <c r="D64" s="867"/>
      <c r="E64" s="857"/>
      <c r="F64" s="858"/>
    </row>
    <row r="65" spans="1:14" s="580" customFormat="1">
      <c r="A65" s="855"/>
      <c r="B65" s="855"/>
      <c r="C65" s="854"/>
      <c r="D65" s="855"/>
      <c r="E65" s="864" t="s">
        <v>409</v>
      </c>
      <c r="F65" s="860">
        <f>SUM(F61,F41)</f>
        <v>0</v>
      </c>
    </row>
    <row r="66" spans="1:14" s="580" customFormat="1">
      <c r="C66" s="581"/>
      <c r="E66" s="595"/>
      <c r="F66" s="602"/>
    </row>
    <row r="67" spans="1:14" s="580" customFormat="1" ht="15" customHeight="1">
      <c r="A67" s="936" t="s">
        <v>222</v>
      </c>
      <c r="B67" s="937"/>
      <c r="C67" s="581"/>
      <c r="F67" s="604"/>
    </row>
    <row r="68" spans="1:14" ht="15" customHeight="1">
      <c r="A68" s="614"/>
      <c r="B68" s="614"/>
    </row>
    <row r="69" spans="1:14" ht="15" customHeight="1">
      <c r="A69" s="908" t="s">
        <v>223</v>
      </c>
      <c r="B69" s="909"/>
      <c r="C69" s="910"/>
      <c r="D69" s="911"/>
      <c r="E69" s="912"/>
      <c r="F69" s="913"/>
    </row>
    <row r="70" spans="1:14" ht="15" customHeight="1">
      <c r="A70" s="914"/>
      <c r="B70" s="1428" t="s">
        <v>411</v>
      </c>
      <c r="C70" s="1428"/>
      <c r="D70" s="1428"/>
      <c r="E70" s="912"/>
      <c r="F70" s="913"/>
    </row>
    <row r="71" spans="1:14" ht="15" customHeight="1">
      <c r="A71" s="914" t="s">
        <v>224</v>
      </c>
      <c r="B71" s="1429"/>
      <c r="C71" s="1429"/>
      <c r="D71" s="1429"/>
      <c r="E71" s="915" t="s">
        <v>412</v>
      </c>
      <c r="F71" s="916" t="s">
        <v>209</v>
      </c>
      <c r="H71" s="1241" t="s">
        <v>224</v>
      </c>
      <c r="I71" s="1434" t="s">
        <v>225</v>
      </c>
      <c r="J71" s="1435"/>
      <c r="K71" s="1435"/>
      <c r="L71" s="1241" t="s">
        <v>226</v>
      </c>
      <c r="M71" s="678" t="s">
        <v>209</v>
      </c>
      <c r="N71" s="677"/>
    </row>
    <row r="72" spans="1:14" ht="15" customHeight="1">
      <c r="A72" s="917"/>
      <c r="B72" s="1425"/>
      <c r="C72" s="1426"/>
      <c r="D72" s="1427"/>
      <c r="E72" s="918"/>
      <c r="F72" s="919"/>
      <c r="H72" s="676" t="s">
        <v>227</v>
      </c>
      <c r="I72" s="1431" t="s">
        <v>413</v>
      </c>
      <c r="J72" s="1431"/>
      <c r="K72" s="1431"/>
      <c r="L72" s="676" t="s">
        <v>414</v>
      </c>
      <c r="M72" s="679">
        <v>35100</v>
      </c>
      <c r="N72" s="677"/>
    </row>
    <row r="73" spans="1:14" ht="15" customHeight="1">
      <c r="A73" s="917"/>
      <c r="B73" s="1425"/>
      <c r="C73" s="1426"/>
      <c r="D73" s="1427"/>
      <c r="E73" s="918"/>
      <c r="F73" s="919"/>
      <c r="H73" s="676" t="s">
        <v>227</v>
      </c>
      <c r="I73" s="1431" t="s">
        <v>415</v>
      </c>
      <c r="J73" s="1431"/>
      <c r="K73" s="1431"/>
      <c r="L73" s="676" t="s">
        <v>416</v>
      </c>
      <c r="M73" s="679">
        <v>9133</v>
      </c>
      <c r="N73" s="677"/>
    </row>
    <row r="74" spans="1:14" ht="15" customHeight="1">
      <c r="A74" s="917"/>
      <c r="B74" s="1425"/>
      <c r="C74" s="1426"/>
      <c r="D74" s="1427"/>
      <c r="E74" s="918"/>
      <c r="F74" s="919"/>
      <c r="H74" s="677" t="s">
        <v>417</v>
      </c>
    </row>
    <row r="75" spans="1:14" ht="15" customHeight="1">
      <c r="A75" s="917"/>
      <c r="B75" s="1425"/>
      <c r="C75" s="1426"/>
      <c r="D75" s="1427"/>
      <c r="E75" s="918"/>
      <c r="F75" s="919"/>
    </row>
    <row r="76" spans="1:14" ht="15" customHeight="1">
      <c r="A76" s="917"/>
      <c r="B76" s="1425"/>
      <c r="C76" s="1426"/>
      <c r="D76" s="1427"/>
      <c r="E76" s="918"/>
      <c r="F76" s="919"/>
      <c r="H76" s="677" t="s">
        <v>418</v>
      </c>
    </row>
    <row r="77" spans="1:14" ht="15" customHeight="1">
      <c r="A77" s="906"/>
      <c r="B77" s="920"/>
      <c r="C77" s="904"/>
      <c r="D77" s="920"/>
      <c r="E77" s="921" t="s">
        <v>230</v>
      </c>
      <c r="F77" s="922">
        <f>ROUND(SUM(F72:F76),0)</f>
        <v>0</v>
      </c>
    </row>
    <row r="78" spans="1:14" ht="15" customHeight="1">
      <c r="A78" s="906"/>
      <c r="B78" s="920"/>
      <c r="C78" s="904"/>
      <c r="D78" s="920"/>
      <c r="E78" s="906"/>
      <c r="F78" s="907"/>
    </row>
    <row r="79" spans="1:14" ht="15" customHeight="1">
      <c r="A79" s="908" t="s">
        <v>231</v>
      </c>
      <c r="B79" s="920"/>
      <c r="C79" s="904"/>
      <c r="D79" s="920"/>
      <c r="E79" s="906"/>
      <c r="F79" s="907"/>
    </row>
    <row r="80" spans="1:14" ht="15" customHeight="1">
      <c r="A80" s="914"/>
      <c r="B80" s="920"/>
      <c r="C80" s="904"/>
      <c r="D80" s="920"/>
      <c r="E80" s="906"/>
      <c r="F80" s="907"/>
    </row>
    <row r="81" spans="1:13" ht="15" customHeight="1">
      <c r="A81" s="914"/>
      <c r="B81" s="1428" t="s">
        <v>411</v>
      </c>
      <c r="C81" s="1428"/>
      <c r="D81" s="1428"/>
      <c r="E81" s="912"/>
      <c r="F81" s="913"/>
      <c r="H81" s="1241" t="s">
        <v>224</v>
      </c>
      <c r="I81" s="1434" t="s">
        <v>225</v>
      </c>
      <c r="J81" s="1435"/>
      <c r="K81" s="1435"/>
      <c r="L81" s="1241" t="s">
        <v>226</v>
      </c>
      <c r="M81" s="678" t="s">
        <v>209</v>
      </c>
    </row>
    <row r="82" spans="1:13" ht="15" customHeight="1">
      <c r="A82" s="914" t="s">
        <v>224</v>
      </c>
      <c r="B82" s="1429"/>
      <c r="C82" s="1429"/>
      <c r="D82" s="1429"/>
      <c r="E82" s="915" t="s">
        <v>412</v>
      </c>
      <c r="F82" s="916" t="s">
        <v>209</v>
      </c>
      <c r="H82" s="676" t="s">
        <v>232</v>
      </c>
      <c r="I82" s="1431" t="s">
        <v>233</v>
      </c>
      <c r="J82" s="1431"/>
      <c r="K82" s="1431"/>
      <c r="L82" s="676" t="s">
        <v>419</v>
      </c>
      <c r="M82" s="679">
        <v>1500</v>
      </c>
    </row>
    <row r="83" spans="1:13" ht="15" customHeight="1">
      <c r="A83" s="917"/>
      <c r="B83" s="1425"/>
      <c r="C83" s="1426"/>
      <c r="D83" s="1427"/>
      <c r="E83" s="918"/>
      <c r="F83" s="919"/>
    </row>
    <row r="84" spans="1:13" ht="15" customHeight="1">
      <c r="A84" s="917"/>
      <c r="B84" s="1425"/>
      <c r="C84" s="1426"/>
      <c r="D84" s="1427"/>
      <c r="E84" s="918"/>
      <c r="F84" s="919"/>
    </row>
    <row r="85" spans="1:13" ht="15" customHeight="1">
      <c r="A85" s="917"/>
      <c r="B85" s="1425"/>
      <c r="C85" s="1426"/>
      <c r="D85" s="1427"/>
      <c r="E85" s="918"/>
      <c r="F85" s="919"/>
    </row>
    <row r="86" spans="1:13" ht="15" customHeight="1">
      <c r="A86" s="917"/>
      <c r="B86" s="1425"/>
      <c r="C86" s="1426"/>
      <c r="D86" s="1427"/>
      <c r="E86" s="918"/>
      <c r="F86" s="919"/>
    </row>
    <row r="87" spans="1:13" ht="15" customHeight="1">
      <c r="A87" s="906"/>
      <c r="B87" s="920"/>
      <c r="C87" s="904"/>
      <c r="D87" s="920"/>
      <c r="E87" s="921" t="s">
        <v>235</v>
      </c>
      <c r="F87" s="922">
        <f>ROUND(SUM(F82:F86),0)</f>
        <v>0</v>
      </c>
    </row>
    <row r="88" spans="1:13" ht="15" customHeight="1">
      <c r="A88" s="914"/>
      <c r="B88" s="920"/>
      <c r="C88" s="904"/>
      <c r="D88" s="920"/>
      <c r="E88" s="906"/>
      <c r="F88" s="907"/>
    </row>
    <row r="89" spans="1:13" ht="15" customHeight="1">
      <c r="A89" s="908" t="s">
        <v>236</v>
      </c>
      <c r="B89" s="920"/>
      <c r="C89" s="904"/>
      <c r="D89" s="920"/>
      <c r="E89" s="906"/>
      <c r="F89" s="907"/>
    </row>
    <row r="90" spans="1:13" ht="15" customHeight="1">
      <c r="A90" s="914"/>
      <c r="B90" s="920"/>
      <c r="C90" s="904"/>
      <c r="D90" s="920"/>
      <c r="E90" s="906"/>
      <c r="F90" s="907"/>
    </row>
    <row r="91" spans="1:13" ht="15" customHeight="1">
      <c r="A91" s="914" t="s">
        <v>224</v>
      </c>
      <c r="B91" s="923" t="s">
        <v>225</v>
      </c>
      <c r="C91" s="923"/>
      <c r="D91" s="923"/>
      <c r="E91" s="915" t="s">
        <v>412</v>
      </c>
      <c r="F91" s="916" t="s">
        <v>209</v>
      </c>
      <c r="H91" s="1241" t="s">
        <v>224</v>
      </c>
      <c r="I91" s="1434" t="s">
        <v>225</v>
      </c>
      <c r="J91" s="1435"/>
      <c r="K91" s="1435"/>
      <c r="L91" s="1241" t="s">
        <v>226</v>
      </c>
      <c r="M91" s="678" t="s">
        <v>209</v>
      </c>
    </row>
    <row r="92" spans="1:13" ht="15" customHeight="1">
      <c r="A92" s="917"/>
      <c r="B92" s="1432"/>
      <c r="C92" s="1436"/>
      <c r="D92" s="1433"/>
      <c r="E92" s="918"/>
      <c r="F92" s="919"/>
      <c r="H92" s="676" t="s">
        <v>237</v>
      </c>
      <c r="I92" s="1431" t="s">
        <v>238</v>
      </c>
      <c r="J92" s="1431"/>
      <c r="K92" s="1431"/>
      <c r="L92" s="676" t="s">
        <v>239</v>
      </c>
      <c r="M92" s="679">
        <f>100*12</f>
        <v>1200</v>
      </c>
    </row>
    <row r="93" spans="1:13" ht="15" customHeight="1">
      <c r="A93" s="917"/>
      <c r="B93" s="1432"/>
      <c r="C93" s="1436"/>
      <c r="D93" s="1433"/>
      <c r="E93" s="918"/>
      <c r="F93" s="919"/>
    </row>
    <row r="94" spans="1:13" ht="15" customHeight="1">
      <c r="A94" s="917"/>
      <c r="B94" s="1432"/>
      <c r="C94" s="1436"/>
      <c r="D94" s="1433"/>
      <c r="E94" s="918"/>
      <c r="F94" s="919"/>
    </row>
    <row r="95" spans="1:13" ht="15" customHeight="1">
      <c r="A95" s="917"/>
      <c r="B95" s="1432"/>
      <c r="C95" s="1436"/>
      <c r="D95" s="1433"/>
      <c r="E95" s="918"/>
      <c r="F95" s="919"/>
    </row>
    <row r="96" spans="1:13" ht="15" customHeight="1">
      <c r="A96" s="917"/>
      <c r="B96" s="1432"/>
      <c r="C96" s="1436"/>
      <c r="D96" s="1433"/>
      <c r="E96" s="918"/>
      <c r="F96" s="919"/>
    </row>
    <row r="97" spans="1:13" ht="15" customHeight="1">
      <c r="A97" s="914"/>
      <c r="B97" s="906"/>
      <c r="C97" s="905"/>
      <c r="D97" s="920"/>
      <c r="E97" s="921" t="s">
        <v>240</v>
      </c>
      <c r="F97" s="922">
        <f>ROUND(SUM(F92:F96),0)</f>
        <v>0</v>
      </c>
    </row>
    <row r="98" spans="1:13" ht="15" customHeight="1">
      <c r="A98" s="906"/>
      <c r="B98" s="906"/>
      <c r="C98" s="905"/>
      <c r="D98" s="906"/>
      <c r="E98" s="906"/>
      <c r="F98" s="907"/>
    </row>
    <row r="99" spans="1:13" ht="15" customHeight="1">
      <c r="A99" s="908" t="s">
        <v>241</v>
      </c>
      <c r="B99" s="906"/>
      <c r="C99" s="905"/>
      <c r="D99" s="906"/>
      <c r="E99" s="906"/>
      <c r="F99" s="907"/>
    </row>
    <row r="100" spans="1:13" ht="15" customHeight="1">
      <c r="A100" s="906"/>
      <c r="B100" s="906"/>
      <c r="C100" s="905"/>
      <c r="D100" s="906"/>
      <c r="E100" s="924"/>
      <c r="F100" s="925"/>
    </row>
    <row r="101" spans="1:13" ht="15" customHeight="1">
      <c r="A101" s="926" t="s">
        <v>242</v>
      </c>
      <c r="B101" s="1437" t="s">
        <v>243</v>
      </c>
      <c r="C101" s="1437"/>
      <c r="D101" s="927" t="s">
        <v>224</v>
      </c>
      <c r="E101" s="915" t="s">
        <v>412</v>
      </c>
      <c r="F101" s="928" t="s">
        <v>209</v>
      </c>
      <c r="H101" s="683" t="s">
        <v>242</v>
      </c>
      <c r="I101" s="677"/>
      <c r="J101" s="683" t="s">
        <v>243</v>
      </c>
      <c r="K101" s="683" t="s">
        <v>224</v>
      </c>
      <c r="L101" s="683" t="s">
        <v>226</v>
      </c>
      <c r="M101" s="684" t="s">
        <v>209</v>
      </c>
    </row>
    <row r="102" spans="1:13" ht="15" customHeight="1">
      <c r="A102" s="929"/>
      <c r="B102" s="1438"/>
      <c r="C102" s="1439"/>
      <c r="D102" s="930"/>
      <c r="E102" s="930"/>
      <c r="F102" s="931"/>
      <c r="H102" s="1430" t="s">
        <v>244</v>
      </c>
      <c r="I102" s="1431"/>
      <c r="J102" s="1240" t="s">
        <v>245</v>
      </c>
      <c r="K102" s="1240" t="s">
        <v>246</v>
      </c>
      <c r="L102" s="1240" t="s">
        <v>420</v>
      </c>
      <c r="M102" s="685">
        <v>1200</v>
      </c>
    </row>
    <row r="103" spans="1:13" ht="15" customHeight="1">
      <c r="A103" s="929"/>
      <c r="B103" s="1432"/>
      <c r="C103" s="1433"/>
      <c r="D103" s="930"/>
      <c r="E103" s="930"/>
      <c r="F103" s="931"/>
    </row>
    <row r="104" spans="1:13" ht="15" customHeight="1">
      <c r="A104" s="929"/>
      <c r="B104" s="1432"/>
      <c r="C104" s="1433"/>
      <c r="D104" s="930"/>
      <c r="E104" s="930"/>
      <c r="F104" s="931"/>
    </row>
    <row r="105" spans="1:13" ht="15" customHeight="1">
      <c r="A105" s="929"/>
      <c r="B105" s="1432"/>
      <c r="C105" s="1433"/>
      <c r="D105" s="930"/>
      <c r="E105" s="930"/>
      <c r="F105" s="931"/>
    </row>
    <row r="106" spans="1:13" ht="15" customHeight="1">
      <c r="A106" s="906"/>
      <c r="B106" s="906"/>
      <c r="C106" s="905"/>
      <c r="D106" s="906"/>
      <c r="E106" s="921" t="s">
        <v>248</v>
      </c>
      <c r="F106" s="922">
        <f>ROUND(SUM(F102:F105),0)</f>
        <v>0</v>
      </c>
    </row>
    <row r="107" spans="1:13" ht="15" customHeight="1">
      <c r="A107" s="906"/>
      <c r="B107" s="906"/>
      <c r="C107" s="905"/>
      <c r="D107" s="906"/>
      <c r="E107" s="906"/>
      <c r="F107" s="907"/>
    </row>
    <row r="108" spans="1:13" ht="15" customHeight="1">
      <c r="A108" s="908" t="s">
        <v>249</v>
      </c>
      <c r="B108" s="906"/>
      <c r="C108" s="905"/>
      <c r="D108" s="906"/>
      <c r="E108" s="906"/>
      <c r="F108" s="907"/>
    </row>
    <row r="109" spans="1:13" ht="15" customHeight="1">
      <c r="A109" s="926"/>
      <c r="B109" s="906"/>
      <c r="C109" s="905"/>
      <c r="D109" s="906"/>
      <c r="E109" s="906"/>
      <c r="F109" s="907"/>
    </row>
    <row r="110" spans="1:13" ht="15" customHeight="1">
      <c r="A110" s="914" t="s">
        <v>421</v>
      </c>
      <c r="B110" s="932" t="s">
        <v>251</v>
      </c>
      <c r="C110" s="932"/>
      <c r="D110" s="932"/>
      <c r="E110" s="915" t="s">
        <v>412</v>
      </c>
      <c r="F110" s="916" t="s">
        <v>209</v>
      </c>
      <c r="H110" s="1241" t="s">
        <v>250</v>
      </c>
      <c r="I110" s="1434" t="s">
        <v>251</v>
      </c>
      <c r="J110" s="1435"/>
      <c r="K110" s="1435"/>
      <c r="L110" s="1241" t="s">
        <v>226</v>
      </c>
      <c r="M110" s="678" t="s">
        <v>209</v>
      </c>
    </row>
    <row r="111" spans="1:13" ht="15" customHeight="1">
      <c r="A111" s="929"/>
      <c r="B111" s="1432" t="s">
        <v>422</v>
      </c>
      <c r="C111" s="1436"/>
      <c r="D111" s="1433"/>
      <c r="E111" s="918"/>
      <c r="F111" s="919"/>
      <c r="H111" s="676" t="s">
        <v>252</v>
      </c>
      <c r="I111" s="1431" t="s">
        <v>253</v>
      </c>
      <c r="J111" s="1431"/>
      <c r="K111" s="1431"/>
      <c r="L111" s="676" t="s">
        <v>254</v>
      </c>
      <c r="M111" s="679">
        <f>500*4</f>
        <v>2000</v>
      </c>
    </row>
    <row r="112" spans="1:13" ht="15" customHeight="1">
      <c r="A112" s="929"/>
      <c r="B112" s="1432"/>
      <c r="C112" s="1436"/>
      <c r="D112" s="1433"/>
      <c r="E112" s="918"/>
      <c r="F112" s="919"/>
    </row>
    <row r="113" spans="1:13" ht="15" customHeight="1">
      <c r="A113" s="929"/>
      <c r="B113" s="1432"/>
      <c r="C113" s="1436"/>
      <c r="D113" s="1433"/>
      <c r="E113" s="918"/>
      <c r="F113" s="919"/>
    </row>
    <row r="114" spans="1:13" ht="15" customHeight="1">
      <c r="A114" s="929"/>
      <c r="B114" s="1432"/>
      <c r="C114" s="1436"/>
      <c r="D114" s="1433"/>
      <c r="E114" s="918"/>
      <c r="F114" s="919"/>
    </row>
    <row r="115" spans="1:13" ht="15" customHeight="1">
      <c r="A115" s="906"/>
      <c r="B115" s="906"/>
      <c r="C115" s="905"/>
      <c r="D115" s="920"/>
      <c r="E115" s="921" t="s">
        <v>255</v>
      </c>
      <c r="F115" s="922">
        <f>ROUND(SUM(F111:F114),0)</f>
        <v>0</v>
      </c>
    </row>
    <row r="117" spans="1:13">
      <c r="A117" s="868" t="s">
        <v>423</v>
      </c>
      <c r="B117" s="869"/>
      <c r="C117" s="870"/>
      <c r="D117" s="869"/>
      <c r="E117" s="869"/>
      <c r="F117" s="871"/>
    </row>
    <row r="118" spans="1:13" ht="6" hidden="1" customHeight="1">
      <c r="A118" s="872"/>
      <c r="B118" s="869"/>
      <c r="C118" s="870"/>
      <c r="D118" s="869"/>
      <c r="E118" s="869"/>
      <c r="F118" s="871"/>
    </row>
    <row r="119" spans="1:13">
      <c r="A119" s="873" t="s">
        <v>224</v>
      </c>
      <c r="B119" s="1443" t="s">
        <v>225</v>
      </c>
      <c r="C119" s="1444"/>
      <c r="D119" s="1445"/>
      <c r="E119" s="874" t="s">
        <v>412</v>
      </c>
      <c r="F119" s="875" t="s">
        <v>209</v>
      </c>
      <c r="H119" s="1241" t="s">
        <v>224</v>
      </c>
      <c r="I119" s="1434" t="s">
        <v>225</v>
      </c>
      <c r="J119" s="1435"/>
      <c r="K119" s="1435"/>
      <c r="L119" s="1241" t="s">
        <v>226</v>
      </c>
      <c r="M119" s="678" t="s">
        <v>209</v>
      </c>
    </row>
    <row r="120" spans="1:13" ht="36" customHeight="1">
      <c r="A120" s="876"/>
      <c r="B120" s="1440"/>
      <c r="C120" s="1441"/>
      <c r="D120" s="1442"/>
      <c r="E120" s="1199"/>
      <c r="F120" s="877"/>
      <c r="H120" s="676" t="s">
        <v>257</v>
      </c>
      <c r="I120" s="1431" t="s">
        <v>258</v>
      </c>
      <c r="J120" s="1431"/>
      <c r="K120" s="1431"/>
      <c r="L120" s="676" t="s">
        <v>259</v>
      </c>
      <c r="M120" s="679">
        <f>50*20</f>
        <v>1000</v>
      </c>
    </row>
    <row r="121" spans="1:13" ht="36" customHeight="1">
      <c r="A121" s="876"/>
      <c r="B121" s="1440"/>
      <c r="C121" s="1441"/>
      <c r="D121" s="1442"/>
      <c r="E121" s="1199"/>
      <c r="F121" s="877"/>
      <c r="H121" s="616"/>
      <c r="I121" s="540"/>
      <c r="J121" s="540"/>
      <c r="K121" s="540"/>
      <c r="L121" s="616"/>
      <c r="M121" s="636"/>
    </row>
    <row r="122" spans="1:13" hidden="1">
      <c r="A122" s="876"/>
      <c r="B122" s="1200"/>
      <c r="C122" s="1201"/>
      <c r="D122" s="1202"/>
      <c r="E122" s="824"/>
      <c r="F122" s="877"/>
      <c r="H122" s="616"/>
      <c r="I122" s="540"/>
      <c r="J122" s="540"/>
      <c r="K122" s="540"/>
      <c r="L122" s="616"/>
      <c r="M122" s="636"/>
    </row>
    <row r="123" spans="1:13" hidden="1">
      <c r="A123" s="876"/>
      <c r="B123" s="1200"/>
      <c r="C123" s="1201"/>
      <c r="D123" s="1202"/>
      <c r="E123" s="824"/>
      <c r="F123" s="877"/>
      <c r="H123" s="616"/>
      <c r="I123" s="540"/>
      <c r="J123" s="540"/>
      <c r="K123" s="540"/>
      <c r="L123" s="616"/>
      <c r="M123" s="636"/>
    </row>
    <row r="124" spans="1:13" hidden="1">
      <c r="A124" s="876"/>
      <c r="B124" s="1200"/>
      <c r="C124" s="1201"/>
      <c r="D124" s="1202"/>
      <c r="E124" s="824"/>
      <c r="F124" s="877"/>
    </row>
    <row r="125" spans="1:13">
      <c r="A125" s="869"/>
      <c r="B125" s="869"/>
      <c r="C125" s="870"/>
      <c r="D125" s="869"/>
      <c r="E125" s="853" t="s">
        <v>260</v>
      </c>
      <c r="F125" s="852">
        <f>SUM(F120:F124)</f>
        <v>0</v>
      </c>
    </row>
    <row r="127" spans="1:13">
      <c r="A127" s="878"/>
      <c r="B127" s="878"/>
      <c r="C127" s="883"/>
      <c r="D127" s="884"/>
      <c r="E127" s="1203" t="s">
        <v>261</v>
      </c>
      <c r="F127" s="882">
        <f>SUM(F125,F115,F106,F97,F87,F77)</f>
        <v>0</v>
      </c>
    </row>
    <row r="128" spans="1:13" hidden="1">
      <c r="A128" s="878"/>
      <c r="B128" s="878"/>
      <c r="C128" s="879"/>
      <c r="D128" s="884"/>
      <c r="E128" s="878"/>
      <c r="F128" s="880"/>
    </row>
    <row r="129" spans="1:8">
      <c r="A129" s="878"/>
      <c r="B129" s="878"/>
      <c r="C129" s="879"/>
      <c r="D129" s="884"/>
      <c r="E129" s="1203" t="s">
        <v>265</v>
      </c>
      <c r="F129" s="882">
        <f>ROUND(F65+F127,0)</f>
        <v>0</v>
      </c>
    </row>
    <row r="130" spans="1:8" s="580" customFormat="1">
      <c r="A130" s="885"/>
      <c r="B130" s="886"/>
      <c r="C130" s="883"/>
      <c r="D130" s="884"/>
      <c r="E130" s="885"/>
      <c r="F130" s="887"/>
    </row>
    <row r="131" spans="1:8">
      <c r="A131" s="885" t="s">
        <v>424</v>
      </c>
      <c r="B131" s="886"/>
      <c r="C131" s="879"/>
      <c r="D131" s="884"/>
      <c r="E131" s="878"/>
      <c r="F131" s="880"/>
    </row>
    <row r="132" spans="1:8">
      <c r="A132" s="888"/>
      <c r="B132" s="878"/>
      <c r="C132" s="879"/>
      <c r="D132" s="884"/>
      <c r="E132" s="878"/>
      <c r="F132" s="889" t="s">
        <v>268</v>
      </c>
    </row>
    <row r="133" spans="1:8">
      <c r="A133" s="1204"/>
      <c r="B133" s="1205"/>
      <c r="C133" s="1206"/>
      <c r="D133" s="899"/>
      <c r="E133" s="1207"/>
      <c r="F133" s="890"/>
    </row>
    <row r="134" spans="1:8">
      <c r="A134" s="891"/>
      <c r="B134" s="892"/>
      <c r="C134" s="893"/>
      <c r="D134" s="899"/>
      <c r="E134" s="894"/>
      <c r="F134" s="895"/>
    </row>
    <row r="135" spans="1:8">
      <c r="A135" s="891"/>
      <c r="B135" s="892"/>
      <c r="C135" s="893"/>
      <c r="D135" s="899"/>
      <c r="E135" s="894"/>
      <c r="F135" s="895"/>
    </row>
    <row r="136" spans="1:8" ht="11.25" customHeight="1">
      <c r="A136" s="885"/>
      <c r="B136" s="896"/>
      <c r="C136" s="883"/>
      <c r="D136" s="884"/>
      <c r="E136" s="885"/>
      <c r="F136" s="887"/>
    </row>
    <row r="137" spans="1:8">
      <c r="A137" s="897"/>
      <c r="B137" s="878"/>
      <c r="C137" s="879"/>
      <c r="D137" s="884"/>
      <c r="E137" s="878"/>
      <c r="F137" s="878"/>
      <c r="H137" s="677" t="s">
        <v>425</v>
      </c>
    </row>
    <row r="138" spans="1:8">
      <c r="A138" s="898" t="s">
        <v>266</v>
      </c>
      <c r="B138" s="881" t="s">
        <v>269</v>
      </c>
      <c r="C138" s="1208" t="e">
        <f>F138/F129</f>
        <v>#DIV/0!</v>
      </c>
      <c r="D138" s="899"/>
      <c r="E138" s="1203" t="s">
        <v>270</v>
      </c>
      <c r="F138" s="882">
        <f>ROUND(F129*0.15,0)</f>
        <v>0</v>
      </c>
    </row>
    <row r="139" spans="1:8" ht="10.5" customHeight="1">
      <c r="A139" s="900"/>
      <c r="B139" s="878"/>
      <c r="C139" s="879"/>
      <c r="D139" s="878"/>
      <c r="E139" s="878"/>
      <c r="F139" s="901"/>
    </row>
    <row r="140" spans="1:8" ht="20.25" customHeight="1">
      <c r="A140" s="878"/>
      <c r="B140" s="878"/>
      <c r="C140" s="879"/>
      <c r="D140" s="885"/>
      <c r="E140" s="902" t="s">
        <v>271</v>
      </c>
      <c r="F140" s="903">
        <f>ROUND(F129+F138,0)</f>
        <v>0</v>
      </c>
    </row>
    <row r="142" spans="1:8">
      <c r="C142" s="581"/>
      <c r="F142" s="599"/>
    </row>
    <row r="143" spans="1:8">
      <c r="F143" s="599"/>
    </row>
    <row r="144" spans="1:8">
      <c r="F144" s="599"/>
    </row>
    <row r="145" spans="6:6">
      <c r="F145" s="599"/>
    </row>
    <row r="146" spans="6:6">
      <c r="F146" s="599"/>
    </row>
    <row r="147" spans="6:6">
      <c r="F147" s="599"/>
    </row>
    <row r="148" spans="6:6">
      <c r="F148" s="599"/>
    </row>
    <row r="149" spans="6:6">
      <c r="F149" s="599"/>
    </row>
  </sheetData>
  <mergeCells count="72">
    <mergeCell ref="B121:D121"/>
    <mergeCell ref="B112:D112"/>
    <mergeCell ref="B113:D113"/>
    <mergeCell ref="B114:D114"/>
    <mergeCell ref="B119:D119"/>
    <mergeCell ref="I119:K119"/>
    <mergeCell ref="B120:D120"/>
    <mergeCell ref="I120:K120"/>
    <mergeCell ref="H102:I102"/>
    <mergeCell ref="B103:C103"/>
    <mergeCell ref="B104:C104"/>
    <mergeCell ref="B105:C105"/>
    <mergeCell ref="I110:K110"/>
    <mergeCell ref="B111:D111"/>
    <mergeCell ref="I111:K111"/>
    <mergeCell ref="B102:C102"/>
    <mergeCell ref="B93:D93"/>
    <mergeCell ref="B94:D94"/>
    <mergeCell ref="B95:D95"/>
    <mergeCell ref="B96:D96"/>
    <mergeCell ref="B101:C101"/>
    <mergeCell ref="B92:D92"/>
    <mergeCell ref="I92:K92"/>
    <mergeCell ref="B73:D73"/>
    <mergeCell ref="I73:K73"/>
    <mergeCell ref="B74:D74"/>
    <mergeCell ref="B75:D75"/>
    <mergeCell ref="B76:D76"/>
    <mergeCell ref="B81:D82"/>
    <mergeCell ref="I81:K81"/>
    <mergeCell ref="I82:K82"/>
    <mergeCell ref="B83:D83"/>
    <mergeCell ref="B84:D84"/>
    <mergeCell ref="B85:D85"/>
    <mergeCell ref="B86:D86"/>
    <mergeCell ref="I91:K91"/>
    <mergeCell ref="E59:F59"/>
    <mergeCell ref="E60:F60"/>
    <mergeCell ref="B70:D71"/>
    <mergeCell ref="I71:K71"/>
    <mergeCell ref="B72:D72"/>
    <mergeCell ref="I72:K72"/>
    <mergeCell ref="E58:F58"/>
    <mergeCell ref="B35:F35"/>
    <mergeCell ref="B36:F36"/>
    <mergeCell ref="A43:B43"/>
    <mergeCell ref="A44:C44"/>
    <mergeCell ref="A49:B49"/>
    <mergeCell ref="A52:F52"/>
    <mergeCell ref="E53:F53"/>
    <mergeCell ref="E54:F54"/>
    <mergeCell ref="E55:F55"/>
    <mergeCell ref="E56:F56"/>
    <mergeCell ref="E57:F57"/>
    <mergeCell ref="B30:F30"/>
    <mergeCell ref="H7:I7"/>
    <mergeCell ref="H8:I8"/>
    <mergeCell ref="B11:F11"/>
    <mergeCell ref="H11:O12"/>
    <mergeCell ref="B12:F12"/>
    <mergeCell ref="H13:O13"/>
    <mergeCell ref="B17:F17"/>
    <mergeCell ref="B18:F18"/>
    <mergeCell ref="B23:F23"/>
    <mergeCell ref="B24:F24"/>
    <mergeCell ref="B29:F29"/>
    <mergeCell ref="A1:F1"/>
    <mergeCell ref="I4:M4"/>
    <mergeCell ref="B5:F5"/>
    <mergeCell ref="I5:M5"/>
    <mergeCell ref="B6:F6"/>
    <mergeCell ref="I6:M6"/>
  </mergeCells>
  <conditionalFormatting sqref="F63">
    <cfRule type="cellIs" dxfId="13" priority="2" operator="greaterThan">
      <formula>0.3</formula>
    </cfRule>
  </conditionalFormatting>
  <conditionalFormatting sqref="C138">
    <cfRule type="cellIs" dxfId="12" priority="1" operator="greaterThan">
      <formula>0.151</formula>
    </cfRule>
  </conditionalFormatting>
  <printOptions horizontalCentered="1"/>
  <pageMargins left="0" right="0" top="0.95" bottom="0.5" header="0.3" footer="0.3"/>
  <pageSetup scale="80" firstPageNumber="2" fitToHeight="0" orientation="portrait" useFirstPageNumber="1" r:id="rId1"/>
  <headerFooter scaleWithDoc="0">
    <oddHeader xml:space="preserve">&amp;L&amp;"Geneva,Bold"NAME OF PROGRAM&amp;R&amp;"Geneva,Bold"APPENDIX
DATE
</oddHeader>
    <oddFooter>&amp;R&amp;10 2022.07.27</oddFooter>
  </headerFooter>
  <rowBreaks count="1" manualBreakCount="1">
    <brk id="41" max="5" man="1"/>
  </rowBreaks>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pageSetUpPr fitToPage="1"/>
  </sheetPr>
  <dimension ref="A1:AB52"/>
  <sheetViews>
    <sheetView showGridLines="0" topLeftCell="A16" zoomScaleNormal="100" zoomScaleSheetLayoutView="100" workbookViewId="0">
      <selection activeCell="C6" sqref="C6:D6"/>
    </sheetView>
  </sheetViews>
  <sheetFormatPr defaultColWidth="9.140625" defaultRowHeight="15" customHeight="1"/>
  <cols>
    <col min="1" max="1" width="32.28515625" style="462" customWidth="1"/>
    <col min="2" max="2" width="7" style="462" customWidth="1"/>
    <col min="3" max="14" width="10.7109375" style="462" customWidth="1"/>
    <col min="15" max="15" width="13.42578125" style="462" customWidth="1"/>
    <col min="16" max="16" width="13.5703125" style="461" customWidth="1"/>
    <col min="17" max="17" width="12.5703125" style="462" customWidth="1"/>
    <col min="18" max="32" width="9.140625" style="462" customWidth="1"/>
    <col min="33" max="16384" width="9.140625" style="462"/>
  </cols>
  <sheetData>
    <row r="1" spans="1:28" ht="18" customHeight="1">
      <c r="A1" s="1413"/>
      <c r="B1" s="1413"/>
      <c r="C1" s="995"/>
      <c r="D1" s="1238"/>
      <c r="E1" s="1238"/>
      <c r="F1" s="1238"/>
      <c r="G1" s="1238"/>
      <c r="H1" s="996"/>
      <c r="I1" s="1407" t="s">
        <v>721</v>
      </c>
      <c r="J1" s="1407"/>
      <c r="K1" s="1407"/>
      <c r="L1" s="1407"/>
      <c r="M1" s="1407"/>
      <c r="N1" s="1407"/>
      <c r="O1" s="1407"/>
    </row>
    <row r="2" spans="1:28" ht="18" customHeight="1">
      <c r="A2" s="997"/>
      <c r="B2" s="997"/>
      <c r="C2" s="1239"/>
      <c r="D2" s="1239"/>
      <c r="E2" s="1239"/>
      <c r="F2" s="1239"/>
      <c r="G2" s="1239"/>
      <c r="H2" s="1239"/>
      <c r="I2" s="1407" t="s">
        <v>345</v>
      </c>
      <c r="J2" s="1407"/>
      <c r="K2" s="1407"/>
      <c r="L2" s="1407"/>
      <c r="M2" s="1407"/>
      <c r="N2" s="1407"/>
      <c r="O2" s="1407"/>
      <c r="P2" s="938" t="s">
        <v>346</v>
      </c>
      <c r="Q2" s="939"/>
      <c r="R2" s="939"/>
      <c r="S2" s="939"/>
      <c r="T2" s="939"/>
      <c r="U2" s="939"/>
      <c r="V2" s="939"/>
      <c r="W2" s="939"/>
      <c r="X2" s="939"/>
    </row>
    <row r="3" spans="1:28" ht="18" customHeight="1">
      <c r="A3" s="1414" t="s">
        <v>347</v>
      </c>
      <c r="B3" s="1414"/>
      <c r="C3" s="998"/>
      <c r="D3" s="998"/>
      <c r="E3" s="998"/>
      <c r="F3" s="998"/>
      <c r="G3" s="998"/>
      <c r="H3" s="1239"/>
      <c r="I3" s="1415" t="s">
        <v>348</v>
      </c>
      <c r="J3" s="1415"/>
      <c r="K3" s="1415"/>
      <c r="L3" s="1415"/>
      <c r="M3" s="1415"/>
      <c r="N3" s="1415"/>
      <c r="O3" s="1415"/>
      <c r="P3" s="940" t="s">
        <v>349</v>
      </c>
      <c r="Q3" s="939"/>
      <c r="R3" s="939"/>
      <c r="S3" s="939"/>
      <c r="T3" s="939"/>
      <c r="U3" s="939"/>
      <c r="V3" s="939"/>
      <c r="W3" s="939"/>
      <c r="X3" s="939"/>
    </row>
    <row r="4" spans="1:28" ht="24" customHeight="1">
      <c r="A4" s="998"/>
      <c r="B4" s="998"/>
      <c r="C4" s="1239" t="s">
        <v>137</v>
      </c>
      <c r="D4" s="998"/>
      <c r="E4" s="998"/>
      <c r="F4" s="998"/>
      <c r="G4" s="998"/>
      <c r="H4" s="998"/>
      <c r="I4" s="998"/>
      <c r="J4" s="998"/>
      <c r="K4" s="998"/>
      <c r="L4" s="998"/>
      <c r="M4" s="998"/>
      <c r="N4" s="998"/>
      <c r="O4" s="998"/>
      <c r="P4" s="941" t="s">
        <v>350</v>
      </c>
      <c r="Q4" s="939"/>
      <c r="R4" s="939"/>
      <c r="S4" s="939"/>
      <c r="T4" s="939"/>
      <c r="U4" s="939"/>
      <c r="V4" s="939"/>
      <c r="W4" s="939"/>
      <c r="X4" s="939"/>
    </row>
    <row r="5" spans="1:28" ht="18" customHeight="1">
      <c r="A5" s="999"/>
      <c r="B5" s="999"/>
      <c r="C5" s="999"/>
      <c r="D5" s="999"/>
      <c r="E5" s="999"/>
      <c r="F5" s="999"/>
      <c r="G5" s="999"/>
      <c r="H5" s="999"/>
      <c r="I5" s="999"/>
      <c r="J5" s="999"/>
      <c r="K5" s="999"/>
      <c r="L5" s="999"/>
      <c r="M5" s="999"/>
      <c r="N5" s="999"/>
      <c r="O5" s="999"/>
      <c r="P5" s="940"/>
      <c r="Q5" s="939"/>
      <c r="R5" s="939"/>
      <c r="S5" s="939"/>
      <c r="T5" s="939"/>
      <c r="U5" s="939"/>
      <c r="V5" s="939"/>
      <c r="W5" s="939"/>
      <c r="X5" s="939"/>
    </row>
    <row r="6" spans="1:28" ht="63" customHeight="1">
      <c r="A6" s="1409" t="s">
        <v>351</v>
      </c>
      <c r="B6" s="1410"/>
      <c r="C6" s="1411" t="s">
        <v>352</v>
      </c>
      <c r="D6" s="1412"/>
      <c r="E6" s="1411" t="s">
        <v>352</v>
      </c>
      <c r="F6" s="1412"/>
      <c r="G6" s="1411" t="s">
        <v>352</v>
      </c>
      <c r="H6" s="1412"/>
      <c r="I6" s="1411" t="s">
        <v>352</v>
      </c>
      <c r="J6" s="1412"/>
      <c r="K6" s="1411" t="s">
        <v>352</v>
      </c>
      <c r="L6" s="1412"/>
      <c r="M6" s="1411" t="s">
        <v>352</v>
      </c>
      <c r="N6" s="1412"/>
      <c r="O6" s="1000"/>
      <c r="P6" s="1408" t="s">
        <v>353</v>
      </c>
      <c r="Q6" s="1408"/>
      <c r="R6" s="1408"/>
      <c r="S6" s="1408"/>
      <c r="T6" s="1408"/>
      <c r="U6" s="1408"/>
      <c r="V6" s="1408"/>
      <c r="W6" s="1408"/>
      <c r="X6" s="942"/>
      <c r="Y6" s="688"/>
      <c r="Z6" s="688"/>
      <c r="AA6" s="688"/>
      <c r="AB6" s="688"/>
    </row>
    <row r="7" spans="1:28" s="468" customFormat="1" ht="29.1" customHeight="1">
      <c r="A7" s="1020" t="s">
        <v>141</v>
      </c>
      <c r="B7" s="1021" t="s">
        <v>354</v>
      </c>
      <c r="C7" s="1022" t="s">
        <v>109</v>
      </c>
      <c r="D7" s="1023" t="s">
        <v>143</v>
      </c>
      <c r="E7" s="1022" t="s">
        <v>109</v>
      </c>
      <c r="F7" s="1023" t="s">
        <v>143</v>
      </c>
      <c r="G7" s="1022" t="s">
        <v>109</v>
      </c>
      <c r="H7" s="1023" t="s">
        <v>143</v>
      </c>
      <c r="I7" s="1022" t="s">
        <v>109</v>
      </c>
      <c r="J7" s="1023" t="s">
        <v>143</v>
      </c>
      <c r="K7" s="1022" t="s">
        <v>109</v>
      </c>
      <c r="L7" s="1023" t="s">
        <v>143</v>
      </c>
      <c r="M7" s="1022" t="s">
        <v>109</v>
      </c>
      <c r="N7" s="1023" t="s">
        <v>143</v>
      </c>
      <c r="O7" s="1024" t="s">
        <v>355</v>
      </c>
      <c r="P7" s="943" t="s">
        <v>356</v>
      </c>
      <c r="Q7" s="944"/>
      <c r="R7" s="945"/>
      <c r="S7" s="945"/>
      <c r="T7" s="945"/>
      <c r="U7" s="945"/>
      <c r="V7" s="945"/>
      <c r="W7" s="945"/>
      <c r="X7" s="945"/>
    </row>
    <row r="8" spans="1:28" ht="19.5" customHeight="1">
      <c r="A8" s="951" t="str">
        <f>'PROGRAM Bdgt Justf B-1 Pg 2 '!B4</f>
        <v>Position 1</v>
      </c>
      <c r="B8" s="952">
        <f>'PROGRAM Bdgt Justf B-4 Pg 2'!E8</f>
        <v>0</v>
      </c>
      <c r="C8" s="1174"/>
      <c r="D8" s="953" t="e">
        <f>C8/O8</f>
        <v>#DIV/0!</v>
      </c>
      <c r="E8" s="1174"/>
      <c r="F8" s="953" t="e">
        <f t="shared" ref="F8:F13" si="0">E8/O8</f>
        <v>#DIV/0!</v>
      </c>
      <c r="G8" s="1174"/>
      <c r="H8" s="953" t="e">
        <f>G8/O8</f>
        <v>#DIV/0!</v>
      </c>
      <c r="I8" s="1174"/>
      <c r="J8" s="953" t="e">
        <f>I8/O8</f>
        <v>#DIV/0!</v>
      </c>
      <c r="K8" s="1174"/>
      <c r="L8" s="953" t="e">
        <f>K8/Q8</f>
        <v>#VALUE!</v>
      </c>
      <c r="M8" s="1174"/>
      <c r="N8" s="953" t="e">
        <f>M8/S8</f>
        <v>#DIV/0!</v>
      </c>
      <c r="O8" s="1175">
        <f>SUM(C8,E8,G8,I8, K8, M8)</f>
        <v>0</v>
      </c>
      <c r="P8" s="1009">
        <f>'PROGRAM Bdgt Justf B-4 Pg 2'!F8</f>
        <v>0</v>
      </c>
      <c r="Q8" s="938" t="s">
        <v>357</v>
      </c>
      <c r="R8" s="939"/>
      <c r="S8" s="939"/>
      <c r="T8" s="939"/>
      <c r="U8" s="939"/>
      <c r="V8" s="939"/>
      <c r="W8" s="939"/>
      <c r="X8" s="939"/>
    </row>
    <row r="9" spans="1:28" ht="19.5" customHeight="1">
      <c r="A9" s="951" t="str">
        <f>'PROGRAM Bdgt Justf B-1 Pg 2 '!B10</f>
        <v>Position 2</v>
      </c>
      <c r="B9" s="952">
        <f>'PROGRAM Bdgt Justf B-4 Pg 2'!E14</f>
        <v>0</v>
      </c>
      <c r="C9" s="1174"/>
      <c r="D9" s="953" t="e">
        <f t="shared" ref="D9:D13" si="1">C9/O9</f>
        <v>#DIV/0!</v>
      </c>
      <c r="E9" s="1174"/>
      <c r="F9" s="953" t="e">
        <f t="shared" si="0"/>
        <v>#DIV/0!</v>
      </c>
      <c r="G9" s="1174"/>
      <c r="H9" s="953" t="e">
        <f>G9/O9</f>
        <v>#DIV/0!</v>
      </c>
      <c r="I9" s="1174"/>
      <c r="J9" s="953" t="e">
        <f t="shared" ref="J9:J13" si="2">I9/O9</f>
        <v>#DIV/0!</v>
      </c>
      <c r="K9" s="1174"/>
      <c r="L9" s="953" t="e">
        <f t="shared" ref="L9:L13" si="3">K9/Q9</f>
        <v>#VALUE!</v>
      </c>
      <c r="M9" s="1174"/>
      <c r="N9" s="953" t="e">
        <f t="shared" ref="N9:N13" si="4">M9/S9</f>
        <v>#DIV/0!</v>
      </c>
      <c r="O9" s="1175">
        <f t="shared" ref="O9:O13" si="5">SUM(C9,E9,G9,I9, K9, M9)</f>
        <v>0</v>
      </c>
      <c r="P9" s="1009">
        <f>'PROGRAM Bdgt Justf B-4 Pg 2'!F14</f>
        <v>0</v>
      </c>
      <c r="Q9" s="938" t="s">
        <v>358</v>
      </c>
      <c r="R9" s="939"/>
      <c r="S9" s="939"/>
      <c r="T9" s="939"/>
      <c r="U9" s="939"/>
      <c r="V9" s="939"/>
      <c r="W9" s="939"/>
      <c r="X9" s="939"/>
    </row>
    <row r="10" spans="1:28" ht="19.5" customHeight="1">
      <c r="A10" s="951" t="str">
        <f>'PROGRAM Bdgt Justf B-1 Pg 2 '!B16</f>
        <v>Position 3</v>
      </c>
      <c r="B10" s="952">
        <f>'PROGRAM Bdgt Justf B-4 Pg 2'!E20</f>
        <v>0</v>
      </c>
      <c r="C10" s="1174"/>
      <c r="D10" s="953" t="e">
        <f t="shared" si="1"/>
        <v>#DIV/0!</v>
      </c>
      <c r="E10" s="1174"/>
      <c r="F10" s="953" t="e">
        <f t="shared" si="0"/>
        <v>#DIV/0!</v>
      </c>
      <c r="G10" s="1174"/>
      <c r="H10" s="953" t="e">
        <f t="shared" ref="H10:H13" si="6">G10/O10</f>
        <v>#DIV/0!</v>
      </c>
      <c r="I10" s="1174"/>
      <c r="J10" s="953" t="e">
        <f t="shared" si="2"/>
        <v>#DIV/0!</v>
      </c>
      <c r="K10" s="1174"/>
      <c r="L10" s="953" t="e">
        <f t="shared" si="3"/>
        <v>#VALUE!</v>
      </c>
      <c r="M10" s="1174"/>
      <c r="N10" s="953" t="e">
        <f t="shared" si="4"/>
        <v>#DIV/0!</v>
      </c>
      <c r="O10" s="1175">
        <f t="shared" si="5"/>
        <v>0</v>
      </c>
      <c r="P10" s="1009">
        <f>'PROGRAM Bdgt Justf B-4 Pg 2'!F20</f>
        <v>0</v>
      </c>
      <c r="Q10" s="938" t="s">
        <v>359</v>
      </c>
      <c r="R10" s="939"/>
      <c r="S10" s="939"/>
      <c r="T10" s="939"/>
      <c r="U10" s="939"/>
      <c r="V10" s="939"/>
      <c r="W10" s="939"/>
      <c r="X10" s="939"/>
    </row>
    <row r="11" spans="1:28" ht="19.5" customHeight="1">
      <c r="A11" s="951" t="str">
        <f>'PROGRAM Bdgt Justf B-1 Pg 2 '!B22</f>
        <v>Position 4</v>
      </c>
      <c r="B11" s="952">
        <f>'PROGRAM Bdgt Justf B-4 Pg 2'!E26</f>
        <v>0</v>
      </c>
      <c r="C11" s="1174"/>
      <c r="D11" s="953" t="e">
        <f t="shared" si="1"/>
        <v>#DIV/0!</v>
      </c>
      <c r="E11" s="1174"/>
      <c r="F11" s="953" t="e">
        <f t="shared" si="0"/>
        <v>#DIV/0!</v>
      </c>
      <c r="G11" s="1174"/>
      <c r="H11" s="953" t="e">
        <f t="shared" si="6"/>
        <v>#DIV/0!</v>
      </c>
      <c r="I11" s="1174"/>
      <c r="J11" s="953" t="e">
        <f t="shared" si="2"/>
        <v>#DIV/0!</v>
      </c>
      <c r="K11" s="1174"/>
      <c r="L11" s="953" t="e">
        <f t="shared" si="3"/>
        <v>#VALUE!</v>
      </c>
      <c r="M11" s="1174"/>
      <c r="N11" s="953" t="e">
        <f t="shared" si="4"/>
        <v>#DIV/0!</v>
      </c>
      <c r="O11" s="1175">
        <f t="shared" si="5"/>
        <v>0</v>
      </c>
      <c r="P11" s="1009">
        <f>'PROGRAM Bdgt Justf B-4 Pg 2'!F26</f>
        <v>0</v>
      </c>
      <c r="Q11" s="938" t="s">
        <v>360</v>
      </c>
      <c r="R11" s="939"/>
      <c r="S11" s="939"/>
      <c r="T11" s="939"/>
      <c r="U11" s="939"/>
      <c r="V11" s="939"/>
      <c r="W11" s="939"/>
      <c r="X11" s="939"/>
    </row>
    <row r="12" spans="1:28" ht="19.5" customHeight="1">
      <c r="A12" s="951" t="str">
        <f>'PROGRAM Bdgt Justf B-1 Pg 2 '!B28</f>
        <v>Position 5</v>
      </c>
      <c r="B12" s="952">
        <f>'PROGRAM Bdgt Justf B-4 Pg 2'!E32</f>
        <v>0</v>
      </c>
      <c r="C12" s="1174"/>
      <c r="D12" s="953" t="e">
        <f t="shared" si="1"/>
        <v>#DIV/0!</v>
      </c>
      <c r="E12" s="1174"/>
      <c r="F12" s="953" t="e">
        <f t="shared" si="0"/>
        <v>#DIV/0!</v>
      </c>
      <c r="G12" s="1174"/>
      <c r="H12" s="953" t="e">
        <f t="shared" si="6"/>
        <v>#DIV/0!</v>
      </c>
      <c r="I12" s="1174"/>
      <c r="J12" s="953" t="e">
        <f t="shared" si="2"/>
        <v>#DIV/0!</v>
      </c>
      <c r="K12" s="1174"/>
      <c r="L12" s="953" t="e">
        <f t="shared" si="3"/>
        <v>#DIV/0!</v>
      </c>
      <c r="M12" s="1174"/>
      <c r="N12" s="953" t="e">
        <f t="shared" si="4"/>
        <v>#DIV/0!</v>
      </c>
      <c r="O12" s="1175">
        <f t="shared" si="5"/>
        <v>0</v>
      </c>
      <c r="P12" s="1009">
        <f>'PROGRAM Bdgt Justf B-4 Pg 2'!F32</f>
        <v>0</v>
      </c>
      <c r="Q12" s="946"/>
      <c r="R12" s="939"/>
      <c r="S12" s="939"/>
      <c r="T12" s="939"/>
      <c r="U12" s="939"/>
      <c r="V12" s="939"/>
      <c r="W12" s="939"/>
      <c r="X12" s="939"/>
    </row>
    <row r="13" spans="1:28" ht="19.5" customHeight="1">
      <c r="A13" s="951" t="str">
        <f>'PROGRAM Bdgt Justf B-1 Pg 2 '!B34</f>
        <v>Position 6</v>
      </c>
      <c r="B13" s="952">
        <f>'PROGRAM Bdgt Justf B-4 Pg 2'!E38</f>
        <v>0</v>
      </c>
      <c r="C13" s="1002"/>
      <c r="D13" s="1003" t="e">
        <f t="shared" si="1"/>
        <v>#DIV/0!</v>
      </c>
      <c r="E13" s="1002"/>
      <c r="F13" s="1003" t="e">
        <f t="shared" si="0"/>
        <v>#DIV/0!</v>
      </c>
      <c r="G13" s="1002"/>
      <c r="H13" s="1003" t="e">
        <f t="shared" si="6"/>
        <v>#DIV/0!</v>
      </c>
      <c r="I13" s="1002"/>
      <c r="J13" s="1003" t="e">
        <f t="shared" si="2"/>
        <v>#DIV/0!</v>
      </c>
      <c r="K13" s="1002"/>
      <c r="L13" s="1003" t="e">
        <f t="shared" si="3"/>
        <v>#VALUE!</v>
      </c>
      <c r="M13" s="1002"/>
      <c r="N13" s="1003" t="e">
        <f t="shared" si="4"/>
        <v>#DIV/0!</v>
      </c>
      <c r="O13" s="1175">
        <f t="shared" si="5"/>
        <v>0</v>
      </c>
      <c r="P13" s="1009">
        <f>'PROGRAM Bdgt Justf B-4 Pg 2'!F38</f>
        <v>0</v>
      </c>
      <c r="Q13" s="947" t="s">
        <v>361</v>
      </c>
      <c r="R13" s="939"/>
      <c r="S13" s="939"/>
      <c r="T13" s="939"/>
      <c r="U13" s="939"/>
      <c r="V13" s="939"/>
      <c r="W13" s="939"/>
      <c r="X13" s="939"/>
    </row>
    <row r="14" spans="1:28" ht="17.25" customHeight="1">
      <c r="A14" s="1004"/>
      <c r="B14" s="1005"/>
      <c r="C14" s="1006"/>
      <c r="D14" s="1007"/>
      <c r="E14" s="1006"/>
      <c r="F14" s="1007"/>
      <c r="G14" s="1006"/>
      <c r="H14" s="1007"/>
      <c r="I14" s="1006"/>
      <c r="J14" s="1007"/>
      <c r="K14" s="1006"/>
      <c r="L14" s="1007"/>
      <c r="M14" s="1006"/>
      <c r="N14" s="1007"/>
      <c r="O14" s="1008"/>
      <c r="P14" s="1009"/>
      <c r="Q14" s="946"/>
      <c r="R14" s="939"/>
      <c r="S14" s="939"/>
      <c r="T14" s="939"/>
      <c r="U14" s="939"/>
      <c r="V14" s="939"/>
      <c r="W14" s="939"/>
      <c r="X14" s="939"/>
    </row>
    <row r="15" spans="1:28" s="468" customFormat="1" ht="19.5" customHeight="1">
      <c r="A15" s="956" t="s">
        <v>362</v>
      </c>
      <c r="B15" s="957">
        <f>SUM(B8:B14)</f>
        <v>0</v>
      </c>
      <c r="C15" s="958">
        <f>SUM(C8:C14)</f>
        <v>0</v>
      </c>
      <c r="D15" s="959">
        <f>IF(C15=0,0,C15/$O$15)</f>
        <v>0</v>
      </c>
      <c r="E15" s="958">
        <f>SUM(E8:E14)</f>
        <v>0</v>
      </c>
      <c r="F15" s="959">
        <f>IF(E15=0,0,E15/$O$15)</f>
        <v>0</v>
      </c>
      <c r="G15" s="958">
        <f>SUM(G8:G14)</f>
        <v>0</v>
      </c>
      <c r="H15" s="959">
        <f>IF(G15=0,0,G15/$O$15)</f>
        <v>0</v>
      </c>
      <c r="I15" s="958">
        <f>SUM(I8:I14)</f>
        <v>0</v>
      </c>
      <c r="J15" s="959">
        <f t="shared" ref="J15" si="7">IF(I15=0,0,I15/$O$15)</f>
        <v>0</v>
      </c>
      <c r="K15" s="958">
        <f>SUM(K8:K14)</f>
        <v>0</v>
      </c>
      <c r="L15" s="959">
        <f t="shared" ref="L15" si="8">IF(K15=0,0,K15/$O$15)</f>
        <v>0</v>
      </c>
      <c r="M15" s="958">
        <f>SUM(M8:M14)</f>
        <v>0</v>
      </c>
      <c r="N15" s="959">
        <f t="shared" ref="N15" si="9">IF(M15=0,0,M15/$O$15)</f>
        <v>0</v>
      </c>
      <c r="O15" s="958">
        <f>SUM(O8:O13)</f>
        <v>0</v>
      </c>
      <c r="P15" s="1009">
        <f>'PROGRAM Bdgt Justf B-4 Pg 2'!F41</f>
        <v>0</v>
      </c>
      <c r="Q15" s="948"/>
      <c r="R15" s="945"/>
      <c r="S15" s="945"/>
      <c r="T15" s="945"/>
      <c r="U15" s="945"/>
      <c r="V15" s="945"/>
      <c r="W15" s="945"/>
      <c r="X15" s="945"/>
    </row>
    <row r="16" spans="1:28" ht="19.5" customHeight="1" thickBot="1">
      <c r="A16" s="960" t="s">
        <v>147</v>
      </c>
      <c r="B16" s="961">
        <f>'PROGRAM Bdgt Justf B-4 Pg 2'!F63</f>
        <v>0</v>
      </c>
      <c r="C16" s="962">
        <f>ROUND(C15*$B$16,0)</f>
        <v>0</v>
      </c>
      <c r="D16" s="1176">
        <f>IF(C16=0,0,C16/$O$16)</f>
        <v>0</v>
      </c>
      <c r="E16" s="1177">
        <f t="shared" ref="E16" si="10">ROUND(E15*$B$16,0)</f>
        <v>0</v>
      </c>
      <c r="F16" s="1176">
        <f>IF(E16=0,0,E16/$O$16)</f>
        <v>0</v>
      </c>
      <c r="G16" s="1177">
        <f t="shared" ref="G16" si="11">ROUND(G15*$B$16,0)</f>
        <v>0</v>
      </c>
      <c r="H16" s="1176">
        <f>IF(G16=0,0,G16/$O$16)</f>
        <v>0</v>
      </c>
      <c r="I16" s="1177">
        <f t="shared" ref="I16:K16" si="12">ROUND(I15*$B$16,0)</f>
        <v>0</v>
      </c>
      <c r="J16" s="1176">
        <f t="shared" ref="J16" si="13">IF(I16=0,0,I16/$O$16)</f>
        <v>0</v>
      </c>
      <c r="K16" s="1177">
        <f t="shared" si="12"/>
        <v>0</v>
      </c>
      <c r="L16" s="1176">
        <f t="shared" ref="L16" si="14">IF(K16=0,0,K16/$O$16)</f>
        <v>0</v>
      </c>
      <c r="M16" s="1177">
        <f t="shared" ref="M16" si="15">ROUND(M15*$B$16,0)</f>
        <v>0</v>
      </c>
      <c r="N16" s="1176">
        <f t="shared" ref="N16" si="16">IF(M16=0,0,M16/$O$16)</f>
        <v>0</v>
      </c>
      <c r="O16" s="1177">
        <f>SUM(C16,E16,G16,I16, K16, M16)</f>
        <v>0</v>
      </c>
      <c r="P16" s="1009">
        <f>'PROGRAM Bdgt Justf B-4 Pg 2'!F61</f>
        <v>0</v>
      </c>
      <c r="Q16" s="949"/>
      <c r="R16" s="939"/>
      <c r="S16" s="939"/>
      <c r="T16" s="939"/>
      <c r="U16" s="939"/>
      <c r="V16" s="939"/>
      <c r="W16" s="939"/>
      <c r="X16" s="939"/>
    </row>
    <row r="17" spans="1:24" s="468" customFormat="1" ht="19.5" customHeight="1" thickBot="1">
      <c r="A17" s="963" t="s">
        <v>111</v>
      </c>
      <c r="B17" s="964"/>
      <c r="C17" s="965">
        <f>SUM(C15:C16)</f>
        <v>0</v>
      </c>
      <c r="D17" s="966">
        <f>IF(C17=0,0,C17/$O$17)</f>
        <v>0</v>
      </c>
      <c r="E17" s="967">
        <f t="shared" ref="E17" si="17">SUM(E15:E16)</f>
        <v>0</v>
      </c>
      <c r="F17" s="966">
        <f>IF(E17=0,0,E17/$O$17)</f>
        <v>0</v>
      </c>
      <c r="G17" s="967">
        <f t="shared" ref="G17" si="18">SUM(G15:G16)</f>
        <v>0</v>
      </c>
      <c r="H17" s="966">
        <f>IF(G17=0,0,G17/$O$17)</f>
        <v>0</v>
      </c>
      <c r="I17" s="967">
        <f t="shared" ref="I17:K17" si="19">SUM(I15:I16)</f>
        <v>0</v>
      </c>
      <c r="J17" s="966">
        <f t="shared" ref="J17" si="20">IF(I17=0,0,I17/$O$17)</f>
        <v>0</v>
      </c>
      <c r="K17" s="967">
        <f t="shared" si="19"/>
        <v>0</v>
      </c>
      <c r="L17" s="966">
        <f t="shared" ref="L17" si="21">IF(K17=0,0,K17/$O$17)</f>
        <v>0</v>
      </c>
      <c r="M17" s="967">
        <f t="shared" ref="M17" si="22">SUM(M15:M16)</f>
        <v>0</v>
      </c>
      <c r="N17" s="966">
        <f t="shared" ref="N17" si="23">IF(M17=0,0,M17/$O$17)</f>
        <v>0</v>
      </c>
      <c r="O17" s="965">
        <f>SUM(O15:O16)</f>
        <v>0</v>
      </c>
      <c r="P17" s="1009">
        <f>'PROGRAM Bdgt Justf B-4 Pg 2'!F65</f>
        <v>0</v>
      </c>
      <c r="Q17" s="948"/>
      <c r="R17" s="945"/>
      <c r="S17" s="945"/>
      <c r="T17" s="945"/>
      <c r="U17" s="945"/>
      <c r="V17" s="945"/>
      <c r="W17" s="945"/>
      <c r="X17" s="945"/>
    </row>
    <row r="18" spans="1:24" ht="18" customHeight="1">
      <c r="A18" s="487"/>
      <c r="B18" s="469"/>
      <c r="C18" s="469"/>
      <c r="D18" s="750"/>
      <c r="E18" s="469"/>
      <c r="F18" s="750"/>
      <c r="G18" s="469"/>
      <c r="H18" s="750"/>
      <c r="I18" s="469"/>
      <c r="J18" s="750"/>
      <c r="K18" s="469"/>
      <c r="L18" s="750"/>
      <c r="M18" s="469"/>
      <c r="N18" s="750"/>
      <c r="O18" s="488"/>
      <c r="P18" s="1128" t="s">
        <v>363</v>
      </c>
      <c r="Q18" s="1129"/>
      <c r="R18" s="1129"/>
      <c r="S18" s="1129"/>
      <c r="T18" s="1129"/>
      <c r="U18" s="1129"/>
      <c r="V18" s="1129"/>
      <c r="W18" s="939"/>
      <c r="X18" s="939"/>
    </row>
    <row r="19" spans="1:24" s="468" customFormat="1" ht="21.6" customHeight="1">
      <c r="A19" s="1401" t="s">
        <v>148</v>
      </c>
      <c r="B19" s="1402"/>
      <c r="C19" s="968" t="s">
        <v>364</v>
      </c>
      <c r="D19" s="969" t="s">
        <v>9</v>
      </c>
      <c r="E19" s="968" t="s">
        <v>364</v>
      </c>
      <c r="F19" s="969" t="s">
        <v>9</v>
      </c>
      <c r="G19" s="968" t="s">
        <v>364</v>
      </c>
      <c r="H19" s="969" t="s">
        <v>9</v>
      </c>
      <c r="I19" s="968" t="s">
        <v>364</v>
      </c>
      <c r="J19" s="969" t="s">
        <v>9</v>
      </c>
      <c r="K19" s="968" t="s">
        <v>364</v>
      </c>
      <c r="L19" s="969" t="s">
        <v>9</v>
      </c>
      <c r="M19" s="968" t="s">
        <v>364</v>
      </c>
      <c r="N19" s="969" t="s">
        <v>9</v>
      </c>
      <c r="O19" s="970" t="s">
        <v>355</v>
      </c>
      <c r="P19" s="1130" t="s">
        <v>151</v>
      </c>
      <c r="Q19" s="1131"/>
      <c r="R19" s="1131"/>
      <c r="S19" s="1131"/>
      <c r="T19" s="1131"/>
      <c r="U19" s="1131"/>
      <c r="V19" s="1131"/>
      <c r="W19" s="1131"/>
      <c r="X19" s="1131"/>
    </row>
    <row r="20" spans="1:24" ht="15" customHeight="1">
      <c r="A20" s="1405" t="s">
        <v>152</v>
      </c>
      <c r="B20" s="1406"/>
      <c r="C20" s="971"/>
      <c r="D20" s="972">
        <f t="shared" ref="D20:F24" si="24">IF(C20=0,0,C20/$O$30)</f>
        <v>0</v>
      </c>
      <c r="E20" s="971"/>
      <c r="F20" s="972">
        <f t="shared" si="24"/>
        <v>0</v>
      </c>
      <c r="G20" s="971"/>
      <c r="H20" s="972">
        <f t="shared" ref="H20:H24" si="25">IF(G20=0,0,G20/$O$30)</f>
        <v>0</v>
      </c>
      <c r="I20" s="971"/>
      <c r="J20" s="972">
        <f t="shared" ref="J20:J24" si="26">IF(I20=0,0,I20/$O$30)</f>
        <v>0</v>
      </c>
      <c r="K20" s="971"/>
      <c r="L20" s="972">
        <f t="shared" ref="L20:L24" si="27">IF(K20=0,0,K20/$O$30)</f>
        <v>0</v>
      </c>
      <c r="M20" s="971"/>
      <c r="N20" s="972">
        <f t="shared" ref="N20:N24" si="28">IF(M20=0,0,M20/$O$30)</f>
        <v>0</v>
      </c>
      <c r="O20" s="1178">
        <f>SUM(C20,E20,G20,I20,K20,M20)</f>
        <v>0</v>
      </c>
      <c r="P20" s="1009">
        <f>'PROGRAM Bdgt Justf B-4 Pg 2'!F77</f>
        <v>0</v>
      </c>
      <c r="Q20" s="939"/>
      <c r="R20" s="939"/>
      <c r="S20" s="939"/>
      <c r="T20" s="939"/>
      <c r="U20" s="939"/>
      <c r="V20" s="939"/>
      <c r="W20" s="939"/>
      <c r="X20" s="939"/>
    </row>
    <row r="21" spans="1:24" ht="15" customHeight="1">
      <c r="A21" s="1405" t="s">
        <v>153</v>
      </c>
      <c r="B21" s="1406"/>
      <c r="C21" s="971"/>
      <c r="D21" s="972">
        <f t="shared" si="24"/>
        <v>0</v>
      </c>
      <c r="E21" s="971"/>
      <c r="F21" s="972">
        <f t="shared" si="24"/>
        <v>0</v>
      </c>
      <c r="G21" s="971"/>
      <c r="H21" s="972">
        <f t="shared" si="25"/>
        <v>0</v>
      </c>
      <c r="I21" s="971"/>
      <c r="J21" s="972">
        <f t="shared" si="26"/>
        <v>0</v>
      </c>
      <c r="K21" s="971"/>
      <c r="L21" s="972">
        <f t="shared" si="27"/>
        <v>0</v>
      </c>
      <c r="M21" s="971"/>
      <c r="N21" s="972">
        <f t="shared" si="28"/>
        <v>0</v>
      </c>
      <c r="O21" s="1178">
        <f t="shared" ref="O21:O24" si="29">SUM(C21,E21,G21,I21,K21,M21)</f>
        <v>0</v>
      </c>
      <c r="P21" s="1009">
        <f>'PROGRAM Bdgt Justf B-4 Pg 2'!F87</f>
        <v>0</v>
      </c>
      <c r="Q21" s="939"/>
      <c r="R21" s="939"/>
      <c r="S21" s="939"/>
      <c r="T21" s="939"/>
      <c r="U21" s="939"/>
      <c r="V21" s="939"/>
      <c r="W21" s="939"/>
      <c r="X21" s="939"/>
    </row>
    <row r="22" spans="1:24" ht="15" customHeight="1">
      <c r="A22" s="1405" t="s">
        <v>154</v>
      </c>
      <c r="B22" s="1406"/>
      <c r="C22" s="971"/>
      <c r="D22" s="972">
        <f t="shared" si="24"/>
        <v>0</v>
      </c>
      <c r="E22" s="971"/>
      <c r="F22" s="972">
        <f t="shared" si="24"/>
        <v>0</v>
      </c>
      <c r="G22" s="971"/>
      <c r="H22" s="972">
        <f t="shared" si="25"/>
        <v>0</v>
      </c>
      <c r="I22" s="971"/>
      <c r="J22" s="972">
        <f t="shared" si="26"/>
        <v>0</v>
      </c>
      <c r="K22" s="971"/>
      <c r="L22" s="972">
        <f t="shared" si="27"/>
        <v>0</v>
      </c>
      <c r="M22" s="971"/>
      <c r="N22" s="972">
        <f t="shared" si="28"/>
        <v>0</v>
      </c>
      <c r="O22" s="1178">
        <f t="shared" si="29"/>
        <v>0</v>
      </c>
      <c r="P22" s="1009">
        <f>'PROGRAM Bdgt Justf B-4 Pg 2'!F97</f>
        <v>0</v>
      </c>
      <c r="Q22" s="939"/>
      <c r="R22" s="939"/>
      <c r="S22" s="939"/>
      <c r="T22" s="939"/>
      <c r="U22" s="939"/>
      <c r="V22" s="939"/>
      <c r="W22" s="939"/>
      <c r="X22" s="939"/>
    </row>
    <row r="23" spans="1:24" ht="15" customHeight="1">
      <c r="A23" s="1405" t="s">
        <v>155</v>
      </c>
      <c r="B23" s="1406"/>
      <c r="C23" s="971"/>
      <c r="D23" s="972">
        <f t="shared" si="24"/>
        <v>0</v>
      </c>
      <c r="E23" s="971"/>
      <c r="F23" s="972">
        <f t="shared" si="24"/>
        <v>0</v>
      </c>
      <c r="G23" s="971"/>
      <c r="H23" s="972">
        <f t="shared" si="25"/>
        <v>0</v>
      </c>
      <c r="I23" s="971"/>
      <c r="J23" s="972">
        <f t="shared" si="26"/>
        <v>0</v>
      </c>
      <c r="K23" s="971"/>
      <c r="L23" s="972">
        <f t="shared" si="27"/>
        <v>0</v>
      </c>
      <c r="M23" s="971"/>
      <c r="N23" s="972">
        <f t="shared" si="28"/>
        <v>0</v>
      </c>
      <c r="O23" s="1178">
        <f t="shared" si="29"/>
        <v>0</v>
      </c>
      <c r="P23" s="1009">
        <f>'PROGRAM Bdgt Justf B-4 Pg 2'!F106</f>
        <v>0</v>
      </c>
      <c r="Q23" s="939"/>
      <c r="R23" s="939"/>
      <c r="S23" s="939"/>
      <c r="T23" s="939"/>
      <c r="U23" s="939"/>
      <c r="V23" s="939"/>
      <c r="W23" s="939"/>
      <c r="X23" s="939"/>
    </row>
    <row r="24" spans="1:24" ht="15" customHeight="1">
      <c r="A24" s="1405" t="s">
        <v>156</v>
      </c>
      <c r="B24" s="1406"/>
      <c r="C24" s="971"/>
      <c r="D24" s="972">
        <f t="shared" si="24"/>
        <v>0</v>
      </c>
      <c r="E24" s="971"/>
      <c r="F24" s="972">
        <f t="shared" si="24"/>
        <v>0</v>
      </c>
      <c r="G24" s="971"/>
      <c r="H24" s="972">
        <f t="shared" si="25"/>
        <v>0</v>
      </c>
      <c r="I24" s="971"/>
      <c r="J24" s="972">
        <f t="shared" si="26"/>
        <v>0</v>
      </c>
      <c r="K24" s="971"/>
      <c r="L24" s="972">
        <f t="shared" si="27"/>
        <v>0</v>
      </c>
      <c r="M24" s="971"/>
      <c r="N24" s="972">
        <f t="shared" si="28"/>
        <v>0</v>
      </c>
      <c r="O24" s="1178">
        <f t="shared" si="29"/>
        <v>0</v>
      </c>
      <c r="P24" s="1009">
        <f>'PROGRAM Bdgt Justf B-4 Pg 2'!F115</f>
        <v>0</v>
      </c>
      <c r="Q24" s="939"/>
      <c r="R24" s="939"/>
      <c r="S24" s="939"/>
      <c r="T24" s="939"/>
      <c r="U24" s="939"/>
      <c r="V24" s="939"/>
      <c r="W24" s="939"/>
      <c r="X24" s="939"/>
    </row>
    <row r="25" spans="1:24" ht="15" hidden="1" customHeight="1">
      <c r="A25" s="1179"/>
      <c r="B25" s="973"/>
      <c r="C25" s="971"/>
      <c r="D25" s="972"/>
      <c r="E25" s="971"/>
      <c r="F25" s="972"/>
      <c r="G25" s="971"/>
      <c r="H25" s="972"/>
      <c r="I25" s="971"/>
      <c r="J25" s="972"/>
      <c r="K25" s="971"/>
      <c r="L25" s="972"/>
      <c r="M25" s="971"/>
      <c r="N25" s="972"/>
      <c r="O25" s="1178">
        <f>SUM(C25,E25,G25,I25)</f>
        <v>0</v>
      </c>
      <c r="P25" s="940">
        <f>'PROGRAM Bdgt Justf B-1 Pg 2 '!F111</f>
        <v>0</v>
      </c>
      <c r="Q25" s="939"/>
      <c r="R25" s="939"/>
      <c r="S25" s="939"/>
      <c r="T25" s="939"/>
      <c r="U25" s="939"/>
      <c r="V25" s="939"/>
      <c r="W25" s="939"/>
      <c r="X25" s="939"/>
    </row>
    <row r="26" spans="1:24" ht="15" hidden="1" customHeight="1">
      <c r="A26" s="1179"/>
      <c r="B26" s="973"/>
      <c r="C26" s="971"/>
      <c r="D26" s="972"/>
      <c r="E26" s="971"/>
      <c r="F26" s="972"/>
      <c r="G26" s="971"/>
      <c r="H26" s="972"/>
      <c r="I26" s="971"/>
      <c r="J26" s="972"/>
      <c r="K26" s="971"/>
      <c r="L26" s="972"/>
      <c r="M26" s="971"/>
      <c r="N26" s="972"/>
      <c r="O26" s="1178">
        <f>SUM(C26,E26,G26,I26)</f>
        <v>0</v>
      </c>
      <c r="P26" s="940">
        <f>'PROGRAM Bdgt Justf B-1 Pg 2 '!F112</f>
        <v>0</v>
      </c>
      <c r="Q26" s="939"/>
      <c r="R26" s="939"/>
      <c r="S26" s="939"/>
      <c r="T26" s="939"/>
      <c r="U26" s="939"/>
      <c r="V26" s="939"/>
      <c r="W26" s="939"/>
      <c r="X26" s="939"/>
    </row>
    <row r="27" spans="1:24" ht="15" hidden="1" customHeight="1">
      <c r="A27" s="1179">
        <f>'PROGRAM Bdgt Justf B-1 Pg 2 '!A113</f>
        <v>0</v>
      </c>
      <c r="B27" s="973"/>
      <c r="C27" s="971"/>
      <c r="D27" s="972">
        <f>IF(C27=0,0,C27/$O$27)</f>
        <v>0</v>
      </c>
      <c r="E27" s="971"/>
      <c r="F27" s="972">
        <f>IF(E27=0,0,E27/$O$27)</f>
        <v>0</v>
      </c>
      <c r="G27" s="971"/>
      <c r="H27" s="972">
        <f>IF(G27=0,0,G27/$O$27)</f>
        <v>0</v>
      </c>
      <c r="I27" s="971"/>
      <c r="J27" s="972">
        <f>IF(I27=0,0,I27/$O$27)</f>
        <v>0</v>
      </c>
      <c r="K27" s="971"/>
      <c r="L27" s="972">
        <f>IF(K27=0,0,K27/$O$27)</f>
        <v>0</v>
      </c>
      <c r="M27" s="971"/>
      <c r="N27" s="972">
        <f>IF(M27=0,0,M27/$O$27)</f>
        <v>0</v>
      </c>
      <c r="O27" s="1178">
        <f>SUM(C27,E27,G27,I27)</f>
        <v>0</v>
      </c>
      <c r="P27" s="940">
        <f>'PROGRAM Bdgt Justf B-1 Pg 2 '!F113</f>
        <v>0</v>
      </c>
      <c r="Q27" s="939"/>
      <c r="R27" s="939"/>
      <c r="S27" s="939"/>
      <c r="T27" s="939"/>
      <c r="U27" s="939"/>
      <c r="V27" s="939"/>
      <c r="W27" s="939"/>
      <c r="X27" s="939"/>
    </row>
    <row r="28" spans="1:24" ht="15" hidden="1" customHeight="1">
      <c r="A28" s="1179">
        <f>'PROGRAM Bdgt Justf B-1 Pg 2 '!A114</f>
        <v>0</v>
      </c>
      <c r="B28" s="973"/>
      <c r="C28" s="971"/>
      <c r="D28" s="972">
        <f>IF(C28=0,0,C28/$O$28)</f>
        <v>0</v>
      </c>
      <c r="E28" s="971"/>
      <c r="F28" s="972">
        <f>IF(E28=0,0,E28/$O$28)</f>
        <v>0</v>
      </c>
      <c r="G28" s="971"/>
      <c r="H28" s="972">
        <f>IF(G28=0,0,G28/$O$28)</f>
        <v>0</v>
      </c>
      <c r="I28" s="971"/>
      <c r="J28" s="972">
        <f>IF(I28=0,0,I28/$O$28)</f>
        <v>0</v>
      </c>
      <c r="K28" s="971"/>
      <c r="L28" s="972">
        <f>IF(K28=0,0,K28/$O$28)</f>
        <v>0</v>
      </c>
      <c r="M28" s="971"/>
      <c r="N28" s="972">
        <f>IF(M28=0,0,M28/$O$28)</f>
        <v>0</v>
      </c>
      <c r="O28" s="1178">
        <f>SUM(C28,E28,G28,I28)</f>
        <v>0</v>
      </c>
      <c r="P28" s="940">
        <f>'PROGRAM Bdgt Justf B-1 Pg 2 '!F114</f>
        <v>0</v>
      </c>
      <c r="Q28" s="939"/>
      <c r="R28" s="939"/>
      <c r="S28" s="939"/>
      <c r="T28" s="939"/>
      <c r="U28" s="939"/>
      <c r="V28" s="939"/>
      <c r="W28" s="939"/>
      <c r="X28" s="939"/>
    </row>
    <row r="29" spans="1:24" ht="15" customHeight="1">
      <c r="A29" s="1420" t="s">
        <v>157</v>
      </c>
      <c r="B29" s="1421"/>
      <c r="C29" s="975"/>
      <c r="D29" s="976"/>
      <c r="E29" s="975"/>
      <c r="F29" s="976"/>
      <c r="G29" s="975"/>
      <c r="H29" s="976"/>
      <c r="I29" s="975"/>
      <c r="J29" s="976"/>
      <c r="K29" s="975"/>
      <c r="L29" s="976"/>
      <c r="M29" s="975"/>
      <c r="N29" s="976"/>
      <c r="O29" s="1180"/>
      <c r="P29" s="940"/>
      <c r="Q29" s="939"/>
      <c r="R29" s="939"/>
      <c r="S29" s="939"/>
      <c r="T29" s="939"/>
      <c r="U29" s="939"/>
      <c r="V29" s="939"/>
      <c r="W29" s="939"/>
      <c r="X29" s="939"/>
    </row>
    <row r="30" spans="1:24" ht="18" customHeight="1">
      <c r="A30" s="1181"/>
      <c r="B30" s="977" t="s">
        <v>158</v>
      </c>
      <c r="C30" s="975"/>
      <c r="D30" s="976">
        <f>IF(C30=0,0,C30/$O$30)</f>
        <v>0</v>
      </c>
      <c r="E30" s="975"/>
      <c r="F30" s="976">
        <f>IF(E30=0,0,E30/$O$30)</f>
        <v>0</v>
      </c>
      <c r="G30" s="975"/>
      <c r="H30" s="976">
        <f>IF(G30=0,0,G30/$O$30)</f>
        <v>0</v>
      </c>
      <c r="I30" s="975"/>
      <c r="J30" s="976">
        <f>IF(I30=0,0,I30/$O$30)</f>
        <v>0</v>
      </c>
      <c r="K30" s="975"/>
      <c r="L30" s="976">
        <f>IF(K30=0,0,K30/$O$30)</f>
        <v>0</v>
      </c>
      <c r="M30" s="975"/>
      <c r="N30" s="976">
        <f>IF(M30=0,0,M30/$O$30)</f>
        <v>0</v>
      </c>
      <c r="O30" s="1180">
        <f>SUM(C30,E30,G30,I30,K30,M30)</f>
        <v>0</v>
      </c>
      <c r="P30" s="1009">
        <f>'PROGRAM Bdgt Justf B-4 Pg 2'!F120</f>
        <v>0</v>
      </c>
      <c r="Q30" s="939"/>
      <c r="R30" s="939"/>
      <c r="S30" s="939"/>
      <c r="T30" s="939"/>
      <c r="U30" s="939"/>
      <c r="V30" s="939"/>
      <c r="W30" s="939"/>
      <c r="X30" s="939"/>
    </row>
    <row r="31" spans="1:24" ht="19.5" customHeight="1" thickBot="1">
      <c r="A31" s="978"/>
      <c r="B31" s="979"/>
      <c r="C31" s="980"/>
      <c r="D31" s="1182">
        <f>IF(C31=0,0,C31/$O$31)</f>
        <v>0</v>
      </c>
      <c r="E31" s="980"/>
      <c r="F31" s="1182">
        <f>IF(E31=0,0,E31/$O$31)</f>
        <v>0</v>
      </c>
      <c r="G31" s="980"/>
      <c r="H31" s="1182">
        <f>IF(G31=0,0,G31/$O$31)</f>
        <v>0</v>
      </c>
      <c r="I31" s="980"/>
      <c r="J31" s="1182">
        <f>IF(I31=0,0,I31/$O$31)</f>
        <v>0</v>
      </c>
      <c r="K31" s="980"/>
      <c r="L31" s="1182">
        <f>IF(K31=0,0,K31/$O$31)</f>
        <v>0</v>
      </c>
      <c r="M31" s="980"/>
      <c r="N31" s="1182">
        <f>IF(M31=0,0,M31/$O$31)</f>
        <v>0</v>
      </c>
      <c r="O31" s="1180">
        <f>SUM(C31,E31,G31,I31,K31,M31)</f>
        <v>0</v>
      </c>
      <c r="P31" s="1009">
        <f>'PROGRAM Bdgt Justf B-4 Pg 2'!F121</f>
        <v>0</v>
      </c>
      <c r="Q31" s="939"/>
      <c r="R31" s="939"/>
      <c r="S31" s="939"/>
      <c r="T31" s="939"/>
      <c r="U31" s="939"/>
      <c r="V31" s="939"/>
      <c r="W31" s="939"/>
      <c r="X31" s="939"/>
    </row>
    <row r="32" spans="1:24" s="468" customFormat="1" ht="21" customHeight="1" thickBot="1">
      <c r="A32" s="1418" t="s">
        <v>159</v>
      </c>
      <c r="B32" s="1419"/>
      <c r="C32" s="954">
        <f>SUM(C20:C31)</f>
        <v>0</v>
      </c>
      <c r="D32" s="955">
        <f>IF(C32=0,0,C32/$O$32)</f>
        <v>0</v>
      </c>
      <c r="E32" s="954">
        <f>SUM(E20:E31)</f>
        <v>0</v>
      </c>
      <c r="F32" s="955"/>
      <c r="G32" s="954">
        <f>SUM(G20:G31)</f>
        <v>0</v>
      </c>
      <c r="H32" s="955"/>
      <c r="I32" s="954">
        <f>SUM(I20:I31)</f>
        <v>0</v>
      </c>
      <c r="J32" s="955"/>
      <c r="K32" s="954">
        <f>SUM(K20:K31)</f>
        <v>0</v>
      </c>
      <c r="L32" s="955"/>
      <c r="M32" s="954">
        <f>SUM(M20:M31)</f>
        <v>0</v>
      </c>
      <c r="N32" s="955"/>
      <c r="O32" s="954">
        <f>SUM(O20:O31)</f>
        <v>0</v>
      </c>
      <c r="P32" s="1009">
        <f>'PROGRAM Bdgt Justf B-4 Pg 2'!F127</f>
        <v>0</v>
      </c>
      <c r="Q32" s="948"/>
      <c r="R32" s="945"/>
      <c r="S32" s="945"/>
      <c r="T32" s="945"/>
      <c r="U32" s="945"/>
      <c r="V32" s="945"/>
      <c r="W32" s="945"/>
      <c r="X32" s="945"/>
    </row>
    <row r="33" spans="1:24" ht="15" customHeight="1" thickBot="1">
      <c r="A33" s="981"/>
      <c r="B33" s="982"/>
      <c r="C33" s="983"/>
      <c r="D33" s="984"/>
      <c r="E33" s="983"/>
      <c r="F33" s="984"/>
      <c r="G33" s="985"/>
      <c r="H33" s="984"/>
      <c r="I33" s="985"/>
      <c r="J33" s="984"/>
      <c r="K33" s="985"/>
      <c r="L33" s="984"/>
      <c r="M33" s="985"/>
      <c r="N33" s="984"/>
      <c r="O33" s="986"/>
      <c r="P33" s="940"/>
      <c r="Q33" s="939"/>
      <c r="R33" s="939"/>
      <c r="S33" s="939"/>
      <c r="T33" s="939"/>
      <c r="U33" s="939"/>
      <c r="V33" s="939"/>
      <c r="W33" s="939"/>
      <c r="X33" s="939"/>
    </row>
    <row r="34" spans="1:24" ht="21" customHeight="1">
      <c r="A34" s="1422" t="s">
        <v>164</v>
      </c>
      <c r="B34" s="1423"/>
      <c r="C34" s="987">
        <f>SUM(C17,C32)</f>
        <v>0</v>
      </c>
      <c r="D34" s="974">
        <f>IF(C34=0,0,C34/$O$34)</f>
        <v>0</v>
      </c>
      <c r="E34" s="987">
        <f>SUM(E17,E32)</f>
        <v>0</v>
      </c>
      <c r="F34" s="974">
        <f>IF(E34=0,0,E34/$O$34)</f>
        <v>0</v>
      </c>
      <c r="G34" s="987">
        <f>SUM(G17,G32)</f>
        <v>0</v>
      </c>
      <c r="H34" s="974">
        <f>IF(G34=0,0,G34/$O$34)</f>
        <v>0</v>
      </c>
      <c r="I34" s="987">
        <f>SUM(I17,I32)</f>
        <v>0</v>
      </c>
      <c r="J34" s="974">
        <f t="shared" ref="J34" si="30">IF(I34=0,0,I34/$O$34)</f>
        <v>0</v>
      </c>
      <c r="K34" s="987">
        <f>SUM(K17,K32)</f>
        <v>0</v>
      </c>
      <c r="L34" s="974">
        <f t="shared" ref="L34" si="31">IF(K34=0,0,K34/$O$34)</f>
        <v>0</v>
      </c>
      <c r="M34" s="987">
        <f>SUM(M17,M32)</f>
        <v>0</v>
      </c>
      <c r="N34" s="974">
        <f t="shared" ref="N34" si="32">IF(M34=0,0,M34/$O$34)</f>
        <v>0</v>
      </c>
      <c r="O34" s="1183">
        <f>SUM(C34,E34,G34,I34,K34,M34)</f>
        <v>0</v>
      </c>
      <c r="P34" s="1009">
        <f>'PROGRAM Bdgt Justf B-4 Pg 2'!F129</f>
        <v>0</v>
      </c>
      <c r="Q34" s="939"/>
      <c r="R34" s="939"/>
      <c r="S34" s="939"/>
      <c r="T34" s="939"/>
      <c r="U34" s="939"/>
      <c r="V34" s="939"/>
      <c r="W34" s="939"/>
      <c r="X34" s="939"/>
    </row>
    <row r="35" spans="1:24" ht="21" customHeight="1" thickBot="1">
      <c r="A35" s="988" t="s">
        <v>165</v>
      </c>
      <c r="B35" s="989" t="e">
        <f>O35/O34</f>
        <v>#DIV/0!</v>
      </c>
      <c r="C35" s="990" t="e">
        <f>ROUND(C34*$Q$35,0)</f>
        <v>#DIV/0!</v>
      </c>
      <c r="D35" s="991" t="e">
        <f>IF(C35=0,0,C35/$O$35)</f>
        <v>#DIV/0!</v>
      </c>
      <c r="E35" s="990" t="e">
        <f>ROUND(E34*$Q$35,0)</f>
        <v>#DIV/0!</v>
      </c>
      <c r="F35" s="991" t="e">
        <f>IF(E35=0,0,E35/$O$35)</f>
        <v>#DIV/0!</v>
      </c>
      <c r="G35" s="990" t="e">
        <f>ROUND(G34*$Q$35,0)</f>
        <v>#DIV/0!</v>
      </c>
      <c r="H35" s="991" t="e">
        <f>IF(G35=0,0,G35/$O$35)</f>
        <v>#DIV/0!</v>
      </c>
      <c r="I35" s="990" t="e">
        <f>ROUND(I34*$Q$35,0)</f>
        <v>#DIV/0!</v>
      </c>
      <c r="J35" s="991" t="e">
        <f t="shared" ref="J35" si="33">IF(I35=0,0,I35/$O$35)</f>
        <v>#DIV/0!</v>
      </c>
      <c r="K35" s="990" t="e">
        <f>ROUND(K34*$Q$35,0)</f>
        <v>#DIV/0!</v>
      </c>
      <c r="L35" s="991" t="e">
        <f t="shared" ref="L35" si="34">IF(K35=0,0,K35/$O$35)</f>
        <v>#DIV/0!</v>
      </c>
      <c r="M35" s="990" t="e">
        <f>ROUND(M34*$Q$35,0)</f>
        <v>#DIV/0!</v>
      </c>
      <c r="N35" s="991" t="e">
        <f t="shared" ref="N35" si="35">IF(M35=0,0,M35/$O$35)</f>
        <v>#DIV/0!</v>
      </c>
      <c r="O35" s="992" t="e">
        <f>SUM(C35,E35,G35,I35,K35,M35)</f>
        <v>#DIV/0!</v>
      </c>
      <c r="P35" s="1009">
        <f>'PROGRAM Bdgt Justf B-4 Pg 2'!F138</f>
        <v>0</v>
      </c>
      <c r="Q35" s="950" t="e">
        <f>'PROGRAM Bdgt Justf B-1 Pg 2 '!C138</f>
        <v>#DIV/0!</v>
      </c>
      <c r="R35" s="945" t="s">
        <v>365</v>
      </c>
      <c r="S35" s="939"/>
      <c r="T35" s="939"/>
      <c r="U35" s="939"/>
      <c r="V35" s="939"/>
      <c r="W35" s="939"/>
      <c r="X35" s="939"/>
    </row>
    <row r="36" spans="1:24" s="468" customFormat="1" ht="21.75" customHeight="1" thickBot="1">
      <c r="A36" s="1418" t="s">
        <v>166</v>
      </c>
      <c r="B36" s="1419"/>
      <c r="C36" s="954" t="e">
        <f>SUM(C34:C35)</f>
        <v>#DIV/0!</v>
      </c>
      <c r="D36" s="955" t="e">
        <f>IF(C36=0,0,C36/$O$36)</f>
        <v>#DIV/0!</v>
      </c>
      <c r="E36" s="954" t="e">
        <f t="shared" ref="E36" si="36">SUM(E34:E35)</f>
        <v>#DIV/0!</v>
      </c>
      <c r="F36" s="955" t="e">
        <f>IF(E36=0,0,E36/$O$36)</f>
        <v>#DIV/0!</v>
      </c>
      <c r="G36" s="954" t="e">
        <f t="shared" ref="G36" si="37">SUM(G34:G35)</f>
        <v>#DIV/0!</v>
      </c>
      <c r="H36" s="955" t="e">
        <f>IF(G36=0,0,G36/$O$36)</f>
        <v>#DIV/0!</v>
      </c>
      <c r="I36" s="954" t="e">
        <f t="shared" ref="I36:K36" si="38">SUM(I34:I35)</f>
        <v>#DIV/0!</v>
      </c>
      <c r="J36" s="955" t="e">
        <f t="shared" ref="J36" si="39">IF(I36=0,0,I36/$O$36)</f>
        <v>#DIV/0!</v>
      </c>
      <c r="K36" s="954" t="e">
        <f t="shared" si="38"/>
        <v>#DIV/0!</v>
      </c>
      <c r="L36" s="955" t="e">
        <f t="shared" ref="L36" si="40">IF(K36=0,0,K36/$O$36)</f>
        <v>#DIV/0!</v>
      </c>
      <c r="M36" s="954" t="e">
        <f t="shared" ref="M36" si="41">SUM(M34:M35)</f>
        <v>#DIV/0!</v>
      </c>
      <c r="N36" s="955" t="e">
        <f t="shared" ref="N36" si="42">IF(M36=0,0,M36/$O$36)</f>
        <v>#DIV/0!</v>
      </c>
      <c r="O36" s="954" t="e">
        <f>+O34+O35</f>
        <v>#DIV/0!</v>
      </c>
      <c r="P36" s="1009">
        <f>'PROGRAM Bdgt Justf B-4 Pg 2'!F140</f>
        <v>0</v>
      </c>
      <c r="Q36" s="1011" t="e">
        <f>O36-P36</f>
        <v>#DIV/0!</v>
      </c>
      <c r="R36" s="945"/>
      <c r="S36" s="945"/>
      <c r="T36" s="945"/>
      <c r="U36" s="945"/>
      <c r="V36" s="945"/>
      <c r="W36" s="945"/>
      <c r="X36" s="945"/>
    </row>
    <row r="37" spans="1:24" ht="11.1" customHeight="1">
      <c r="A37" s="1125"/>
      <c r="B37" s="1126"/>
      <c r="C37" s="1126"/>
      <c r="D37" s="1126"/>
      <c r="E37" s="1126"/>
      <c r="F37" s="1126"/>
      <c r="G37" s="1126"/>
      <c r="H37" s="1126"/>
      <c r="I37" s="1126"/>
      <c r="J37" s="1126"/>
      <c r="K37" s="1126"/>
      <c r="L37" s="1126"/>
      <c r="M37" s="1126"/>
      <c r="N37" s="1126"/>
      <c r="O37" s="1127"/>
      <c r="P37" s="940"/>
      <c r="Q37" s="939"/>
      <c r="R37" s="939"/>
      <c r="S37" s="939"/>
      <c r="T37" s="939"/>
      <c r="U37" s="939"/>
      <c r="V37" s="939"/>
      <c r="W37" s="939"/>
      <c r="X37" s="939"/>
    </row>
    <row r="38" spans="1:24" ht="15.95" customHeight="1">
      <c r="A38" s="1416" t="s">
        <v>366</v>
      </c>
      <c r="B38" s="1417"/>
      <c r="C38" s="1424" t="s">
        <v>367</v>
      </c>
      <c r="D38" s="1424"/>
      <c r="E38" s="1424" t="s">
        <v>368</v>
      </c>
      <c r="F38" s="1424"/>
      <c r="G38" s="1424" t="s">
        <v>368</v>
      </c>
      <c r="H38" s="1424"/>
      <c r="I38" s="1424" t="s">
        <v>368</v>
      </c>
      <c r="J38" s="1424"/>
      <c r="K38" s="1424" t="s">
        <v>368</v>
      </c>
      <c r="L38" s="1424"/>
      <c r="M38" s="1424" t="s">
        <v>368</v>
      </c>
      <c r="N38" s="1424"/>
      <c r="O38" s="667"/>
      <c r="P38" s="940"/>
      <c r="Q38" s="939"/>
      <c r="R38" s="939"/>
      <c r="S38" s="939"/>
      <c r="T38" s="939"/>
      <c r="U38" s="939"/>
      <c r="V38" s="939"/>
      <c r="W38" s="939"/>
      <c r="X38" s="939"/>
    </row>
    <row r="39" spans="1:24" ht="18" customHeight="1">
      <c r="A39" s="1391" t="s">
        <v>369</v>
      </c>
      <c r="B39" s="1392"/>
      <c r="C39" s="1379"/>
      <c r="D39" s="1380"/>
      <c r="E39" s="1381"/>
      <c r="F39" s="1382"/>
      <c r="G39" s="1381"/>
      <c r="H39" s="1382"/>
      <c r="I39" s="1381"/>
      <c r="J39" s="1382"/>
      <c r="K39" s="1381"/>
      <c r="L39" s="1382"/>
      <c r="M39" s="1381"/>
      <c r="N39" s="1382"/>
      <c r="O39" s="817">
        <f>SUM(C39,E39,G39,I39,K39,M39)</f>
        <v>0</v>
      </c>
      <c r="P39" s="940"/>
      <c r="Q39" s="939"/>
      <c r="R39" s="939"/>
      <c r="S39" s="939"/>
      <c r="T39" s="939"/>
      <c r="U39" s="939"/>
      <c r="V39" s="939"/>
      <c r="W39" s="939"/>
      <c r="X39" s="939"/>
    </row>
    <row r="40" spans="1:24" ht="16.5" customHeight="1">
      <c r="A40" s="1391" t="s">
        <v>370</v>
      </c>
      <c r="B40" s="1392"/>
      <c r="C40" s="1393" t="e">
        <f>IF(C36=0,0,C36/C39)+0.01</f>
        <v>#DIV/0!</v>
      </c>
      <c r="D40" s="1394"/>
      <c r="E40" s="1395" t="e">
        <f>IF(E36=0,0,E36/E39)</f>
        <v>#DIV/0!</v>
      </c>
      <c r="F40" s="1396"/>
      <c r="G40" s="1397" t="e">
        <f>IF(G36=0,0,G36/G39)</f>
        <v>#DIV/0!</v>
      </c>
      <c r="H40" s="1398"/>
      <c r="I40" s="1397" t="e">
        <f>IF(I36=0,0,I36/I39)+0.01</f>
        <v>#DIV/0!</v>
      </c>
      <c r="J40" s="1398"/>
      <c r="K40" s="1397" t="e">
        <f>IF(K36=0,0,K36/K39)+0.01</f>
        <v>#DIV/0!</v>
      </c>
      <c r="L40" s="1398"/>
      <c r="M40" s="1397" t="e">
        <f>IF(M36=0,0,M36/M39)+0.01</f>
        <v>#DIV/0!</v>
      </c>
      <c r="N40" s="1398"/>
      <c r="O40" s="818" t="s">
        <v>371</v>
      </c>
      <c r="P40" s="940"/>
      <c r="Q40" s="939"/>
      <c r="R40" s="939"/>
      <c r="S40" s="939"/>
      <c r="T40" s="939"/>
      <c r="U40" s="939"/>
      <c r="V40" s="939"/>
      <c r="W40" s="939"/>
      <c r="X40" s="939"/>
    </row>
    <row r="41" spans="1:24" ht="18" customHeight="1">
      <c r="A41" s="1385" t="s">
        <v>372</v>
      </c>
      <c r="B41" s="1386"/>
      <c r="C41" s="1387"/>
      <c r="D41" s="1388"/>
      <c r="E41" s="1387"/>
      <c r="F41" s="1388"/>
      <c r="G41" s="1389"/>
      <c r="H41" s="1390"/>
      <c r="I41" s="1389"/>
      <c r="J41" s="1390"/>
      <c r="K41" s="1389"/>
      <c r="L41" s="1390"/>
      <c r="M41" s="1389"/>
      <c r="N41" s="1390"/>
      <c r="O41" s="819"/>
      <c r="P41" s="941" t="s">
        <v>720</v>
      </c>
      <c r="Q41" s="939"/>
      <c r="R41" s="939"/>
      <c r="S41" s="939"/>
      <c r="T41" s="939"/>
      <c r="U41" s="939"/>
      <c r="V41" s="939"/>
      <c r="W41" s="939"/>
      <c r="X41" s="939"/>
    </row>
    <row r="42" spans="1:24" ht="12.95" hidden="1" customHeight="1" thickTop="1">
      <c r="A42" s="507"/>
      <c r="B42" s="469"/>
      <c r="C42" s="508"/>
      <c r="D42" s="469"/>
      <c r="E42" s="508"/>
      <c r="F42" s="469"/>
      <c r="G42" s="469"/>
      <c r="H42" s="469"/>
      <c r="I42" s="469"/>
      <c r="J42" s="469"/>
      <c r="K42" s="469"/>
      <c r="L42" s="469"/>
      <c r="M42" s="469"/>
      <c r="N42" s="469"/>
      <c r="O42" s="509"/>
      <c r="P42" s="694"/>
    </row>
    <row r="43" spans="1:24" ht="15" customHeight="1">
      <c r="C43" s="510"/>
      <c r="E43" s="510"/>
      <c r="O43" s="510"/>
    </row>
    <row r="44" spans="1:24" ht="30" hidden="1" customHeight="1">
      <c r="A44" s="511" t="s">
        <v>374</v>
      </c>
      <c r="B44" s="512"/>
      <c r="C44" s="1374" t="str">
        <f>C6</f>
        <v>SELECT SERVICE FROM DROP DOWN MENU</v>
      </c>
      <c r="D44" s="1374"/>
      <c r="E44" s="1374" t="str">
        <f>E6</f>
        <v>SELECT SERVICE FROM DROP DOWN MENU</v>
      </c>
      <c r="F44" s="1374"/>
      <c r="G44" s="1374" t="str">
        <f>G6</f>
        <v>SELECT SERVICE FROM DROP DOWN MENU</v>
      </c>
      <c r="H44" s="1374"/>
      <c r="I44" s="1374" t="str">
        <f>I6</f>
        <v>SELECT SERVICE FROM DROP DOWN MENU</v>
      </c>
      <c r="J44" s="1374"/>
      <c r="K44" s="1242"/>
      <c r="L44" s="1242"/>
      <c r="M44" s="1242"/>
      <c r="N44" s="1242"/>
      <c r="O44" s="513"/>
      <c r="P44" s="514"/>
      <c r="Q44" s="515"/>
      <c r="R44" s="515"/>
      <c r="S44" s="516"/>
    </row>
    <row r="45" spans="1:24" s="520" customFormat="1" ht="148.5" hidden="1">
      <c r="A45" s="517" t="s">
        <v>375</v>
      </c>
      <c r="B45" s="518"/>
      <c r="C45" s="1375" t="s">
        <v>376</v>
      </c>
      <c r="D45" s="1376"/>
      <c r="E45" s="1375" t="s">
        <v>376</v>
      </c>
      <c r="F45" s="1376"/>
      <c r="G45" s="1375" t="s">
        <v>376</v>
      </c>
      <c r="H45" s="1376"/>
      <c r="I45" s="1375" t="s">
        <v>376</v>
      </c>
      <c r="J45" s="1376"/>
      <c r="K45" s="1124"/>
      <c r="L45" s="1124"/>
      <c r="M45" s="1124"/>
      <c r="N45" s="1124"/>
      <c r="O45" s="518"/>
      <c r="P45" s="518"/>
      <c r="Q45" s="518"/>
      <c r="R45" s="518"/>
      <c r="S45" s="519"/>
    </row>
    <row r="46" spans="1:24" ht="15" hidden="1" customHeight="1">
      <c r="A46" s="521"/>
      <c r="B46" s="469"/>
      <c r="C46" s="522"/>
      <c r="D46" s="469"/>
      <c r="E46" s="522"/>
      <c r="F46" s="469"/>
      <c r="G46" s="522"/>
      <c r="H46" s="469"/>
      <c r="I46" s="522"/>
      <c r="J46" s="469"/>
      <c r="K46" s="469"/>
      <c r="L46" s="469"/>
      <c r="M46" s="469"/>
      <c r="N46" s="469"/>
      <c r="O46" s="469"/>
      <c r="P46" s="523"/>
      <c r="Q46" s="469"/>
      <c r="R46" s="469"/>
      <c r="S46" s="524"/>
    </row>
    <row r="47" spans="1:24" ht="45" hidden="1" customHeight="1">
      <c r="A47" s="1377" t="s">
        <v>377</v>
      </c>
      <c r="B47" s="1378"/>
      <c r="C47" s="525"/>
      <c r="D47" s="526"/>
      <c r="E47" s="525"/>
      <c r="F47" s="527"/>
      <c r="G47" s="525"/>
      <c r="H47" s="469"/>
      <c r="I47" s="525"/>
      <c r="J47" s="469"/>
      <c r="K47" s="469"/>
      <c r="L47" s="469"/>
      <c r="M47" s="469"/>
      <c r="N47" s="469"/>
      <c r="O47" s="469"/>
      <c r="P47" s="523"/>
      <c r="Q47" s="469"/>
      <c r="R47" s="469"/>
      <c r="S47" s="524"/>
    </row>
    <row r="48" spans="1:24" ht="15" hidden="1" customHeight="1">
      <c r="A48" s="521"/>
      <c r="B48" s="469"/>
      <c r="C48" s="528"/>
      <c r="D48" s="527"/>
      <c r="E48" s="528"/>
      <c r="F48" s="527"/>
      <c r="G48" s="527"/>
      <c r="H48" s="469"/>
      <c r="I48" s="527"/>
      <c r="J48" s="469"/>
      <c r="K48" s="469"/>
      <c r="L48" s="469"/>
      <c r="M48" s="469"/>
      <c r="N48" s="469"/>
      <c r="O48" s="469"/>
      <c r="P48" s="523"/>
      <c r="Q48" s="469"/>
      <c r="R48" s="469"/>
      <c r="S48" s="524"/>
    </row>
    <row r="49" spans="1:19" ht="15" hidden="1" customHeight="1">
      <c r="A49" s="1383" t="s">
        <v>378</v>
      </c>
      <c r="B49" s="1384"/>
      <c r="C49" s="529" t="e">
        <f>C40</f>
        <v>#DIV/0!</v>
      </c>
      <c r="D49" s="526"/>
      <c r="E49" s="529" t="e">
        <f>E40</f>
        <v>#DIV/0!</v>
      </c>
      <c r="F49" s="526"/>
      <c r="G49" s="529" t="e">
        <f>G40</f>
        <v>#DIV/0!</v>
      </c>
      <c r="H49" s="526"/>
      <c r="I49" s="529" t="e">
        <f>I40</f>
        <v>#DIV/0!</v>
      </c>
      <c r="J49" s="469"/>
      <c r="K49" s="469"/>
      <c r="L49" s="469"/>
      <c r="M49" s="469"/>
      <c r="N49" s="469"/>
      <c r="O49" s="469"/>
      <c r="P49" s="523"/>
      <c r="Q49" s="469"/>
      <c r="R49" s="469"/>
      <c r="S49" s="524"/>
    </row>
    <row r="50" spans="1:19" ht="15" hidden="1" customHeight="1">
      <c r="A50" s="521"/>
      <c r="B50" s="469"/>
      <c r="C50" s="527"/>
      <c r="D50" s="527"/>
      <c r="E50" s="527"/>
      <c r="F50" s="527"/>
      <c r="G50" s="527"/>
      <c r="H50" s="469"/>
      <c r="I50" s="527"/>
      <c r="J50" s="469"/>
      <c r="K50" s="469"/>
      <c r="L50" s="469"/>
      <c r="M50" s="469"/>
      <c r="N50" s="469"/>
      <c r="O50" s="469"/>
      <c r="P50" s="523"/>
      <c r="Q50" s="469"/>
      <c r="R50" s="469"/>
      <c r="S50" s="524"/>
    </row>
    <row r="51" spans="1:19" ht="30" hidden="1" customHeight="1">
      <c r="A51" s="1369" t="s">
        <v>379</v>
      </c>
      <c r="B51" s="1370"/>
      <c r="C51" s="530" t="e">
        <f t="shared" ref="C51" si="43">C49-C47</f>
        <v>#DIV/0!</v>
      </c>
      <c r="D51" s="526"/>
      <c r="E51" s="530" t="e">
        <f t="shared" ref="E51" si="44">E49-E47</f>
        <v>#DIV/0!</v>
      </c>
      <c r="F51" s="526"/>
      <c r="G51" s="530" t="e">
        <f t="shared" ref="G51" si="45">G49-G47</f>
        <v>#DIV/0!</v>
      </c>
      <c r="H51" s="526"/>
      <c r="I51" s="530" t="e">
        <f>I49-I47</f>
        <v>#DIV/0!</v>
      </c>
      <c r="J51" s="1371" t="s">
        <v>380</v>
      </c>
      <c r="K51" s="1372"/>
      <c r="L51" s="1372"/>
      <c r="M51" s="1372"/>
      <c r="N51" s="1372"/>
      <c r="O51" s="1373"/>
      <c r="P51" s="1373"/>
      <c r="Q51" s="1373"/>
      <c r="R51" s="1373"/>
      <c r="S51" s="524"/>
    </row>
    <row r="52" spans="1:19" ht="15" hidden="1" customHeight="1" thickBot="1">
      <c r="A52" s="531"/>
      <c r="B52" s="532"/>
      <c r="C52" s="532"/>
      <c r="D52" s="532"/>
      <c r="E52" s="532"/>
      <c r="F52" s="532"/>
      <c r="G52" s="532"/>
      <c r="H52" s="532"/>
      <c r="I52" s="532"/>
      <c r="J52" s="532"/>
      <c r="K52" s="532"/>
      <c r="L52" s="532"/>
      <c r="M52" s="532"/>
      <c r="N52" s="532"/>
      <c r="O52" s="533"/>
      <c r="P52" s="534"/>
      <c r="Q52" s="532"/>
      <c r="R52" s="532"/>
      <c r="S52" s="535"/>
    </row>
  </sheetData>
  <mergeCells count="63">
    <mergeCell ref="G39:H39"/>
    <mergeCell ref="M39:N39"/>
    <mergeCell ref="M40:N40"/>
    <mergeCell ref="M41:N41"/>
    <mergeCell ref="A51:B51"/>
    <mergeCell ref="J51:R51"/>
    <mergeCell ref="A47:B47"/>
    <mergeCell ref="A49:B49"/>
    <mergeCell ref="A41:B41"/>
    <mergeCell ref="A39:B39"/>
    <mergeCell ref="I39:J39"/>
    <mergeCell ref="A40:B40"/>
    <mergeCell ref="C40:D40"/>
    <mergeCell ref="E40:F40"/>
    <mergeCell ref="G40:H40"/>
    <mergeCell ref="I40:J40"/>
    <mergeCell ref="C39:D39"/>
    <mergeCell ref="K39:L39"/>
    <mergeCell ref="C45:D45"/>
    <mergeCell ref="E45:F45"/>
    <mergeCell ref="G45:H45"/>
    <mergeCell ref="I45:J45"/>
    <mergeCell ref="C41:D41"/>
    <mergeCell ref="E41:F41"/>
    <mergeCell ref="G41:H41"/>
    <mergeCell ref="I41:J41"/>
    <mergeCell ref="C44:D44"/>
    <mergeCell ref="E44:F44"/>
    <mergeCell ref="G44:H44"/>
    <mergeCell ref="I44:J44"/>
    <mergeCell ref="K40:L40"/>
    <mergeCell ref="K41:L41"/>
    <mergeCell ref="E39:F39"/>
    <mergeCell ref="M38:N38"/>
    <mergeCell ref="A23:B23"/>
    <mergeCell ref="A24:B24"/>
    <mergeCell ref="A29:B29"/>
    <mergeCell ref="A32:B32"/>
    <mergeCell ref="A34:B34"/>
    <mergeCell ref="A36:B36"/>
    <mergeCell ref="A38:B38"/>
    <mergeCell ref="C38:D38"/>
    <mergeCell ref="E38:F38"/>
    <mergeCell ref="G38:H38"/>
    <mergeCell ref="I38:J38"/>
    <mergeCell ref="K38:L38"/>
    <mergeCell ref="A19:B19"/>
    <mergeCell ref="A20:B20"/>
    <mergeCell ref="A21:B21"/>
    <mergeCell ref="A22:B22"/>
    <mergeCell ref="P6:W6"/>
    <mergeCell ref="A6:B6"/>
    <mergeCell ref="C6:D6"/>
    <mergeCell ref="E6:F6"/>
    <mergeCell ref="G6:H6"/>
    <mergeCell ref="I6:J6"/>
    <mergeCell ref="M6:N6"/>
    <mergeCell ref="K6:L6"/>
    <mergeCell ref="A1:B1"/>
    <mergeCell ref="I1:O1"/>
    <mergeCell ref="I2:O2"/>
    <mergeCell ref="A3:B3"/>
    <mergeCell ref="I3:O3"/>
  </mergeCells>
  <conditionalFormatting sqref="I51 C51 E51 G51">
    <cfRule type="cellIs" dxfId="11" priority="3" operator="lessThan">
      <formula>0</formula>
    </cfRule>
    <cfRule type="cellIs" dxfId="10" priority="4" operator="greaterThan">
      <formula>0.01</formula>
    </cfRule>
  </conditionalFormatting>
  <conditionalFormatting sqref="B16">
    <cfRule type="cellIs" dxfId="9" priority="2" operator="greaterThan">
      <formula>0.301</formula>
    </cfRule>
  </conditionalFormatting>
  <conditionalFormatting sqref="B35 Q35">
    <cfRule type="cellIs" dxfId="8" priority="1" operator="greaterThan">
      <formula>0.151</formula>
    </cfRule>
  </conditionalFormatting>
  <dataValidations count="1">
    <dataValidation allowBlank="1" showInputMessage="1" showErrorMessage="1" promptTitle="Unit of Service Type" prompt="Please ensure the UOS type in this cell corresponds to the Service Category shown in row 8 above." sqref="C38:N38"/>
  </dataValidations>
  <printOptions horizontalCentered="1"/>
  <pageMargins left="0" right="0" top="0.5" bottom="0.5" header="0.3" footer="0.3"/>
  <pageSetup scale="79" firstPageNumber="2" orientation="landscape" cellComments="asDisplayed" useFirstPageNumber="1" r:id="rId1"/>
  <headerFooter scaleWithDoc="0">
    <oddFooter xml:space="preserve">&amp;R&amp;10 4/01/2021 </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CHEP '!$C$2:$C$3</xm:f>
          </x14:formula1>
          <xm:sqref>I3:O3</xm:sqref>
        </x14:dataValidation>
        <x14:dataValidation type="list" allowBlank="1" showInputMessage="1" showErrorMessage="1">
          <x14:formula1>
            <xm:f>'DROPDOWN CHEP '!$A$2:$A$15</xm:f>
          </x14:formula1>
          <xm:sqref>A3:B3</xm:sqref>
        </x14:dataValidation>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'DROPDOWN CHEP Service Modes'!$A$1:$A$11</xm:f>
          </x14:formula1>
          <xm:sqref>C6:N6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O149"/>
  <sheetViews>
    <sheetView showGridLines="0" topLeftCell="A111" zoomScaleNormal="100" zoomScaleSheetLayoutView="100" zoomScalePageLayoutView="200" workbookViewId="0">
      <selection activeCell="D133" sqref="D133:D136"/>
    </sheetView>
  </sheetViews>
  <sheetFormatPr defaultColWidth="8.85546875" defaultRowHeight="16.5"/>
  <cols>
    <col min="1" max="1" width="15.42578125" style="578" customWidth="1"/>
    <col min="2" max="2" width="20.42578125" style="578" customWidth="1"/>
    <col min="3" max="3" width="21.85546875" style="598" customWidth="1"/>
    <col min="4" max="4" width="14.7109375" style="578" customWidth="1"/>
    <col min="5" max="5" width="31.140625" style="578" customWidth="1"/>
    <col min="6" max="6" width="16" style="579" customWidth="1"/>
    <col min="7" max="7" width="17.570312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s="580" customFormat="1">
      <c r="A2" s="851" t="s">
        <v>177</v>
      </c>
      <c r="B2" s="540"/>
      <c r="C2" s="586"/>
      <c r="D2" s="540"/>
      <c r="E2" s="540"/>
      <c r="F2" s="587"/>
      <c r="G2" s="776"/>
      <c r="H2" s="776"/>
      <c r="I2" s="776"/>
      <c r="J2" s="776"/>
      <c r="K2" s="776"/>
      <c r="L2" s="695"/>
      <c r="M2" s="695"/>
    </row>
    <row r="3" spans="1:15" s="580" customFormat="1" ht="17.25" thickBot="1">
      <c r="B3" s="540"/>
      <c r="C3" s="586"/>
      <c r="D3" s="540"/>
      <c r="E3" s="588"/>
      <c r="F3" s="587"/>
      <c r="H3" s="704" t="s">
        <v>381</v>
      </c>
      <c r="I3" s="695"/>
      <c r="J3" s="695"/>
      <c r="K3" s="695"/>
      <c r="L3" s="695"/>
      <c r="M3" s="695"/>
    </row>
    <row r="4" spans="1:15" s="580" customFormat="1">
      <c r="A4" s="825" t="s">
        <v>382</v>
      </c>
      <c r="B4" s="1184" t="s">
        <v>383</v>
      </c>
      <c r="C4" s="1185"/>
      <c r="D4" s="1185"/>
      <c r="E4" s="1185"/>
      <c r="F4" s="1186"/>
      <c r="H4" s="696" t="s">
        <v>180</v>
      </c>
      <c r="I4" s="1450" t="s">
        <v>181</v>
      </c>
      <c r="J4" s="1451"/>
      <c r="K4" s="1451"/>
      <c r="L4" s="1451"/>
      <c r="M4" s="1452"/>
    </row>
    <row r="5" spans="1:15" s="580" customFormat="1" ht="50.1" customHeight="1">
      <c r="A5" s="826" t="s">
        <v>384</v>
      </c>
      <c r="B5" s="1453" t="s">
        <v>385</v>
      </c>
      <c r="C5" s="1454"/>
      <c r="D5" s="1454"/>
      <c r="E5" s="1454"/>
      <c r="F5" s="1455"/>
      <c r="H5" s="697" t="s">
        <v>386</v>
      </c>
      <c r="I5" s="1456" t="s">
        <v>184</v>
      </c>
      <c r="J5" s="1457"/>
      <c r="K5" s="1457"/>
      <c r="L5" s="1457"/>
      <c r="M5" s="1458"/>
    </row>
    <row r="6" spans="1:15" s="580" customFormat="1" ht="30" customHeight="1">
      <c r="A6" s="826" t="s">
        <v>387</v>
      </c>
      <c r="B6" s="1453" t="s">
        <v>388</v>
      </c>
      <c r="C6" s="1454"/>
      <c r="D6" s="1454"/>
      <c r="E6" s="1454"/>
      <c r="F6" s="1455"/>
      <c r="H6" s="697" t="s">
        <v>389</v>
      </c>
      <c r="I6" s="1463" t="s">
        <v>390</v>
      </c>
      <c r="J6" s="1457"/>
      <c r="K6" s="1457"/>
      <c r="L6" s="1457"/>
      <c r="M6" s="1458"/>
    </row>
    <row r="7" spans="1:15" s="580" customFormat="1">
      <c r="A7" s="827"/>
      <c r="B7" s="828" t="s">
        <v>391</v>
      </c>
      <c r="C7" s="829" t="s">
        <v>392</v>
      </c>
      <c r="D7" s="830" t="s">
        <v>393</v>
      </c>
      <c r="E7" s="830" t="s">
        <v>394</v>
      </c>
      <c r="F7" s="831" t="s">
        <v>192</v>
      </c>
      <c r="H7" s="1464" t="s">
        <v>193</v>
      </c>
      <c r="I7" s="1465"/>
      <c r="J7" s="698" t="s">
        <v>189</v>
      </c>
      <c r="K7" s="698" t="s">
        <v>395</v>
      </c>
      <c r="L7" s="698" t="s">
        <v>394</v>
      </c>
      <c r="M7" s="699" t="s">
        <v>192</v>
      </c>
    </row>
    <row r="8" spans="1:15" s="580" customFormat="1" ht="17.25" thickBot="1">
      <c r="A8" s="832"/>
      <c r="B8" s="833"/>
      <c r="C8" s="834"/>
      <c r="D8" s="833"/>
      <c r="E8" s="835">
        <f>(D8/12)*C8</f>
        <v>0</v>
      </c>
      <c r="F8" s="836">
        <f>ROUND(B8*E8,0)</f>
        <v>0</v>
      </c>
      <c r="H8" s="1466">
        <v>189600</v>
      </c>
      <c r="I8" s="1467"/>
      <c r="J8" s="700">
        <v>1</v>
      </c>
      <c r="K8" s="701">
        <v>8</v>
      </c>
      <c r="L8" s="702">
        <f>K8/12</f>
        <v>0.66666666666666663</v>
      </c>
      <c r="M8" s="703">
        <f>ROUND(H8*J8*L8,0)</f>
        <v>126400</v>
      </c>
    </row>
    <row r="9" spans="1:15" s="580" customFormat="1" ht="9.9499999999999993" customHeight="1">
      <c r="A9" s="1187"/>
      <c r="B9" s="1188"/>
      <c r="C9" s="1189"/>
      <c r="D9" s="1188"/>
      <c r="E9" s="1190"/>
      <c r="F9" s="1191"/>
    </row>
    <row r="10" spans="1:15" s="580" customFormat="1">
      <c r="A10" s="837" t="s">
        <v>194</v>
      </c>
      <c r="B10" s="1012" t="s">
        <v>396</v>
      </c>
      <c r="C10" s="1013"/>
      <c r="D10" s="1013"/>
      <c r="E10" s="1013"/>
      <c r="F10" s="1014"/>
    </row>
    <row r="11" spans="1:15" s="580" customFormat="1" ht="50.1" customHeight="1">
      <c r="A11" s="826" t="s">
        <v>397</v>
      </c>
      <c r="B11" s="1453" t="s">
        <v>385</v>
      </c>
      <c r="C11" s="1454"/>
      <c r="D11" s="1454"/>
      <c r="E11" s="1454"/>
      <c r="F11" s="1455"/>
      <c r="H11" s="1468"/>
      <c r="I11" s="1468"/>
      <c r="J11" s="1468"/>
      <c r="K11" s="1468"/>
      <c r="L11" s="1468"/>
      <c r="M11" s="1468"/>
      <c r="N11" s="1468"/>
      <c r="O11" s="1468"/>
    </row>
    <row r="12" spans="1:15" s="580" customFormat="1" ht="30" customHeight="1">
      <c r="A12" s="826" t="s">
        <v>398</v>
      </c>
      <c r="B12" s="1453" t="s">
        <v>388</v>
      </c>
      <c r="C12" s="1454"/>
      <c r="D12" s="1454"/>
      <c r="E12" s="1454"/>
      <c r="F12" s="1455"/>
      <c r="H12" s="1468"/>
      <c r="I12" s="1468"/>
      <c r="J12" s="1468"/>
      <c r="K12" s="1468"/>
      <c r="L12" s="1468"/>
      <c r="M12" s="1468"/>
      <c r="N12" s="1468"/>
      <c r="O12" s="1468"/>
    </row>
    <row r="13" spans="1:15" s="580" customFormat="1">
      <c r="A13" s="827"/>
      <c r="B13" s="828" t="s">
        <v>391</v>
      </c>
      <c r="C13" s="829" t="s">
        <v>392</v>
      </c>
      <c r="D13" s="830" t="s">
        <v>393</v>
      </c>
      <c r="E13" s="830" t="s">
        <v>394</v>
      </c>
      <c r="F13" s="831" t="s">
        <v>192</v>
      </c>
      <c r="H13" s="1469"/>
      <c r="I13" s="1469"/>
      <c r="J13" s="1469"/>
      <c r="K13" s="1469"/>
      <c r="L13" s="1469"/>
      <c r="M13" s="1469"/>
      <c r="N13" s="1469"/>
      <c r="O13" s="1469"/>
    </row>
    <row r="14" spans="1:15" s="580" customFormat="1">
      <c r="A14" s="832"/>
      <c r="B14" s="833"/>
      <c r="C14" s="834"/>
      <c r="D14" s="833"/>
      <c r="E14" s="835">
        <f>(D14/12)*C14</f>
        <v>0</v>
      </c>
      <c r="F14" s="836">
        <f>ROUND(B14*E14,0)</f>
        <v>0</v>
      </c>
    </row>
    <row r="15" spans="1:15" s="580" customFormat="1" ht="9.9499999999999993" customHeight="1">
      <c r="A15" s="1187"/>
      <c r="B15" s="1188"/>
      <c r="C15" s="1189"/>
      <c r="D15" s="1188"/>
      <c r="E15" s="1190"/>
      <c r="F15" s="1191"/>
    </row>
    <row r="16" spans="1:15" s="580" customFormat="1">
      <c r="A16" s="837" t="s">
        <v>195</v>
      </c>
      <c r="B16" s="1012" t="s">
        <v>399</v>
      </c>
      <c r="C16" s="1013"/>
      <c r="D16" s="1013"/>
      <c r="E16" s="1013"/>
      <c r="F16" s="1014"/>
    </row>
    <row r="17" spans="1:6" s="580" customFormat="1" ht="50.1" customHeight="1">
      <c r="A17" s="826" t="s">
        <v>400</v>
      </c>
      <c r="B17" s="1453" t="s">
        <v>385</v>
      </c>
      <c r="C17" s="1454"/>
      <c r="D17" s="1454"/>
      <c r="E17" s="1454"/>
      <c r="F17" s="1455"/>
    </row>
    <row r="18" spans="1:6" s="580" customFormat="1" ht="30" customHeight="1">
      <c r="A18" s="826" t="s">
        <v>398</v>
      </c>
      <c r="B18" s="1453" t="s">
        <v>388</v>
      </c>
      <c r="C18" s="1454"/>
      <c r="D18" s="1454"/>
      <c r="E18" s="1454"/>
      <c r="F18" s="1455"/>
    </row>
    <row r="19" spans="1:6" s="580" customFormat="1">
      <c r="A19" s="827"/>
      <c r="B19" s="828" t="s">
        <v>391</v>
      </c>
      <c r="C19" s="829" t="s">
        <v>392</v>
      </c>
      <c r="D19" s="830" t="s">
        <v>393</v>
      </c>
      <c r="E19" s="830" t="s">
        <v>394</v>
      </c>
      <c r="F19" s="831" t="s">
        <v>192</v>
      </c>
    </row>
    <row r="20" spans="1:6" s="580" customFormat="1">
      <c r="A20" s="832"/>
      <c r="B20" s="833"/>
      <c r="C20" s="834"/>
      <c r="D20" s="833"/>
      <c r="E20" s="835">
        <f>(D20/12)*C20</f>
        <v>0</v>
      </c>
      <c r="F20" s="836">
        <f>ROUND(B20*E20,0)</f>
        <v>0</v>
      </c>
    </row>
    <row r="21" spans="1:6" s="580" customFormat="1" ht="9.9499999999999993" customHeight="1">
      <c r="A21" s="1187"/>
      <c r="B21" s="1188"/>
      <c r="C21" s="1189"/>
      <c r="D21" s="1188"/>
      <c r="E21" s="1190"/>
      <c r="F21" s="1191"/>
    </row>
    <row r="22" spans="1:6" s="580" customFormat="1">
      <c r="A22" s="837" t="s">
        <v>196</v>
      </c>
      <c r="B22" s="1012" t="s">
        <v>401</v>
      </c>
      <c r="C22" s="1013"/>
      <c r="D22" s="1013"/>
      <c r="E22" s="1013"/>
      <c r="F22" s="1014"/>
    </row>
    <row r="23" spans="1:6" s="580" customFormat="1" ht="50.1" customHeight="1">
      <c r="A23" s="826" t="s">
        <v>384</v>
      </c>
      <c r="B23" s="1453" t="s">
        <v>385</v>
      </c>
      <c r="C23" s="1454"/>
      <c r="D23" s="1454"/>
      <c r="E23" s="1454"/>
      <c r="F23" s="1455"/>
    </row>
    <row r="24" spans="1:6" s="580" customFormat="1" ht="30" customHeight="1">
      <c r="A24" s="826" t="s">
        <v>398</v>
      </c>
      <c r="B24" s="1453" t="s">
        <v>388</v>
      </c>
      <c r="C24" s="1454"/>
      <c r="D24" s="1454"/>
      <c r="E24" s="1454"/>
      <c r="F24" s="1455"/>
    </row>
    <row r="25" spans="1:6" s="580" customFormat="1">
      <c r="A25" s="827"/>
      <c r="B25" s="828" t="s">
        <v>391</v>
      </c>
      <c r="C25" s="829" t="s">
        <v>392</v>
      </c>
      <c r="D25" s="830" t="s">
        <v>393</v>
      </c>
      <c r="E25" s="830" t="s">
        <v>394</v>
      </c>
      <c r="F25" s="831" t="s">
        <v>192</v>
      </c>
    </row>
    <row r="26" spans="1:6" s="580" customFormat="1">
      <c r="A26" s="832"/>
      <c r="B26" s="833"/>
      <c r="C26" s="834"/>
      <c r="D26" s="833"/>
      <c r="E26" s="835">
        <f>(D26/12)*C26</f>
        <v>0</v>
      </c>
      <c r="F26" s="836">
        <f>ROUND(B26*E26,0)</f>
        <v>0</v>
      </c>
    </row>
    <row r="27" spans="1:6" s="580" customFormat="1" ht="9.9499999999999993" customHeight="1">
      <c r="A27" s="1192"/>
      <c r="B27" s="1193"/>
      <c r="C27" s="1194"/>
      <c r="D27" s="1195"/>
      <c r="E27" s="1195"/>
      <c r="F27" s="1196"/>
    </row>
    <row r="28" spans="1:6" s="580" customFormat="1">
      <c r="A28" s="837" t="s">
        <v>197</v>
      </c>
      <c r="B28" s="1012" t="s">
        <v>402</v>
      </c>
      <c r="C28" s="1013"/>
      <c r="D28" s="1013"/>
      <c r="E28" s="1013"/>
      <c r="F28" s="1014"/>
    </row>
    <row r="29" spans="1:6" s="580" customFormat="1" ht="50.1" customHeight="1">
      <c r="A29" s="826" t="s">
        <v>397</v>
      </c>
      <c r="B29" s="1453" t="s">
        <v>385</v>
      </c>
      <c r="C29" s="1454"/>
      <c r="D29" s="1454"/>
      <c r="E29" s="1454"/>
      <c r="F29" s="1455"/>
    </row>
    <row r="30" spans="1:6" s="580" customFormat="1" ht="30" customHeight="1">
      <c r="A30" s="826" t="s">
        <v>398</v>
      </c>
      <c r="B30" s="1453" t="s">
        <v>388</v>
      </c>
      <c r="C30" s="1454"/>
      <c r="D30" s="1454"/>
      <c r="E30" s="1454"/>
      <c r="F30" s="1455"/>
    </row>
    <row r="31" spans="1:6" s="580" customFormat="1">
      <c r="A31" s="827"/>
      <c r="B31" s="828" t="s">
        <v>391</v>
      </c>
      <c r="C31" s="829" t="s">
        <v>392</v>
      </c>
      <c r="D31" s="830" t="s">
        <v>393</v>
      </c>
      <c r="E31" s="830" t="s">
        <v>394</v>
      </c>
      <c r="F31" s="831" t="s">
        <v>192</v>
      </c>
    </row>
    <row r="32" spans="1:6" s="580" customFormat="1">
      <c r="A32" s="832"/>
      <c r="B32" s="833"/>
      <c r="C32" s="834"/>
      <c r="D32" s="833"/>
      <c r="E32" s="835">
        <f>(D32/12)*C32</f>
        <v>0</v>
      </c>
      <c r="F32" s="836"/>
    </row>
    <row r="33" spans="1:8" s="580" customFormat="1" ht="9.9499999999999993" customHeight="1">
      <c r="A33" s="1192"/>
      <c r="B33" s="1193"/>
      <c r="C33" s="1194"/>
      <c r="D33" s="1195"/>
      <c r="E33" s="1195"/>
      <c r="F33" s="1196"/>
    </row>
    <row r="34" spans="1:8" s="580" customFormat="1" ht="19.5" customHeight="1">
      <c r="A34" s="837" t="s">
        <v>198</v>
      </c>
      <c r="B34" s="1012" t="s">
        <v>403</v>
      </c>
      <c r="C34" s="1013"/>
      <c r="D34" s="1013"/>
      <c r="E34" s="1013"/>
      <c r="F34" s="1014"/>
    </row>
    <row r="35" spans="1:8" s="580" customFormat="1" ht="50.1" customHeight="1">
      <c r="A35" s="826" t="s">
        <v>397</v>
      </c>
      <c r="B35" s="1453" t="s">
        <v>385</v>
      </c>
      <c r="C35" s="1454"/>
      <c r="D35" s="1454"/>
      <c r="E35" s="1454"/>
      <c r="F35" s="1455"/>
    </row>
    <row r="36" spans="1:8" s="580" customFormat="1">
      <c r="A36" s="826" t="s">
        <v>398</v>
      </c>
      <c r="B36" s="1453" t="s">
        <v>388</v>
      </c>
      <c r="C36" s="1454"/>
      <c r="D36" s="1454"/>
      <c r="E36" s="1454"/>
      <c r="F36" s="1455"/>
    </row>
    <row r="37" spans="1:8" s="580" customFormat="1" ht="17.25" thickBot="1">
      <c r="A37" s="842"/>
      <c r="B37" s="828" t="s">
        <v>391</v>
      </c>
      <c r="C37" s="829" t="s">
        <v>392</v>
      </c>
      <c r="D37" s="830" t="s">
        <v>393</v>
      </c>
      <c r="E37" s="830" t="s">
        <v>394</v>
      </c>
      <c r="F37" s="831" t="s">
        <v>192</v>
      </c>
      <c r="H37" s="580" t="s">
        <v>203</v>
      </c>
    </row>
    <row r="38" spans="1:8" s="580" customFormat="1">
      <c r="A38" s="832"/>
      <c r="B38" s="838"/>
      <c r="C38" s="839"/>
      <c r="D38" s="840"/>
      <c r="E38" s="835">
        <f>(D38/12)*C38</f>
        <v>0</v>
      </c>
      <c r="F38" s="841"/>
    </row>
    <row r="39" spans="1:8" s="580" customFormat="1" ht="9.9499999999999993" customHeight="1">
      <c r="A39" s="1192"/>
      <c r="B39" s="1193"/>
      <c r="C39" s="1194"/>
      <c r="D39" s="1195"/>
      <c r="E39" s="1195"/>
      <c r="F39" s="1196"/>
    </row>
    <row r="40" spans="1:8">
      <c r="A40" s="843"/>
      <c r="B40" s="844" t="s">
        <v>404</v>
      </c>
      <c r="C40" s="845">
        <f>SUM(C8,C14,C20,C26,C32,C37)</f>
        <v>0</v>
      </c>
      <c r="D40" s="1197" t="s">
        <v>405</v>
      </c>
      <c r="E40" s="846">
        <f>SUM(E8,E14,E20,E26,E32,E37)</f>
        <v>0</v>
      </c>
      <c r="F40" s="847"/>
    </row>
    <row r="41" spans="1:8">
      <c r="A41" s="848"/>
      <c r="B41" s="848"/>
      <c r="C41" s="849"/>
      <c r="D41" s="848"/>
      <c r="E41" s="844" t="s">
        <v>205</v>
      </c>
      <c r="F41" s="850">
        <f>SUM(F38,F32,F26,F20,F14,F8)</f>
        <v>0</v>
      </c>
    </row>
    <row r="42" spans="1:8">
      <c r="F42" s="599"/>
    </row>
    <row r="43" spans="1:8" hidden="1">
      <c r="A43" s="1448"/>
      <c r="B43" s="1448"/>
      <c r="C43" s="821"/>
      <c r="D43" s="820"/>
      <c r="E43" s="771"/>
      <c r="F43" s="823"/>
    </row>
    <row r="44" spans="1:8" hidden="1">
      <c r="A44" s="1448"/>
      <c r="B44" s="1448"/>
      <c r="C44" s="1448"/>
      <c r="D44" s="820"/>
      <c r="E44" s="773"/>
      <c r="F44" s="823"/>
    </row>
    <row r="45" spans="1:8" hidden="1">
      <c r="E45" s="775"/>
      <c r="F45" s="822"/>
    </row>
    <row r="46" spans="1:8" hidden="1">
      <c r="F46" s="599"/>
    </row>
    <row r="47" spans="1:8" hidden="1">
      <c r="F47" s="599"/>
    </row>
    <row r="48" spans="1:8">
      <c r="F48" s="599"/>
    </row>
    <row r="49" spans="1:8" s="580" customFormat="1">
      <c r="A49" s="1462" t="s">
        <v>206</v>
      </c>
      <c r="B49" s="1462"/>
      <c r="C49" s="581"/>
    </row>
    <row r="50" spans="1:8" s="580" customFormat="1">
      <c r="A50" s="933"/>
      <c r="B50" s="933"/>
      <c r="C50" s="934"/>
      <c r="D50" s="935"/>
      <c r="E50" s="935"/>
      <c r="F50" s="935"/>
    </row>
    <row r="51" spans="1:8" s="580" customFormat="1">
      <c r="A51" s="856" t="s">
        <v>207</v>
      </c>
      <c r="B51" s="855"/>
      <c r="C51" s="854"/>
      <c r="D51" s="857"/>
      <c r="E51" s="855"/>
      <c r="F51" s="858"/>
    </row>
    <row r="52" spans="1:8" s="580" customFormat="1" ht="19.5" customHeight="1">
      <c r="A52" s="1459" t="s">
        <v>406</v>
      </c>
      <c r="B52" s="1460"/>
      <c r="C52" s="1460"/>
      <c r="D52" s="1460"/>
      <c r="E52" s="1460"/>
      <c r="F52" s="1461"/>
    </row>
    <row r="53" spans="1:8" s="580" customFormat="1">
      <c r="A53" s="1198"/>
      <c r="B53" s="1019"/>
      <c r="C53" s="1019"/>
      <c r="D53" s="1019" t="s">
        <v>211</v>
      </c>
      <c r="E53" s="1446">
        <f t="shared" ref="E53:E60" si="0">$F$41*G53</f>
        <v>0</v>
      </c>
      <c r="F53" s="1447"/>
      <c r="G53" s="605">
        <v>7.6499999999999999E-2</v>
      </c>
      <c r="H53" s="695" t="s">
        <v>212</v>
      </c>
    </row>
    <row r="54" spans="1:8" s="580" customFormat="1">
      <c r="A54" s="1198"/>
      <c r="B54" s="1019"/>
      <c r="C54" s="1019"/>
      <c r="D54" s="1019" t="s">
        <v>213</v>
      </c>
      <c r="E54" s="1446">
        <f t="shared" si="0"/>
        <v>0</v>
      </c>
      <c r="F54" s="1447"/>
      <c r="G54" s="605">
        <v>4.8000000000000001E-2</v>
      </c>
    </row>
    <row r="55" spans="1:8" s="580" customFormat="1">
      <c r="A55" s="1198"/>
      <c r="B55" s="1019"/>
      <c r="C55" s="1019"/>
      <c r="D55" s="1019" t="s">
        <v>214</v>
      </c>
      <c r="E55" s="1446">
        <f t="shared" si="0"/>
        <v>0</v>
      </c>
      <c r="F55" s="1447"/>
      <c r="G55" s="605">
        <v>0.14249999999999999</v>
      </c>
    </row>
    <row r="56" spans="1:8" s="580" customFormat="1">
      <c r="A56" s="1198"/>
      <c r="B56" s="1019"/>
      <c r="C56" s="1019"/>
      <c r="D56" s="1019" t="s">
        <v>215</v>
      </c>
      <c r="E56" s="1446">
        <f t="shared" si="0"/>
        <v>0</v>
      </c>
      <c r="F56" s="1447"/>
      <c r="G56" s="605">
        <v>0.01</v>
      </c>
    </row>
    <row r="57" spans="1:8" s="580" customFormat="1">
      <c r="A57" s="1198"/>
      <c r="B57" s="1019"/>
      <c r="C57" s="1019"/>
      <c r="D57" s="1019" t="s">
        <v>216</v>
      </c>
      <c r="E57" s="1446">
        <f t="shared" si="0"/>
        <v>0</v>
      </c>
      <c r="F57" s="1447"/>
      <c r="G57" s="605">
        <v>2.1999999999999999E-2</v>
      </c>
    </row>
    <row r="58" spans="1:8" s="580" customFormat="1">
      <c r="A58" s="1198"/>
      <c r="B58" s="1019"/>
      <c r="C58" s="1019"/>
      <c r="D58" s="1019" t="s">
        <v>217</v>
      </c>
      <c r="E58" s="1446">
        <f t="shared" si="0"/>
        <v>0</v>
      </c>
      <c r="F58" s="1447"/>
      <c r="G58" s="605">
        <v>0</v>
      </c>
    </row>
    <row r="59" spans="1:8" s="580" customFormat="1">
      <c r="A59" s="1198"/>
      <c r="B59" s="1019"/>
      <c r="C59" s="1019"/>
      <c r="D59" s="1019" t="s">
        <v>218</v>
      </c>
      <c r="E59" s="1446">
        <f t="shared" si="0"/>
        <v>0</v>
      </c>
      <c r="F59" s="1447"/>
      <c r="G59" s="605">
        <v>0</v>
      </c>
    </row>
    <row r="60" spans="1:8" s="580" customFormat="1">
      <c r="A60" s="1198"/>
      <c r="B60" s="1019"/>
      <c r="C60" s="1019"/>
      <c r="D60" s="1019" t="s">
        <v>407</v>
      </c>
      <c r="E60" s="1446">
        <f t="shared" si="0"/>
        <v>0</v>
      </c>
      <c r="F60" s="1447"/>
      <c r="G60" s="605">
        <v>0</v>
      </c>
    </row>
    <row r="61" spans="1:8" s="580" customFormat="1">
      <c r="A61" s="855"/>
      <c r="B61" s="855"/>
      <c r="C61" s="854"/>
      <c r="D61" s="855"/>
      <c r="E61" s="859" t="s">
        <v>219</v>
      </c>
      <c r="F61" s="860">
        <f>ROUND(SUM(E53:F60),0)</f>
        <v>0</v>
      </c>
      <c r="G61" s="605">
        <f>SUM(G53:G60)</f>
        <v>0.29900000000000004</v>
      </c>
    </row>
    <row r="62" spans="1:8" s="580" customFormat="1" ht="7.5" customHeight="1">
      <c r="A62" s="855"/>
      <c r="B62" s="855"/>
      <c r="C62" s="854"/>
      <c r="D62" s="855"/>
      <c r="E62" s="861"/>
      <c r="F62" s="862"/>
    </row>
    <row r="63" spans="1:8" s="580" customFormat="1">
      <c r="A63" s="855"/>
      <c r="B63" s="855"/>
      <c r="C63" s="863"/>
      <c r="D63" s="855"/>
      <c r="E63" s="864" t="s">
        <v>220</v>
      </c>
      <c r="F63" s="865">
        <f>IF(F61=0,0,F61/F41)</f>
        <v>0</v>
      </c>
      <c r="H63" s="695" t="s">
        <v>408</v>
      </c>
    </row>
    <row r="64" spans="1:8" s="580" customFormat="1" ht="9.9499999999999993" customHeight="1">
      <c r="A64" s="866"/>
      <c r="B64" s="855"/>
      <c r="C64" s="854"/>
      <c r="D64" s="867"/>
      <c r="E64" s="857"/>
      <c r="F64" s="858"/>
    </row>
    <row r="65" spans="1:14" s="580" customFormat="1">
      <c r="A65" s="855"/>
      <c r="B65" s="855"/>
      <c r="C65" s="854"/>
      <c r="D65" s="855"/>
      <c r="E65" s="864" t="s">
        <v>409</v>
      </c>
      <c r="F65" s="860">
        <f>SUM(F61,F41)</f>
        <v>0</v>
      </c>
    </row>
    <row r="66" spans="1:14" s="580" customFormat="1">
      <c r="C66" s="581"/>
      <c r="E66" s="595"/>
      <c r="F66" s="602"/>
    </row>
    <row r="67" spans="1:14" s="580" customFormat="1" ht="15" customHeight="1">
      <c r="A67" s="936" t="s">
        <v>222</v>
      </c>
      <c r="B67" s="937"/>
      <c r="C67" s="581"/>
      <c r="F67" s="604"/>
    </row>
    <row r="68" spans="1:14" ht="15" customHeight="1">
      <c r="A68" s="614"/>
      <c r="B68" s="614"/>
    </row>
    <row r="69" spans="1:14" ht="15" customHeight="1">
      <c r="A69" s="908" t="s">
        <v>223</v>
      </c>
      <c r="B69" s="909"/>
      <c r="C69" s="910"/>
      <c r="D69" s="911"/>
      <c r="E69" s="912"/>
      <c r="F69" s="913"/>
    </row>
    <row r="70" spans="1:14" ht="15" customHeight="1">
      <c r="A70" s="914"/>
      <c r="B70" s="1428" t="s">
        <v>411</v>
      </c>
      <c r="C70" s="1428"/>
      <c r="D70" s="1428"/>
      <c r="E70" s="912"/>
      <c r="F70" s="913"/>
    </row>
    <row r="71" spans="1:14" ht="15" customHeight="1">
      <c r="A71" s="914" t="s">
        <v>224</v>
      </c>
      <c r="B71" s="1429"/>
      <c r="C71" s="1429"/>
      <c r="D71" s="1429"/>
      <c r="E71" s="915" t="s">
        <v>412</v>
      </c>
      <c r="F71" s="916" t="s">
        <v>209</v>
      </c>
      <c r="H71" s="1241" t="s">
        <v>224</v>
      </c>
      <c r="I71" s="1434" t="s">
        <v>225</v>
      </c>
      <c r="J71" s="1435"/>
      <c r="K71" s="1435"/>
      <c r="L71" s="1241" t="s">
        <v>226</v>
      </c>
      <c r="M71" s="678" t="s">
        <v>209</v>
      </c>
      <c r="N71" s="677"/>
    </row>
    <row r="72" spans="1:14" ht="15" customHeight="1">
      <c r="A72" s="917"/>
      <c r="B72" s="1425"/>
      <c r="C72" s="1426"/>
      <c r="D72" s="1427"/>
      <c r="E72" s="918"/>
      <c r="F72" s="919"/>
      <c r="H72" s="676" t="s">
        <v>227</v>
      </c>
      <c r="I72" s="1431" t="s">
        <v>413</v>
      </c>
      <c r="J72" s="1431"/>
      <c r="K72" s="1431"/>
      <c r="L72" s="676" t="s">
        <v>414</v>
      </c>
      <c r="M72" s="679">
        <v>35100</v>
      </c>
      <c r="N72" s="677"/>
    </row>
    <row r="73" spans="1:14" ht="15" customHeight="1">
      <c r="A73" s="917"/>
      <c r="B73" s="1425"/>
      <c r="C73" s="1426"/>
      <c r="D73" s="1427"/>
      <c r="E73" s="918"/>
      <c r="F73" s="919"/>
      <c r="H73" s="676" t="s">
        <v>227</v>
      </c>
      <c r="I73" s="1431" t="s">
        <v>415</v>
      </c>
      <c r="J73" s="1431"/>
      <c r="K73" s="1431"/>
      <c r="L73" s="676" t="s">
        <v>416</v>
      </c>
      <c r="M73" s="679">
        <v>9133</v>
      </c>
      <c r="N73" s="677"/>
    </row>
    <row r="74" spans="1:14" ht="15" customHeight="1">
      <c r="A74" s="917"/>
      <c r="B74" s="1425"/>
      <c r="C74" s="1426"/>
      <c r="D74" s="1427"/>
      <c r="E74" s="918"/>
      <c r="F74" s="919"/>
      <c r="H74" s="677" t="s">
        <v>417</v>
      </c>
    </row>
    <row r="75" spans="1:14" ht="15" customHeight="1">
      <c r="A75" s="917"/>
      <c r="B75" s="1425"/>
      <c r="C75" s="1426"/>
      <c r="D75" s="1427"/>
      <c r="E75" s="918"/>
      <c r="F75" s="919"/>
    </row>
    <row r="76" spans="1:14" ht="15" customHeight="1">
      <c r="A76" s="917"/>
      <c r="B76" s="1425"/>
      <c r="C76" s="1426"/>
      <c r="D76" s="1427"/>
      <c r="E76" s="918"/>
      <c r="F76" s="919"/>
      <c r="H76" s="677" t="s">
        <v>418</v>
      </c>
    </row>
    <row r="77" spans="1:14" ht="15" customHeight="1">
      <c r="A77" s="906"/>
      <c r="B77" s="920"/>
      <c r="C77" s="904"/>
      <c r="D77" s="920"/>
      <c r="E77" s="921" t="s">
        <v>230</v>
      </c>
      <c r="F77" s="922">
        <f>ROUND(SUM(F72:F76),0)</f>
        <v>0</v>
      </c>
    </row>
    <row r="78" spans="1:14" ht="15" customHeight="1">
      <c r="A78" s="906"/>
      <c r="B78" s="920"/>
      <c r="C78" s="904"/>
      <c r="D78" s="920"/>
      <c r="E78" s="906"/>
      <c r="F78" s="907"/>
    </row>
    <row r="79" spans="1:14" ht="15" customHeight="1">
      <c r="A79" s="908" t="s">
        <v>231</v>
      </c>
      <c r="B79" s="920"/>
      <c r="C79" s="904"/>
      <c r="D79" s="920"/>
      <c r="E79" s="906"/>
      <c r="F79" s="907"/>
    </row>
    <row r="80" spans="1:14" ht="15" customHeight="1">
      <c r="A80" s="914"/>
      <c r="B80" s="920"/>
      <c r="C80" s="904"/>
      <c r="D80" s="920"/>
      <c r="E80" s="906"/>
      <c r="F80" s="907"/>
    </row>
    <row r="81" spans="1:13" ht="15" customHeight="1">
      <c r="A81" s="914"/>
      <c r="B81" s="1428" t="s">
        <v>411</v>
      </c>
      <c r="C81" s="1428"/>
      <c r="D81" s="1428"/>
      <c r="E81" s="912"/>
      <c r="F81" s="913"/>
      <c r="H81" s="1241" t="s">
        <v>224</v>
      </c>
      <c r="I81" s="1434" t="s">
        <v>225</v>
      </c>
      <c r="J81" s="1435"/>
      <c r="K81" s="1435"/>
      <c r="L81" s="1241" t="s">
        <v>226</v>
      </c>
      <c r="M81" s="678" t="s">
        <v>209</v>
      </c>
    </row>
    <row r="82" spans="1:13" ht="15" customHeight="1">
      <c r="A82" s="914" t="s">
        <v>224</v>
      </c>
      <c r="B82" s="1429"/>
      <c r="C82" s="1429"/>
      <c r="D82" s="1429"/>
      <c r="E82" s="915" t="s">
        <v>412</v>
      </c>
      <c r="F82" s="916" t="s">
        <v>209</v>
      </c>
      <c r="H82" s="676" t="s">
        <v>232</v>
      </c>
      <c r="I82" s="1431" t="s">
        <v>233</v>
      </c>
      <c r="J82" s="1431"/>
      <c r="K82" s="1431"/>
      <c r="L82" s="676" t="s">
        <v>419</v>
      </c>
      <c r="M82" s="679">
        <v>1500</v>
      </c>
    </row>
    <row r="83" spans="1:13" ht="15" customHeight="1">
      <c r="A83" s="917"/>
      <c r="B83" s="1425"/>
      <c r="C83" s="1426"/>
      <c r="D83" s="1427"/>
      <c r="E83" s="918"/>
      <c r="F83" s="919"/>
    </row>
    <row r="84" spans="1:13" ht="15" customHeight="1">
      <c r="A84" s="917"/>
      <c r="B84" s="1425"/>
      <c r="C84" s="1426"/>
      <c r="D84" s="1427"/>
      <c r="E84" s="918"/>
      <c r="F84" s="919"/>
    </row>
    <row r="85" spans="1:13" ht="15" customHeight="1">
      <c r="A85" s="917"/>
      <c r="B85" s="1425"/>
      <c r="C85" s="1426"/>
      <c r="D85" s="1427"/>
      <c r="E85" s="918"/>
      <c r="F85" s="919"/>
    </row>
    <row r="86" spans="1:13" ht="15" customHeight="1">
      <c r="A86" s="917"/>
      <c r="B86" s="1425"/>
      <c r="C86" s="1426"/>
      <c r="D86" s="1427"/>
      <c r="E86" s="918"/>
      <c r="F86" s="919"/>
    </row>
    <row r="87" spans="1:13" ht="15" customHeight="1">
      <c r="A87" s="906"/>
      <c r="B87" s="920"/>
      <c r="C87" s="904"/>
      <c r="D87" s="920"/>
      <c r="E87" s="921" t="s">
        <v>235</v>
      </c>
      <c r="F87" s="922">
        <f>ROUND(SUM(F82:F86),0)</f>
        <v>0</v>
      </c>
    </row>
    <row r="88" spans="1:13" ht="15" customHeight="1">
      <c r="A88" s="914"/>
      <c r="B88" s="920"/>
      <c r="C88" s="904"/>
      <c r="D88" s="920"/>
      <c r="E88" s="906"/>
      <c r="F88" s="907"/>
    </row>
    <row r="89" spans="1:13" ht="15" customHeight="1">
      <c r="A89" s="908" t="s">
        <v>236</v>
      </c>
      <c r="B89" s="920"/>
      <c r="C89" s="904"/>
      <c r="D89" s="920"/>
      <c r="E89" s="906"/>
      <c r="F89" s="907"/>
    </row>
    <row r="90" spans="1:13" ht="15" customHeight="1">
      <c r="A90" s="914"/>
      <c r="B90" s="920"/>
      <c r="C90" s="904"/>
      <c r="D90" s="920"/>
      <c r="E90" s="906"/>
      <c r="F90" s="907"/>
    </row>
    <row r="91" spans="1:13" ht="15" customHeight="1">
      <c r="A91" s="914" t="s">
        <v>224</v>
      </c>
      <c r="B91" s="923" t="s">
        <v>225</v>
      </c>
      <c r="C91" s="923"/>
      <c r="D91" s="923"/>
      <c r="E91" s="915" t="s">
        <v>412</v>
      </c>
      <c r="F91" s="916" t="s">
        <v>209</v>
      </c>
      <c r="H91" s="1241" t="s">
        <v>224</v>
      </c>
      <c r="I91" s="1434" t="s">
        <v>225</v>
      </c>
      <c r="J91" s="1435"/>
      <c r="K91" s="1435"/>
      <c r="L91" s="1241" t="s">
        <v>226</v>
      </c>
      <c r="M91" s="678" t="s">
        <v>209</v>
      </c>
    </row>
    <row r="92" spans="1:13" ht="15" customHeight="1">
      <c r="A92" s="917"/>
      <c r="B92" s="1432"/>
      <c r="C92" s="1436"/>
      <c r="D92" s="1433"/>
      <c r="E92" s="918"/>
      <c r="F92" s="919"/>
      <c r="H92" s="676" t="s">
        <v>237</v>
      </c>
      <c r="I92" s="1431" t="s">
        <v>238</v>
      </c>
      <c r="J92" s="1431"/>
      <c r="K92" s="1431"/>
      <c r="L92" s="676" t="s">
        <v>239</v>
      </c>
      <c r="M92" s="679">
        <f>100*12</f>
        <v>1200</v>
      </c>
    </row>
    <row r="93" spans="1:13" ht="15" customHeight="1">
      <c r="A93" s="917"/>
      <c r="B93" s="1432"/>
      <c r="C93" s="1436"/>
      <c r="D93" s="1433"/>
      <c r="E93" s="918"/>
      <c r="F93" s="919"/>
    </row>
    <row r="94" spans="1:13" ht="15" customHeight="1">
      <c r="A94" s="917"/>
      <c r="B94" s="1432"/>
      <c r="C94" s="1436"/>
      <c r="D94" s="1433"/>
      <c r="E94" s="918"/>
      <c r="F94" s="919"/>
    </row>
    <row r="95" spans="1:13" ht="15" customHeight="1">
      <c r="A95" s="917"/>
      <c r="B95" s="1432"/>
      <c r="C95" s="1436"/>
      <c r="D95" s="1433"/>
      <c r="E95" s="918"/>
      <c r="F95" s="919"/>
    </row>
    <row r="96" spans="1:13" ht="15" customHeight="1">
      <c r="A96" s="917"/>
      <c r="B96" s="1432"/>
      <c r="C96" s="1436"/>
      <c r="D96" s="1433"/>
      <c r="E96" s="918"/>
      <c r="F96" s="919"/>
    </row>
    <row r="97" spans="1:13" ht="15" customHeight="1">
      <c r="A97" s="914"/>
      <c r="B97" s="906"/>
      <c r="C97" s="905"/>
      <c r="D97" s="920"/>
      <c r="E97" s="921" t="s">
        <v>240</v>
      </c>
      <c r="F97" s="922">
        <f>ROUND(SUM(F92:F96),0)</f>
        <v>0</v>
      </c>
    </row>
    <row r="98" spans="1:13" ht="15" customHeight="1">
      <c r="A98" s="906"/>
      <c r="B98" s="906"/>
      <c r="C98" s="905"/>
      <c r="D98" s="906"/>
      <c r="E98" s="906"/>
      <c r="F98" s="907"/>
    </row>
    <row r="99" spans="1:13" ht="15" customHeight="1">
      <c r="A99" s="908" t="s">
        <v>241</v>
      </c>
      <c r="B99" s="906"/>
      <c r="C99" s="905"/>
      <c r="D99" s="906"/>
      <c r="E99" s="906"/>
      <c r="F99" s="907"/>
    </row>
    <row r="100" spans="1:13" ht="15" customHeight="1">
      <c r="A100" s="906"/>
      <c r="B100" s="906"/>
      <c r="C100" s="905"/>
      <c r="D100" s="906"/>
      <c r="E100" s="924"/>
      <c r="F100" s="925"/>
    </row>
    <row r="101" spans="1:13" ht="15" customHeight="1">
      <c r="A101" s="926" t="s">
        <v>242</v>
      </c>
      <c r="B101" s="1437" t="s">
        <v>243</v>
      </c>
      <c r="C101" s="1437"/>
      <c r="D101" s="927" t="s">
        <v>224</v>
      </c>
      <c r="E101" s="915" t="s">
        <v>412</v>
      </c>
      <c r="F101" s="928" t="s">
        <v>209</v>
      </c>
      <c r="H101" s="683" t="s">
        <v>242</v>
      </c>
      <c r="I101" s="677"/>
      <c r="J101" s="683" t="s">
        <v>243</v>
      </c>
      <c r="K101" s="683" t="s">
        <v>224</v>
      </c>
      <c r="L101" s="683" t="s">
        <v>226</v>
      </c>
      <c r="M101" s="684" t="s">
        <v>209</v>
      </c>
    </row>
    <row r="102" spans="1:13" ht="15" customHeight="1">
      <c r="A102" s="929"/>
      <c r="B102" s="1438"/>
      <c r="C102" s="1439"/>
      <c r="D102" s="930"/>
      <c r="E102" s="930"/>
      <c r="F102" s="931"/>
      <c r="H102" s="1430" t="s">
        <v>244</v>
      </c>
      <c r="I102" s="1431"/>
      <c r="J102" s="1240" t="s">
        <v>245</v>
      </c>
      <c r="K102" s="1240" t="s">
        <v>246</v>
      </c>
      <c r="L102" s="1240" t="s">
        <v>420</v>
      </c>
      <c r="M102" s="685">
        <v>1200</v>
      </c>
    </row>
    <row r="103" spans="1:13" ht="15" customHeight="1">
      <c r="A103" s="929"/>
      <c r="B103" s="1432"/>
      <c r="C103" s="1433"/>
      <c r="D103" s="930"/>
      <c r="E103" s="930"/>
      <c r="F103" s="931"/>
    </row>
    <row r="104" spans="1:13" ht="15" customHeight="1">
      <c r="A104" s="929"/>
      <c r="B104" s="1432"/>
      <c r="C104" s="1433"/>
      <c r="D104" s="930"/>
      <c r="E104" s="930"/>
      <c r="F104" s="931"/>
    </row>
    <row r="105" spans="1:13" ht="15" customHeight="1">
      <c r="A105" s="929"/>
      <c r="B105" s="1432"/>
      <c r="C105" s="1433"/>
      <c r="D105" s="930"/>
      <c r="E105" s="930"/>
      <c r="F105" s="931"/>
    </row>
    <row r="106" spans="1:13" ht="15" customHeight="1">
      <c r="A106" s="906"/>
      <c r="B106" s="906"/>
      <c r="C106" s="905"/>
      <c r="D106" s="906"/>
      <c r="E106" s="921" t="s">
        <v>248</v>
      </c>
      <c r="F106" s="922">
        <f>ROUND(SUM(F102:F105),0)</f>
        <v>0</v>
      </c>
    </row>
    <row r="107" spans="1:13" ht="15" customHeight="1">
      <c r="A107" s="906"/>
      <c r="B107" s="906"/>
      <c r="C107" s="905"/>
      <c r="D107" s="906"/>
      <c r="E107" s="906"/>
      <c r="F107" s="907"/>
    </row>
    <row r="108" spans="1:13" ht="15" customHeight="1">
      <c r="A108" s="908" t="s">
        <v>249</v>
      </c>
      <c r="B108" s="906"/>
      <c r="C108" s="905"/>
      <c r="D108" s="906"/>
      <c r="E108" s="906"/>
      <c r="F108" s="907"/>
    </row>
    <row r="109" spans="1:13" ht="15" customHeight="1">
      <c r="A109" s="926"/>
      <c r="B109" s="906"/>
      <c r="C109" s="905"/>
      <c r="D109" s="906"/>
      <c r="E109" s="906"/>
      <c r="F109" s="907"/>
    </row>
    <row r="110" spans="1:13" ht="15" customHeight="1">
      <c r="A110" s="914" t="s">
        <v>421</v>
      </c>
      <c r="B110" s="932" t="s">
        <v>251</v>
      </c>
      <c r="C110" s="932"/>
      <c r="D110" s="932"/>
      <c r="E110" s="915" t="s">
        <v>412</v>
      </c>
      <c r="F110" s="916" t="s">
        <v>209</v>
      </c>
      <c r="H110" s="1241" t="s">
        <v>250</v>
      </c>
      <c r="I110" s="1434" t="s">
        <v>251</v>
      </c>
      <c r="J110" s="1435"/>
      <c r="K110" s="1435"/>
      <c r="L110" s="1241" t="s">
        <v>226</v>
      </c>
      <c r="M110" s="678" t="s">
        <v>209</v>
      </c>
    </row>
    <row r="111" spans="1:13" ht="15" customHeight="1">
      <c r="A111" s="929"/>
      <c r="B111" s="1432" t="s">
        <v>422</v>
      </c>
      <c r="C111" s="1436"/>
      <c r="D111" s="1433"/>
      <c r="E111" s="918"/>
      <c r="F111" s="919"/>
      <c r="H111" s="676" t="s">
        <v>252</v>
      </c>
      <c r="I111" s="1431" t="s">
        <v>253</v>
      </c>
      <c r="J111" s="1431"/>
      <c r="K111" s="1431"/>
      <c r="L111" s="676" t="s">
        <v>254</v>
      </c>
      <c r="M111" s="679">
        <f>500*4</f>
        <v>2000</v>
      </c>
    </row>
    <row r="112" spans="1:13" ht="15" customHeight="1">
      <c r="A112" s="929"/>
      <c r="B112" s="1432"/>
      <c r="C112" s="1436"/>
      <c r="D112" s="1433"/>
      <c r="E112" s="918"/>
      <c r="F112" s="919"/>
    </row>
    <row r="113" spans="1:13" ht="15" customHeight="1">
      <c r="A113" s="929"/>
      <c r="B113" s="1432"/>
      <c r="C113" s="1436"/>
      <c r="D113" s="1433"/>
      <c r="E113" s="918"/>
      <c r="F113" s="919"/>
    </row>
    <row r="114" spans="1:13" ht="15" customHeight="1">
      <c r="A114" s="929"/>
      <c r="B114" s="1432"/>
      <c r="C114" s="1436"/>
      <c r="D114" s="1433"/>
      <c r="E114" s="918"/>
      <c r="F114" s="919"/>
    </row>
    <row r="115" spans="1:13" ht="15" customHeight="1">
      <c r="A115" s="906"/>
      <c r="B115" s="906"/>
      <c r="C115" s="905"/>
      <c r="D115" s="920"/>
      <c r="E115" s="921" t="s">
        <v>255</v>
      </c>
      <c r="F115" s="922">
        <f>ROUND(SUM(F111:F114),0)</f>
        <v>0</v>
      </c>
    </row>
    <row r="117" spans="1:13">
      <c r="A117" s="868" t="s">
        <v>423</v>
      </c>
      <c r="B117" s="869"/>
      <c r="C117" s="870"/>
      <c r="D117" s="869"/>
      <c r="E117" s="869"/>
      <c r="F117" s="871"/>
    </row>
    <row r="118" spans="1:13" ht="6" hidden="1" customHeight="1">
      <c r="A118" s="872"/>
      <c r="B118" s="869"/>
      <c r="C118" s="870"/>
      <c r="D118" s="869"/>
      <c r="E118" s="869"/>
      <c r="F118" s="871"/>
    </row>
    <row r="119" spans="1:13">
      <c r="A119" s="873" t="s">
        <v>224</v>
      </c>
      <c r="B119" s="1443" t="s">
        <v>225</v>
      </c>
      <c r="C119" s="1444"/>
      <c r="D119" s="1445"/>
      <c r="E119" s="874" t="s">
        <v>412</v>
      </c>
      <c r="F119" s="875" t="s">
        <v>209</v>
      </c>
      <c r="H119" s="1241" t="s">
        <v>224</v>
      </c>
      <c r="I119" s="1434" t="s">
        <v>225</v>
      </c>
      <c r="J119" s="1435"/>
      <c r="K119" s="1435"/>
      <c r="L119" s="1241" t="s">
        <v>226</v>
      </c>
      <c r="M119" s="678" t="s">
        <v>209</v>
      </c>
    </row>
    <row r="120" spans="1:13" ht="36" customHeight="1">
      <c r="A120" s="876"/>
      <c r="B120" s="1440"/>
      <c r="C120" s="1441"/>
      <c r="D120" s="1442"/>
      <c r="E120" s="1199"/>
      <c r="F120" s="877"/>
      <c r="H120" s="676" t="s">
        <v>257</v>
      </c>
      <c r="I120" s="1431" t="s">
        <v>258</v>
      </c>
      <c r="J120" s="1431"/>
      <c r="K120" s="1431"/>
      <c r="L120" s="676" t="s">
        <v>259</v>
      </c>
      <c r="M120" s="679">
        <f>50*20</f>
        <v>1000</v>
      </c>
    </row>
    <row r="121" spans="1:13" ht="36" customHeight="1">
      <c r="A121" s="876"/>
      <c r="B121" s="1440"/>
      <c r="C121" s="1441"/>
      <c r="D121" s="1442"/>
      <c r="E121" s="1199"/>
      <c r="F121" s="877"/>
      <c r="H121" s="616"/>
      <c r="I121" s="540"/>
      <c r="J121" s="540"/>
      <c r="K121" s="540"/>
      <c r="L121" s="616"/>
      <c r="M121" s="636"/>
    </row>
    <row r="122" spans="1:13" hidden="1">
      <c r="A122" s="876"/>
      <c r="B122" s="1200"/>
      <c r="C122" s="1201"/>
      <c r="D122" s="1202"/>
      <c r="E122" s="824"/>
      <c r="F122" s="877"/>
      <c r="H122" s="616"/>
      <c r="I122" s="540"/>
      <c r="J122" s="540"/>
      <c r="K122" s="540"/>
      <c r="L122" s="616"/>
      <c r="M122" s="636"/>
    </row>
    <row r="123" spans="1:13" hidden="1">
      <c r="A123" s="876"/>
      <c r="B123" s="1200"/>
      <c r="C123" s="1201"/>
      <c r="D123" s="1202"/>
      <c r="E123" s="824"/>
      <c r="F123" s="877"/>
      <c r="H123" s="616"/>
      <c r="I123" s="540"/>
      <c r="J123" s="540"/>
      <c r="K123" s="540"/>
      <c r="L123" s="616"/>
      <c r="M123" s="636"/>
    </row>
    <row r="124" spans="1:13" hidden="1">
      <c r="A124" s="876"/>
      <c r="B124" s="1200"/>
      <c r="C124" s="1201"/>
      <c r="D124" s="1202"/>
      <c r="E124" s="824"/>
      <c r="F124" s="877"/>
    </row>
    <row r="125" spans="1:13">
      <c r="A125" s="869"/>
      <c r="B125" s="869"/>
      <c r="C125" s="870"/>
      <c r="D125" s="869"/>
      <c r="E125" s="853" t="s">
        <v>260</v>
      </c>
      <c r="F125" s="852">
        <f>SUM(F120:F124)</f>
        <v>0</v>
      </c>
    </row>
    <row r="127" spans="1:13">
      <c r="A127" s="878"/>
      <c r="B127" s="878"/>
      <c r="C127" s="883"/>
      <c r="D127" s="884"/>
      <c r="E127" s="1203" t="s">
        <v>261</v>
      </c>
      <c r="F127" s="882">
        <f>SUM(F125,F115,F106,F97,F87,F77)</f>
        <v>0</v>
      </c>
    </row>
    <row r="128" spans="1:13" hidden="1">
      <c r="A128" s="878"/>
      <c r="B128" s="878"/>
      <c r="C128" s="879"/>
      <c r="D128" s="884"/>
      <c r="E128" s="878"/>
      <c r="F128" s="880"/>
    </row>
    <row r="129" spans="1:8">
      <c r="A129" s="878"/>
      <c r="B129" s="878"/>
      <c r="C129" s="879"/>
      <c r="D129" s="884"/>
      <c r="E129" s="1203" t="s">
        <v>265</v>
      </c>
      <c r="F129" s="882">
        <f>ROUND(F65+F127,0)</f>
        <v>0</v>
      </c>
    </row>
    <row r="130" spans="1:8" s="580" customFormat="1">
      <c r="A130" s="885"/>
      <c r="B130" s="886"/>
      <c r="C130" s="883"/>
      <c r="D130" s="884"/>
      <c r="E130" s="885"/>
      <c r="F130" s="887"/>
    </row>
    <row r="131" spans="1:8">
      <c r="A131" s="885" t="s">
        <v>424</v>
      </c>
      <c r="B131" s="886"/>
      <c r="C131" s="879"/>
      <c r="D131" s="884"/>
      <c r="E131" s="878"/>
      <c r="F131" s="880"/>
    </row>
    <row r="132" spans="1:8">
      <c r="A132" s="888"/>
      <c r="B132" s="878"/>
      <c r="C132" s="879"/>
      <c r="D132" s="884"/>
      <c r="E132" s="878"/>
      <c r="F132" s="889" t="s">
        <v>268</v>
      </c>
    </row>
    <row r="133" spans="1:8">
      <c r="A133" s="1204"/>
      <c r="B133" s="1205"/>
      <c r="C133" s="1206"/>
      <c r="D133" s="899"/>
      <c r="E133" s="1207"/>
      <c r="F133" s="890"/>
    </row>
    <row r="134" spans="1:8">
      <c r="A134" s="891"/>
      <c r="B134" s="892"/>
      <c r="C134" s="893"/>
      <c r="D134" s="899"/>
      <c r="E134" s="894"/>
      <c r="F134" s="895"/>
    </row>
    <row r="135" spans="1:8">
      <c r="A135" s="891"/>
      <c r="B135" s="892"/>
      <c r="C135" s="893"/>
      <c r="D135" s="899"/>
      <c r="E135" s="894"/>
      <c r="F135" s="895"/>
    </row>
    <row r="136" spans="1:8" ht="11.25" customHeight="1">
      <c r="A136" s="885"/>
      <c r="B136" s="896"/>
      <c r="C136" s="883"/>
      <c r="D136" s="899"/>
      <c r="E136" s="885"/>
      <c r="F136" s="887"/>
    </row>
    <row r="137" spans="1:8">
      <c r="A137" s="897"/>
      <c r="B137" s="878"/>
      <c r="C137" s="879"/>
      <c r="D137" s="884"/>
      <c r="E137" s="878"/>
      <c r="F137" s="878"/>
      <c r="H137" s="677" t="s">
        <v>425</v>
      </c>
    </row>
    <row r="138" spans="1:8">
      <c r="A138" s="898" t="s">
        <v>266</v>
      </c>
      <c r="B138" s="881" t="s">
        <v>269</v>
      </c>
      <c r="C138" s="1208" t="e">
        <f>F138/F129</f>
        <v>#DIV/0!</v>
      </c>
      <c r="D138" s="899"/>
      <c r="E138" s="1203" t="s">
        <v>270</v>
      </c>
      <c r="F138" s="882">
        <f>ROUND(F129*0.15,0)</f>
        <v>0</v>
      </c>
    </row>
    <row r="139" spans="1:8" ht="10.5" customHeight="1">
      <c r="A139" s="900"/>
      <c r="B139" s="878"/>
      <c r="C139" s="879"/>
      <c r="D139" s="878"/>
      <c r="E139" s="878"/>
      <c r="F139" s="901"/>
    </row>
    <row r="140" spans="1:8" ht="20.25" customHeight="1">
      <c r="A140" s="878"/>
      <c r="B140" s="878"/>
      <c r="C140" s="879"/>
      <c r="D140" s="885"/>
      <c r="E140" s="902" t="s">
        <v>271</v>
      </c>
      <c r="F140" s="903">
        <f>ROUND(F129+F138,0)</f>
        <v>0</v>
      </c>
    </row>
    <row r="142" spans="1:8">
      <c r="C142" s="581"/>
      <c r="F142" s="599"/>
    </row>
    <row r="143" spans="1:8">
      <c r="F143" s="599"/>
    </row>
    <row r="144" spans="1:8">
      <c r="F144" s="599"/>
    </row>
    <row r="145" spans="6:6">
      <c r="F145" s="599"/>
    </row>
    <row r="146" spans="6:6">
      <c r="F146" s="599"/>
    </row>
    <row r="147" spans="6:6">
      <c r="F147" s="599"/>
    </row>
    <row r="148" spans="6:6">
      <c r="F148" s="599"/>
    </row>
    <row r="149" spans="6:6">
      <c r="F149" s="599"/>
    </row>
  </sheetData>
  <mergeCells count="72">
    <mergeCell ref="B121:D121"/>
    <mergeCell ref="B112:D112"/>
    <mergeCell ref="B113:D113"/>
    <mergeCell ref="B114:D114"/>
    <mergeCell ref="B119:D119"/>
    <mergeCell ref="I119:K119"/>
    <mergeCell ref="B120:D120"/>
    <mergeCell ref="I120:K120"/>
    <mergeCell ref="H102:I102"/>
    <mergeCell ref="B103:C103"/>
    <mergeCell ref="B104:C104"/>
    <mergeCell ref="B105:C105"/>
    <mergeCell ref="I110:K110"/>
    <mergeCell ref="B111:D111"/>
    <mergeCell ref="I111:K111"/>
    <mergeCell ref="B102:C102"/>
    <mergeCell ref="B93:D93"/>
    <mergeCell ref="B94:D94"/>
    <mergeCell ref="B95:D95"/>
    <mergeCell ref="B96:D96"/>
    <mergeCell ref="B101:C101"/>
    <mergeCell ref="B92:D92"/>
    <mergeCell ref="I92:K92"/>
    <mergeCell ref="B73:D73"/>
    <mergeCell ref="I73:K73"/>
    <mergeCell ref="B74:D74"/>
    <mergeCell ref="B75:D75"/>
    <mergeCell ref="B76:D76"/>
    <mergeCell ref="B81:D82"/>
    <mergeCell ref="I81:K81"/>
    <mergeCell ref="I82:K82"/>
    <mergeCell ref="B83:D83"/>
    <mergeCell ref="B84:D84"/>
    <mergeCell ref="B85:D85"/>
    <mergeCell ref="B86:D86"/>
    <mergeCell ref="I91:K91"/>
    <mergeCell ref="E59:F59"/>
    <mergeCell ref="E60:F60"/>
    <mergeCell ref="B70:D71"/>
    <mergeCell ref="I71:K71"/>
    <mergeCell ref="B72:D72"/>
    <mergeCell ref="I72:K72"/>
    <mergeCell ref="E58:F58"/>
    <mergeCell ref="B35:F35"/>
    <mergeCell ref="B36:F36"/>
    <mergeCell ref="A43:B43"/>
    <mergeCell ref="A44:C44"/>
    <mergeCell ref="A49:B49"/>
    <mergeCell ref="A52:F52"/>
    <mergeCell ref="E53:F53"/>
    <mergeCell ref="E54:F54"/>
    <mergeCell ref="E55:F55"/>
    <mergeCell ref="E56:F56"/>
    <mergeCell ref="E57:F57"/>
    <mergeCell ref="B30:F30"/>
    <mergeCell ref="H7:I7"/>
    <mergeCell ref="H8:I8"/>
    <mergeCell ref="B11:F11"/>
    <mergeCell ref="H11:O12"/>
    <mergeCell ref="B12:F12"/>
    <mergeCell ref="H13:O13"/>
    <mergeCell ref="B17:F17"/>
    <mergeCell ref="B18:F18"/>
    <mergeCell ref="B23:F23"/>
    <mergeCell ref="B24:F24"/>
    <mergeCell ref="B29:F29"/>
    <mergeCell ref="A1:F1"/>
    <mergeCell ref="I4:M4"/>
    <mergeCell ref="B5:F5"/>
    <mergeCell ref="I5:M5"/>
    <mergeCell ref="B6:F6"/>
    <mergeCell ref="I6:M6"/>
  </mergeCells>
  <conditionalFormatting sqref="F63">
    <cfRule type="cellIs" dxfId="7" priority="2" operator="greaterThan">
      <formula>0.3</formula>
    </cfRule>
  </conditionalFormatting>
  <conditionalFormatting sqref="C138">
    <cfRule type="cellIs" dxfId="6" priority="1" operator="greaterThan">
      <formula>0.151</formula>
    </cfRule>
  </conditionalFormatting>
  <printOptions horizontalCentered="1"/>
  <pageMargins left="0" right="0" top="0.95" bottom="0.5" header="0.3" footer="0.3"/>
  <pageSetup scale="80" firstPageNumber="2" fitToHeight="0" orientation="portrait" useFirstPageNumber="1" r:id="rId1"/>
  <headerFooter scaleWithDoc="0">
    <oddHeader xml:space="preserve">&amp;L&amp;"Geneva,Bold"NAME OF PROGRAM&amp;R&amp;"Geneva,Bold"APPENDIX
DATE
</oddHeader>
    <oddFooter>&amp;R&amp;10 2022.07.27</oddFooter>
  </headerFooter>
  <rowBreaks count="1" manualBreakCount="1">
    <brk id="41" max="5" man="1"/>
  </rowBreaks>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AB53"/>
  <sheetViews>
    <sheetView showGridLines="0" view="pageBreakPreview" zoomScaleNormal="100" zoomScaleSheetLayoutView="100" workbookViewId="0">
      <selection activeCell="G4" sqref="G4"/>
    </sheetView>
  </sheetViews>
  <sheetFormatPr defaultColWidth="9.140625" defaultRowHeight="15" customHeight="1"/>
  <cols>
    <col min="1" max="1" width="32.28515625" style="462" customWidth="1"/>
    <col min="2" max="2" width="7" style="462" customWidth="1"/>
    <col min="3" max="14" width="10.7109375" style="462" customWidth="1"/>
    <col min="15" max="15" width="13.42578125" style="462" customWidth="1"/>
    <col min="16" max="16" width="13.5703125" style="461" customWidth="1"/>
    <col min="17" max="17" width="12.5703125" style="462" customWidth="1"/>
    <col min="18" max="32" width="9.140625" style="462" customWidth="1"/>
    <col min="33" max="16384" width="9.140625" style="462"/>
  </cols>
  <sheetData>
    <row r="1" spans="1:28" ht="18" customHeight="1">
      <c r="A1" s="1413"/>
      <c r="B1" s="1413"/>
      <c r="C1" s="995"/>
      <c r="D1" s="1238"/>
      <c r="E1" s="1238"/>
      <c r="F1" s="1238"/>
      <c r="G1" s="1238"/>
      <c r="H1" s="996"/>
      <c r="I1" s="1407" t="s">
        <v>722</v>
      </c>
      <c r="J1" s="1407"/>
      <c r="K1" s="1407"/>
      <c r="L1" s="1407"/>
      <c r="M1" s="1407"/>
      <c r="N1" s="1407"/>
      <c r="O1" s="1407"/>
    </row>
    <row r="2" spans="1:28" ht="18" customHeight="1">
      <c r="A2" s="997"/>
      <c r="B2" s="997"/>
      <c r="C2" s="1239"/>
      <c r="D2" s="1239"/>
      <c r="E2" s="1239"/>
      <c r="F2" s="1239"/>
      <c r="G2" s="1239"/>
      <c r="H2" s="1239"/>
      <c r="I2" s="1407" t="s">
        <v>345</v>
      </c>
      <c r="J2" s="1407"/>
      <c r="K2" s="1407"/>
      <c r="L2" s="1407"/>
      <c r="M2" s="1407"/>
      <c r="N2" s="1407"/>
      <c r="O2" s="1407"/>
      <c r="P2" s="938" t="s">
        <v>346</v>
      </c>
      <c r="Q2" s="939"/>
      <c r="R2" s="939"/>
      <c r="S2" s="939"/>
      <c r="T2" s="939"/>
      <c r="U2" s="939"/>
      <c r="V2" s="939"/>
      <c r="W2" s="939"/>
      <c r="X2" s="939"/>
    </row>
    <row r="3" spans="1:28" ht="18" customHeight="1">
      <c r="A3" s="1414" t="s">
        <v>347</v>
      </c>
      <c r="B3" s="1414"/>
      <c r="C3" s="998"/>
      <c r="D3" s="998"/>
      <c r="E3" s="998"/>
      <c r="F3" s="998"/>
      <c r="G3" s="998"/>
      <c r="H3" s="1239"/>
      <c r="I3" s="1415" t="s">
        <v>348</v>
      </c>
      <c r="J3" s="1415"/>
      <c r="K3" s="1415"/>
      <c r="L3" s="1415"/>
      <c r="M3" s="1415"/>
      <c r="N3" s="1415"/>
      <c r="O3" s="1415"/>
      <c r="P3" s="940" t="s">
        <v>349</v>
      </c>
      <c r="Q3" s="939"/>
      <c r="R3" s="939"/>
      <c r="S3" s="939"/>
      <c r="T3" s="939"/>
      <c r="U3" s="939"/>
      <c r="V3" s="939"/>
      <c r="W3" s="939"/>
      <c r="X3" s="939"/>
    </row>
    <row r="4" spans="1:28" ht="24" customHeight="1">
      <c r="A4" s="998"/>
      <c r="B4" s="998"/>
      <c r="C4" s="1239" t="s">
        <v>137</v>
      </c>
      <c r="D4" s="998"/>
      <c r="E4" s="998"/>
      <c r="F4" s="998"/>
      <c r="G4" s="998"/>
      <c r="H4" s="998"/>
      <c r="I4" s="998"/>
      <c r="J4" s="998"/>
      <c r="K4" s="998"/>
      <c r="L4" s="998"/>
      <c r="M4" s="998"/>
      <c r="N4" s="998"/>
      <c r="O4" s="998"/>
      <c r="P4" s="941" t="s">
        <v>350</v>
      </c>
      <c r="Q4" s="939"/>
      <c r="R4" s="939"/>
      <c r="S4" s="939"/>
      <c r="T4" s="939"/>
      <c r="U4" s="939"/>
      <c r="V4" s="939"/>
      <c r="W4" s="939"/>
      <c r="X4" s="939"/>
    </row>
    <row r="5" spans="1:28" ht="18" customHeight="1">
      <c r="A5" s="999"/>
      <c r="B5" s="999"/>
      <c r="C5" s="999"/>
      <c r="D5" s="999"/>
      <c r="E5" s="999"/>
      <c r="F5" s="999"/>
      <c r="G5" s="999"/>
      <c r="H5" s="999"/>
      <c r="I5" s="999"/>
      <c r="J5" s="999"/>
      <c r="K5" s="999"/>
      <c r="L5" s="999"/>
      <c r="M5" s="999"/>
      <c r="N5" s="999"/>
      <c r="O5" s="999"/>
      <c r="P5" s="940"/>
      <c r="Q5" s="939"/>
      <c r="R5" s="939"/>
      <c r="S5" s="939"/>
      <c r="T5" s="939"/>
      <c r="U5" s="939"/>
      <c r="V5" s="939"/>
      <c r="W5" s="939"/>
      <c r="X5" s="939"/>
    </row>
    <row r="6" spans="1:28" ht="63" customHeight="1">
      <c r="A6" s="1409" t="s">
        <v>351</v>
      </c>
      <c r="B6" s="1410"/>
      <c r="C6" s="1411" t="s">
        <v>352</v>
      </c>
      <c r="D6" s="1412"/>
      <c r="E6" s="1411" t="s">
        <v>352</v>
      </c>
      <c r="F6" s="1412"/>
      <c r="G6" s="1411" t="s">
        <v>352</v>
      </c>
      <c r="H6" s="1412"/>
      <c r="I6" s="1411" t="s">
        <v>352</v>
      </c>
      <c r="J6" s="1412"/>
      <c r="K6" s="1411" t="s">
        <v>352</v>
      </c>
      <c r="L6" s="1412"/>
      <c r="M6" s="1411" t="s">
        <v>352</v>
      </c>
      <c r="N6" s="1412"/>
      <c r="O6" s="1000"/>
      <c r="P6" s="1408" t="s">
        <v>353</v>
      </c>
      <c r="Q6" s="1408"/>
      <c r="R6" s="1408"/>
      <c r="S6" s="1408"/>
      <c r="T6" s="1408"/>
      <c r="U6" s="1408"/>
      <c r="V6" s="1408"/>
      <c r="W6" s="1408"/>
      <c r="X6" s="942"/>
      <c r="Y6" s="688"/>
      <c r="Z6" s="688"/>
      <c r="AA6" s="688"/>
      <c r="AB6" s="688"/>
    </row>
    <row r="7" spans="1:28" s="468" customFormat="1" ht="29.1" customHeight="1">
      <c r="A7" s="1020" t="s">
        <v>141</v>
      </c>
      <c r="B7" s="1021" t="s">
        <v>354</v>
      </c>
      <c r="C7" s="1022" t="s">
        <v>109</v>
      </c>
      <c r="D7" s="1023" t="s">
        <v>143</v>
      </c>
      <c r="E7" s="1022" t="s">
        <v>109</v>
      </c>
      <c r="F7" s="1023" t="s">
        <v>143</v>
      </c>
      <c r="G7" s="1022" t="s">
        <v>109</v>
      </c>
      <c r="H7" s="1023" t="s">
        <v>143</v>
      </c>
      <c r="I7" s="1022" t="s">
        <v>109</v>
      </c>
      <c r="J7" s="1023" t="s">
        <v>143</v>
      </c>
      <c r="K7" s="1022" t="s">
        <v>109</v>
      </c>
      <c r="L7" s="1023" t="s">
        <v>143</v>
      </c>
      <c r="M7" s="1022" t="s">
        <v>109</v>
      </c>
      <c r="N7" s="1023" t="s">
        <v>143</v>
      </c>
      <c r="O7" s="1024" t="s">
        <v>355</v>
      </c>
      <c r="P7" s="943" t="s">
        <v>356</v>
      </c>
      <c r="Q7" s="944"/>
      <c r="R7" s="945"/>
      <c r="S7" s="945"/>
      <c r="T7" s="945"/>
      <c r="U7" s="945"/>
      <c r="V7" s="945"/>
      <c r="W7" s="945"/>
      <c r="X7" s="945"/>
    </row>
    <row r="8" spans="1:28" ht="19.5" customHeight="1">
      <c r="A8" s="951" t="str">
        <f>'PROGRAM Bdgt Justf B-1 Pg 2 '!B4</f>
        <v>Position 1</v>
      </c>
      <c r="B8" s="952">
        <f>'PROGRAM Bdgt Justf B-5 Pg 2'!E8</f>
        <v>0</v>
      </c>
      <c r="C8" s="1174"/>
      <c r="D8" s="953" t="e">
        <f>C8/O8</f>
        <v>#DIV/0!</v>
      </c>
      <c r="E8" s="1174"/>
      <c r="F8" s="953" t="e">
        <f t="shared" ref="F8:F13" si="0">E8/O8</f>
        <v>#DIV/0!</v>
      </c>
      <c r="G8" s="1174"/>
      <c r="H8" s="953" t="e">
        <f>G8/O8</f>
        <v>#DIV/0!</v>
      </c>
      <c r="I8" s="1174"/>
      <c r="J8" s="953" t="e">
        <f>I8/O8</f>
        <v>#DIV/0!</v>
      </c>
      <c r="K8" s="1174"/>
      <c r="L8" s="953" t="e">
        <f>K8/Q8</f>
        <v>#VALUE!</v>
      </c>
      <c r="M8" s="1174"/>
      <c r="N8" s="953" t="e">
        <f>M8/S8</f>
        <v>#DIV/0!</v>
      </c>
      <c r="O8" s="1175">
        <f>SUM(C8,E8,G8,I8, K8, M8)</f>
        <v>0</v>
      </c>
      <c r="P8" s="1009">
        <f>'PROGRAM Bdgt Justf B-5 Pg 2'!F8</f>
        <v>0</v>
      </c>
      <c r="Q8" s="938" t="s">
        <v>357</v>
      </c>
      <c r="R8" s="939"/>
      <c r="S8" s="939"/>
      <c r="T8" s="939"/>
      <c r="U8" s="939"/>
      <c r="V8" s="939"/>
      <c r="W8" s="939"/>
      <c r="X8" s="939"/>
    </row>
    <row r="9" spans="1:28" ht="19.5" customHeight="1">
      <c r="A9" s="951" t="str">
        <f>'PROGRAM Bdgt Justf B-1 Pg 2 '!B10</f>
        <v>Position 2</v>
      </c>
      <c r="B9" s="952">
        <f>'PROGRAM Bdgt Justf B-5 Pg 2'!E14</f>
        <v>0</v>
      </c>
      <c r="C9" s="1174"/>
      <c r="D9" s="953" t="e">
        <f t="shared" ref="D9:D13" si="1">C9/O9</f>
        <v>#DIV/0!</v>
      </c>
      <c r="E9" s="1174"/>
      <c r="F9" s="953" t="e">
        <f t="shared" si="0"/>
        <v>#DIV/0!</v>
      </c>
      <c r="G9" s="1174"/>
      <c r="H9" s="953" t="e">
        <f>G9/O9</f>
        <v>#DIV/0!</v>
      </c>
      <c r="I9" s="1174"/>
      <c r="J9" s="953" t="e">
        <f t="shared" ref="J9:J13" si="2">I9/O9</f>
        <v>#DIV/0!</v>
      </c>
      <c r="K9" s="1174"/>
      <c r="L9" s="953" t="e">
        <f t="shared" ref="L9:L13" si="3">K9/Q9</f>
        <v>#VALUE!</v>
      </c>
      <c r="M9" s="1174"/>
      <c r="N9" s="953" t="e">
        <f t="shared" ref="N9:N13" si="4">M9/S9</f>
        <v>#DIV/0!</v>
      </c>
      <c r="O9" s="1175">
        <f t="shared" ref="O9:O13" si="5">SUM(C9,E9,G9,I9, K9, M9)</f>
        <v>0</v>
      </c>
      <c r="P9" s="1009">
        <f>'PROGRAM Bdgt Justf B-5 Pg 2'!F14</f>
        <v>0</v>
      </c>
      <c r="Q9" s="938" t="s">
        <v>358</v>
      </c>
      <c r="R9" s="939"/>
      <c r="S9" s="939"/>
      <c r="T9" s="939"/>
      <c r="U9" s="939"/>
      <c r="V9" s="939"/>
      <c r="W9" s="939"/>
      <c r="X9" s="939"/>
    </row>
    <row r="10" spans="1:28" ht="19.5" customHeight="1">
      <c r="A10" s="951" t="str">
        <f>'PROGRAM Bdgt Justf B-1 Pg 2 '!B16</f>
        <v>Position 3</v>
      </c>
      <c r="B10" s="952">
        <f>'PROGRAM Bdgt Justf B-5 Pg 2'!E20</f>
        <v>0</v>
      </c>
      <c r="C10" s="1174"/>
      <c r="D10" s="953" t="e">
        <f t="shared" si="1"/>
        <v>#DIV/0!</v>
      </c>
      <c r="E10" s="1174"/>
      <c r="F10" s="953" t="e">
        <f t="shared" si="0"/>
        <v>#DIV/0!</v>
      </c>
      <c r="G10" s="1174"/>
      <c r="H10" s="953" t="e">
        <f t="shared" ref="H10:H13" si="6">G10/O10</f>
        <v>#DIV/0!</v>
      </c>
      <c r="I10" s="1174"/>
      <c r="J10" s="953" t="e">
        <f t="shared" si="2"/>
        <v>#DIV/0!</v>
      </c>
      <c r="K10" s="1174"/>
      <c r="L10" s="953" t="e">
        <f t="shared" si="3"/>
        <v>#VALUE!</v>
      </c>
      <c r="M10" s="1174"/>
      <c r="N10" s="953" t="e">
        <f t="shared" si="4"/>
        <v>#DIV/0!</v>
      </c>
      <c r="O10" s="1175">
        <f t="shared" si="5"/>
        <v>0</v>
      </c>
      <c r="P10" s="1009">
        <f>'PROGRAM Bdgt Justf B-5 Pg 2'!F20</f>
        <v>0</v>
      </c>
      <c r="Q10" s="938" t="s">
        <v>359</v>
      </c>
      <c r="R10" s="939"/>
      <c r="S10" s="939"/>
      <c r="T10" s="939"/>
      <c r="U10" s="939"/>
      <c r="V10" s="939"/>
      <c r="W10" s="939"/>
      <c r="X10" s="939"/>
    </row>
    <row r="11" spans="1:28" ht="19.5" customHeight="1">
      <c r="A11" s="951" t="str">
        <f>'PROGRAM Bdgt Justf B-1 Pg 2 '!B22</f>
        <v>Position 4</v>
      </c>
      <c r="B11" s="952">
        <f>'PROGRAM Bdgt Justf B-5 Pg 2'!E26</f>
        <v>0</v>
      </c>
      <c r="C11" s="1174"/>
      <c r="D11" s="953" t="e">
        <f t="shared" si="1"/>
        <v>#DIV/0!</v>
      </c>
      <c r="E11" s="1174"/>
      <c r="F11" s="953" t="e">
        <f t="shared" si="0"/>
        <v>#DIV/0!</v>
      </c>
      <c r="G11" s="1174"/>
      <c r="H11" s="953" t="e">
        <f t="shared" si="6"/>
        <v>#DIV/0!</v>
      </c>
      <c r="I11" s="1174"/>
      <c r="J11" s="953" t="e">
        <f t="shared" si="2"/>
        <v>#DIV/0!</v>
      </c>
      <c r="K11" s="1174"/>
      <c r="L11" s="953" t="e">
        <f t="shared" si="3"/>
        <v>#VALUE!</v>
      </c>
      <c r="M11" s="1174"/>
      <c r="N11" s="953" t="e">
        <f t="shared" si="4"/>
        <v>#DIV/0!</v>
      </c>
      <c r="O11" s="1175">
        <f t="shared" si="5"/>
        <v>0</v>
      </c>
      <c r="P11" s="1009">
        <f>'PROGRAM Bdgt Justf B-5 Pg 2'!F26</f>
        <v>0</v>
      </c>
      <c r="Q11" s="938" t="s">
        <v>360</v>
      </c>
      <c r="R11" s="939"/>
      <c r="S11" s="939"/>
      <c r="T11" s="939"/>
      <c r="U11" s="939"/>
      <c r="V11" s="939"/>
      <c r="W11" s="939"/>
      <c r="X11" s="939"/>
    </row>
    <row r="12" spans="1:28" ht="19.5" customHeight="1">
      <c r="A12" s="951" t="str">
        <f>'PROGRAM Bdgt Justf B-1 Pg 2 '!B28</f>
        <v>Position 5</v>
      </c>
      <c r="B12" s="952">
        <f>'PROGRAM Bdgt Justf B-5 Pg 2'!E32</f>
        <v>0</v>
      </c>
      <c r="C12" s="1174"/>
      <c r="D12" s="953" t="e">
        <f t="shared" si="1"/>
        <v>#DIV/0!</v>
      </c>
      <c r="E12" s="1174"/>
      <c r="F12" s="953" t="e">
        <f t="shared" si="0"/>
        <v>#DIV/0!</v>
      </c>
      <c r="G12" s="1174"/>
      <c r="H12" s="953" t="e">
        <f t="shared" si="6"/>
        <v>#DIV/0!</v>
      </c>
      <c r="I12" s="1174"/>
      <c r="J12" s="953" t="e">
        <f t="shared" si="2"/>
        <v>#DIV/0!</v>
      </c>
      <c r="K12" s="1174"/>
      <c r="L12" s="953" t="e">
        <f t="shared" si="3"/>
        <v>#DIV/0!</v>
      </c>
      <c r="M12" s="1174"/>
      <c r="N12" s="953" t="e">
        <f t="shared" si="4"/>
        <v>#DIV/0!</v>
      </c>
      <c r="O12" s="1175">
        <f t="shared" si="5"/>
        <v>0</v>
      </c>
      <c r="P12" s="1009">
        <f>'PROGRAM Bdgt Justf B-5 Pg 2'!F32</f>
        <v>0</v>
      </c>
      <c r="Q12" s="946"/>
      <c r="R12" s="939"/>
      <c r="S12" s="939"/>
      <c r="T12" s="939"/>
      <c r="U12" s="939"/>
      <c r="V12" s="939"/>
      <c r="W12" s="939"/>
      <c r="X12" s="939"/>
    </row>
    <row r="13" spans="1:28" ht="19.5" customHeight="1">
      <c r="A13" s="951" t="str">
        <f>'PROGRAM Bdgt Justf B-1 Pg 2 '!B34</f>
        <v>Position 6</v>
      </c>
      <c r="B13" s="952">
        <f>'PROGRAM Bdgt Justf B-5 Pg 2'!E38</f>
        <v>0</v>
      </c>
      <c r="C13" s="1002"/>
      <c r="D13" s="1003" t="e">
        <f t="shared" si="1"/>
        <v>#DIV/0!</v>
      </c>
      <c r="E13" s="1002"/>
      <c r="F13" s="1003" t="e">
        <f t="shared" si="0"/>
        <v>#DIV/0!</v>
      </c>
      <c r="G13" s="1002"/>
      <c r="H13" s="1003" t="e">
        <f t="shared" si="6"/>
        <v>#DIV/0!</v>
      </c>
      <c r="I13" s="1002"/>
      <c r="J13" s="1003" t="e">
        <f t="shared" si="2"/>
        <v>#DIV/0!</v>
      </c>
      <c r="K13" s="1002"/>
      <c r="L13" s="1003" t="e">
        <f t="shared" si="3"/>
        <v>#VALUE!</v>
      </c>
      <c r="M13" s="1002"/>
      <c r="N13" s="1003" t="e">
        <f t="shared" si="4"/>
        <v>#DIV/0!</v>
      </c>
      <c r="O13" s="1175">
        <f t="shared" si="5"/>
        <v>0</v>
      </c>
      <c r="P13" s="1009">
        <f>'PROGRAM Bdgt Justf B-5 Pg 2'!F38</f>
        <v>0</v>
      </c>
      <c r="Q13" s="947" t="s">
        <v>361</v>
      </c>
      <c r="R13" s="939"/>
      <c r="S13" s="939"/>
      <c r="T13" s="939"/>
      <c r="U13" s="939"/>
      <c r="V13" s="939"/>
      <c r="W13" s="939"/>
      <c r="X13" s="939"/>
    </row>
    <row r="14" spans="1:28" ht="17.25" customHeight="1">
      <c r="A14" s="1004"/>
      <c r="B14" s="1005"/>
      <c r="C14" s="1006"/>
      <c r="D14" s="1007"/>
      <c r="E14" s="1006"/>
      <c r="F14" s="1007"/>
      <c r="G14" s="1006"/>
      <c r="H14" s="1007"/>
      <c r="I14" s="1006"/>
      <c r="J14" s="1007"/>
      <c r="K14" s="1006"/>
      <c r="L14" s="1007"/>
      <c r="M14" s="1006"/>
      <c r="N14" s="1007"/>
      <c r="O14" s="1008"/>
      <c r="P14" s="1009"/>
      <c r="Q14" s="946"/>
      <c r="R14" s="939"/>
      <c r="S14" s="939"/>
      <c r="T14" s="939"/>
      <c r="U14" s="939"/>
      <c r="V14" s="939"/>
      <c r="W14" s="939"/>
      <c r="X14" s="939"/>
    </row>
    <row r="15" spans="1:28" s="468" customFormat="1" ht="19.5" customHeight="1">
      <c r="A15" s="956" t="s">
        <v>362</v>
      </c>
      <c r="B15" s="957">
        <f>SUM(B8:B14)</f>
        <v>0</v>
      </c>
      <c r="C15" s="958">
        <f>SUM(C8:C14)</f>
        <v>0</v>
      </c>
      <c r="D15" s="959">
        <f>IF(C15=0,0,C15/$O$15)</f>
        <v>0</v>
      </c>
      <c r="E15" s="958">
        <f>SUM(E8:E14)</f>
        <v>0</v>
      </c>
      <c r="F15" s="959">
        <f>IF(E15=0,0,E15/$O$15)</f>
        <v>0</v>
      </c>
      <c r="G15" s="958">
        <f>SUM(G8:G14)</f>
        <v>0</v>
      </c>
      <c r="H15" s="959">
        <f>IF(G15=0,0,G15/$O$15)</f>
        <v>0</v>
      </c>
      <c r="I15" s="958">
        <f>SUM(I8:I14)</f>
        <v>0</v>
      </c>
      <c r="J15" s="959">
        <f t="shared" ref="J15" si="7">IF(I15=0,0,I15/$O$15)</f>
        <v>0</v>
      </c>
      <c r="K15" s="958">
        <f>SUM(K8:K14)</f>
        <v>0</v>
      </c>
      <c r="L15" s="959">
        <f t="shared" ref="L15" si="8">IF(K15=0,0,K15/$O$15)</f>
        <v>0</v>
      </c>
      <c r="M15" s="958">
        <f>SUM(M8:M14)</f>
        <v>0</v>
      </c>
      <c r="N15" s="959">
        <f t="shared" ref="N15" si="9">IF(M15=0,0,M15/$O$15)</f>
        <v>0</v>
      </c>
      <c r="O15" s="958">
        <f>SUM(O8:O13)</f>
        <v>0</v>
      </c>
      <c r="P15" s="1009">
        <f>'PROGRAM Bdgt Justf B-5 Pg 2'!F41</f>
        <v>0</v>
      </c>
      <c r="Q15" s="948"/>
      <c r="R15" s="945"/>
      <c r="S15" s="945"/>
      <c r="T15" s="945"/>
      <c r="U15" s="945"/>
      <c r="V15" s="945"/>
      <c r="W15" s="945"/>
      <c r="X15" s="945"/>
    </row>
    <row r="16" spans="1:28" ht="19.5" customHeight="1" thickBot="1">
      <c r="A16" s="960" t="s">
        <v>147</v>
      </c>
      <c r="B16" s="961">
        <f>'PROGRAM Bdgt Justf B-5 Pg 2'!F63</f>
        <v>0</v>
      </c>
      <c r="C16" s="962">
        <f>ROUND(C15*$B$16,0)</f>
        <v>0</v>
      </c>
      <c r="D16" s="1176">
        <f>IF(C16=0,0,C16/$O$16)</f>
        <v>0</v>
      </c>
      <c r="E16" s="1177">
        <f t="shared" ref="E16" si="10">ROUND(E15*$B$16,0)</f>
        <v>0</v>
      </c>
      <c r="F16" s="1176">
        <f>IF(E16=0,0,E16/$O$16)</f>
        <v>0</v>
      </c>
      <c r="G16" s="1177">
        <f t="shared" ref="G16" si="11">ROUND(G15*$B$16,0)</f>
        <v>0</v>
      </c>
      <c r="H16" s="1176">
        <f>IF(G16=0,0,G16/$O$16)</f>
        <v>0</v>
      </c>
      <c r="I16" s="1177">
        <f t="shared" ref="I16:K16" si="12">ROUND(I15*$B$16,0)</f>
        <v>0</v>
      </c>
      <c r="J16" s="1176">
        <f t="shared" ref="J16" si="13">IF(I16=0,0,I16/$O$16)</f>
        <v>0</v>
      </c>
      <c r="K16" s="1177">
        <f t="shared" si="12"/>
        <v>0</v>
      </c>
      <c r="L16" s="1176">
        <f t="shared" ref="L16" si="14">IF(K16=0,0,K16/$O$16)</f>
        <v>0</v>
      </c>
      <c r="M16" s="1177">
        <f t="shared" ref="M16" si="15">ROUND(M15*$B$16,0)</f>
        <v>0</v>
      </c>
      <c r="N16" s="1176">
        <f t="shared" ref="N16" si="16">IF(M16=0,0,M16/$O$16)</f>
        <v>0</v>
      </c>
      <c r="O16" s="1177">
        <f>SUM(C16,E16,G16,I16, K16, M16)</f>
        <v>0</v>
      </c>
      <c r="P16" s="1009">
        <f>'PROGRAM Bdgt Justf B-5 Pg 2'!F61</f>
        <v>0</v>
      </c>
      <c r="Q16" s="949"/>
      <c r="R16" s="939"/>
      <c r="S16" s="939"/>
      <c r="T16" s="939"/>
      <c r="U16" s="939"/>
      <c r="V16" s="939"/>
      <c r="W16" s="939"/>
      <c r="X16" s="939"/>
    </row>
    <row r="17" spans="1:24" s="468" customFormat="1" ht="19.5" customHeight="1" thickBot="1">
      <c r="A17" s="963" t="s">
        <v>111</v>
      </c>
      <c r="B17" s="964"/>
      <c r="C17" s="965">
        <f>SUM(C15:C16)</f>
        <v>0</v>
      </c>
      <c r="D17" s="966">
        <f>IF(C17=0,0,C17/$O$17)</f>
        <v>0</v>
      </c>
      <c r="E17" s="967">
        <f t="shared" ref="E17" si="17">SUM(E15:E16)</f>
        <v>0</v>
      </c>
      <c r="F17" s="966">
        <f>IF(E17=0,0,E17/$O$17)</f>
        <v>0</v>
      </c>
      <c r="G17" s="967">
        <f t="shared" ref="G17" si="18">SUM(G15:G16)</f>
        <v>0</v>
      </c>
      <c r="H17" s="966">
        <f>IF(G17=0,0,G17/$O$17)</f>
        <v>0</v>
      </c>
      <c r="I17" s="967">
        <f t="shared" ref="I17:K17" si="19">SUM(I15:I16)</f>
        <v>0</v>
      </c>
      <c r="J17" s="966">
        <f t="shared" ref="J17" si="20">IF(I17=0,0,I17/$O$17)</f>
        <v>0</v>
      </c>
      <c r="K17" s="967">
        <f t="shared" si="19"/>
        <v>0</v>
      </c>
      <c r="L17" s="966">
        <f t="shared" ref="L17" si="21">IF(K17=0,0,K17/$O$17)</f>
        <v>0</v>
      </c>
      <c r="M17" s="967">
        <f t="shared" ref="M17" si="22">SUM(M15:M16)</f>
        <v>0</v>
      </c>
      <c r="N17" s="966">
        <f t="shared" ref="N17" si="23">IF(M17=0,0,M17/$O$17)</f>
        <v>0</v>
      </c>
      <c r="O17" s="965">
        <f>SUM(O15:O16)</f>
        <v>0</v>
      </c>
      <c r="P17" s="1009">
        <f>'PROGRAM Bdgt Justf B-5 Pg 2'!F65</f>
        <v>0</v>
      </c>
      <c r="Q17" s="948"/>
      <c r="R17" s="945"/>
      <c r="S17" s="945"/>
      <c r="T17" s="945"/>
      <c r="U17" s="945"/>
      <c r="V17" s="945"/>
      <c r="W17" s="945"/>
      <c r="X17" s="945"/>
    </row>
    <row r="18" spans="1:24" ht="18" customHeight="1">
      <c r="A18" s="487"/>
      <c r="B18" s="469"/>
      <c r="C18" s="469"/>
      <c r="D18" s="750"/>
      <c r="E18" s="469"/>
      <c r="F18" s="750"/>
      <c r="G18" s="469"/>
      <c r="H18" s="750"/>
      <c r="I18" s="469"/>
      <c r="J18" s="750"/>
      <c r="K18" s="469"/>
      <c r="L18" s="750"/>
      <c r="M18" s="469"/>
      <c r="N18" s="750"/>
      <c r="O18" s="488"/>
      <c r="P18" s="1128" t="s">
        <v>363</v>
      </c>
      <c r="Q18" s="1129"/>
      <c r="R18" s="1129"/>
      <c r="S18" s="1129"/>
      <c r="T18" s="1129"/>
      <c r="U18" s="1129"/>
      <c r="V18" s="1129"/>
      <c r="W18" s="939"/>
      <c r="X18" s="939"/>
    </row>
    <row r="19" spans="1:24" s="468" customFormat="1" ht="21.6" customHeight="1">
      <c r="A19" s="1401" t="s">
        <v>148</v>
      </c>
      <c r="B19" s="1402"/>
      <c r="C19" s="968" t="s">
        <v>364</v>
      </c>
      <c r="D19" s="969" t="s">
        <v>9</v>
      </c>
      <c r="E19" s="968" t="s">
        <v>364</v>
      </c>
      <c r="F19" s="969" t="s">
        <v>9</v>
      </c>
      <c r="G19" s="968" t="s">
        <v>364</v>
      </c>
      <c r="H19" s="969" t="s">
        <v>9</v>
      </c>
      <c r="I19" s="968" t="s">
        <v>364</v>
      </c>
      <c r="J19" s="969" t="s">
        <v>9</v>
      </c>
      <c r="K19" s="968" t="s">
        <v>364</v>
      </c>
      <c r="L19" s="969" t="s">
        <v>9</v>
      </c>
      <c r="M19" s="968" t="s">
        <v>364</v>
      </c>
      <c r="N19" s="969" t="s">
        <v>9</v>
      </c>
      <c r="O19" s="970" t="s">
        <v>355</v>
      </c>
      <c r="P19" s="1130" t="s">
        <v>151</v>
      </c>
      <c r="Q19" s="1131"/>
      <c r="R19" s="1131"/>
      <c r="S19" s="1131"/>
      <c r="T19" s="1131"/>
      <c r="U19" s="1131"/>
      <c r="V19" s="1131"/>
      <c r="W19" s="1131"/>
      <c r="X19" s="1131"/>
    </row>
    <row r="20" spans="1:24" ht="15" customHeight="1">
      <c r="A20" s="1405" t="s">
        <v>152</v>
      </c>
      <c r="B20" s="1406"/>
      <c r="C20" s="971"/>
      <c r="D20" s="972">
        <f t="shared" ref="D20:F24" si="24">IF(C20=0,0,C20/$O$30)</f>
        <v>0</v>
      </c>
      <c r="E20" s="971"/>
      <c r="F20" s="972">
        <f t="shared" si="24"/>
        <v>0</v>
      </c>
      <c r="G20" s="971"/>
      <c r="H20" s="972">
        <f t="shared" ref="H20:H24" si="25">IF(G20=0,0,G20/$O$30)</f>
        <v>0</v>
      </c>
      <c r="I20" s="971"/>
      <c r="J20" s="972">
        <f t="shared" ref="J20:J24" si="26">IF(I20=0,0,I20/$O$30)</f>
        <v>0</v>
      </c>
      <c r="K20" s="971"/>
      <c r="L20" s="972">
        <f t="shared" ref="L20:L24" si="27">IF(K20=0,0,K20/$O$30)</f>
        <v>0</v>
      </c>
      <c r="M20" s="971"/>
      <c r="N20" s="972">
        <f t="shared" ref="N20:N24" si="28">IF(M20=0,0,M20/$O$30)</f>
        <v>0</v>
      </c>
      <c r="O20" s="1178">
        <f>SUM(C20,E20,G20,I20,K20,M20)</f>
        <v>0</v>
      </c>
      <c r="P20" s="1009">
        <f>'PROGRAM Bdgt Justf B-5 Pg 2'!F77</f>
        <v>0</v>
      </c>
      <c r="Q20" s="939"/>
      <c r="R20" s="939"/>
      <c r="S20" s="939"/>
      <c r="T20" s="939"/>
      <c r="U20" s="939"/>
      <c r="V20" s="939"/>
      <c r="W20" s="939"/>
      <c r="X20" s="939"/>
    </row>
    <row r="21" spans="1:24" ht="15" customHeight="1">
      <c r="A21" s="1405" t="s">
        <v>153</v>
      </c>
      <c r="B21" s="1406"/>
      <c r="C21" s="971"/>
      <c r="D21" s="972">
        <f t="shared" si="24"/>
        <v>0</v>
      </c>
      <c r="E21" s="971"/>
      <c r="F21" s="972">
        <f t="shared" si="24"/>
        <v>0</v>
      </c>
      <c r="G21" s="971"/>
      <c r="H21" s="972">
        <f t="shared" si="25"/>
        <v>0</v>
      </c>
      <c r="I21" s="971"/>
      <c r="J21" s="972">
        <f t="shared" si="26"/>
        <v>0</v>
      </c>
      <c r="K21" s="971"/>
      <c r="L21" s="972">
        <f t="shared" si="27"/>
        <v>0</v>
      </c>
      <c r="M21" s="971"/>
      <c r="N21" s="972">
        <f t="shared" si="28"/>
        <v>0</v>
      </c>
      <c r="O21" s="1178">
        <f t="shared" ref="O21:O24" si="29">SUM(C21,E21,G21,I21,K21,M21)</f>
        <v>0</v>
      </c>
      <c r="P21" s="1009">
        <f>'PROGRAM Bdgt Justf B-5 Pg 2'!F87</f>
        <v>0</v>
      </c>
      <c r="Q21" s="939"/>
      <c r="R21" s="939"/>
      <c r="S21" s="939"/>
      <c r="T21" s="939"/>
      <c r="U21" s="939"/>
      <c r="V21" s="939"/>
      <c r="W21" s="939"/>
      <c r="X21" s="939"/>
    </row>
    <row r="22" spans="1:24" ht="15" customHeight="1">
      <c r="A22" s="1405" t="s">
        <v>154</v>
      </c>
      <c r="B22" s="1406"/>
      <c r="C22" s="971"/>
      <c r="D22" s="972">
        <f t="shared" si="24"/>
        <v>0</v>
      </c>
      <c r="E22" s="971"/>
      <c r="F22" s="972">
        <f t="shared" si="24"/>
        <v>0</v>
      </c>
      <c r="G22" s="971"/>
      <c r="H22" s="972">
        <f t="shared" si="25"/>
        <v>0</v>
      </c>
      <c r="I22" s="971"/>
      <c r="J22" s="972">
        <f t="shared" si="26"/>
        <v>0</v>
      </c>
      <c r="K22" s="971"/>
      <c r="L22" s="972">
        <f t="shared" si="27"/>
        <v>0</v>
      </c>
      <c r="M22" s="971"/>
      <c r="N22" s="972">
        <f t="shared" si="28"/>
        <v>0</v>
      </c>
      <c r="O22" s="1178">
        <f t="shared" si="29"/>
        <v>0</v>
      </c>
      <c r="P22" s="1009">
        <f>'PROGRAM Bdgt Justf B-5 Pg 2'!F97</f>
        <v>0</v>
      </c>
      <c r="Q22" s="939"/>
      <c r="R22" s="939"/>
      <c r="S22" s="939"/>
      <c r="T22" s="939"/>
      <c r="U22" s="939"/>
      <c r="V22" s="939"/>
      <c r="W22" s="939"/>
      <c r="X22" s="939"/>
    </row>
    <row r="23" spans="1:24" ht="15" customHeight="1">
      <c r="A23" s="1405" t="s">
        <v>155</v>
      </c>
      <c r="B23" s="1406"/>
      <c r="C23" s="971"/>
      <c r="D23" s="972">
        <f t="shared" si="24"/>
        <v>0</v>
      </c>
      <c r="E23" s="971"/>
      <c r="F23" s="972">
        <f t="shared" si="24"/>
        <v>0</v>
      </c>
      <c r="G23" s="971"/>
      <c r="H23" s="972">
        <f t="shared" si="25"/>
        <v>0</v>
      </c>
      <c r="I23" s="971"/>
      <c r="J23" s="972">
        <f t="shared" si="26"/>
        <v>0</v>
      </c>
      <c r="K23" s="971"/>
      <c r="L23" s="972">
        <f t="shared" si="27"/>
        <v>0</v>
      </c>
      <c r="M23" s="971"/>
      <c r="N23" s="972">
        <f t="shared" si="28"/>
        <v>0</v>
      </c>
      <c r="O23" s="1178">
        <f t="shared" si="29"/>
        <v>0</v>
      </c>
      <c r="P23" s="1009">
        <f>'PROGRAM Bdgt Justf B-5 Pg 2'!F106</f>
        <v>0</v>
      </c>
      <c r="Q23" s="939"/>
      <c r="R23" s="939"/>
      <c r="S23" s="939"/>
      <c r="T23" s="939"/>
      <c r="U23" s="939"/>
      <c r="V23" s="939"/>
      <c r="W23" s="939"/>
      <c r="X23" s="939"/>
    </row>
    <row r="24" spans="1:24" ht="15" customHeight="1">
      <c r="A24" s="1405" t="s">
        <v>156</v>
      </c>
      <c r="B24" s="1406"/>
      <c r="C24" s="971"/>
      <c r="D24" s="972">
        <f t="shared" si="24"/>
        <v>0</v>
      </c>
      <c r="E24" s="971"/>
      <c r="F24" s="972">
        <f t="shared" si="24"/>
        <v>0</v>
      </c>
      <c r="G24" s="971"/>
      <c r="H24" s="972">
        <f t="shared" si="25"/>
        <v>0</v>
      </c>
      <c r="I24" s="971"/>
      <c r="J24" s="972">
        <f t="shared" si="26"/>
        <v>0</v>
      </c>
      <c r="K24" s="971"/>
      <c r="L24" s="972">
        <f t="shared" si="27"/>
        <v>0</v>
      </c>
      <c r="M24" s="971"/>
      <c r="N24" s="972">
        <f t="shared" si="28"/>
        <v>0</v>
      </c>
      <c r="O24" s="1178">
        <f t="shared" si="29"/>
        <v>0</v>
      </c>
      <c r="P24" s="1009">
        <f>'PROGRAM Bdgt Justf B-5 Pg 2'!F115</f>
        <v>0</v>
      </c>
      <c r="Q24" s="939"/>
      <c r="R24" s="939"/>
      <c r="S24" s="939"/>
      <c r="T24" s="939"/>
      <c r="U24" s="939"/>
      <c r="V24" s="939"/>
      <c r="W24" s="939"/>
      <c r="X24" s="939"/>
    </row>
    <row r="25" spans="1:24" ht="15" hidden="1" customHeight="1">
      <c r="A25" s="1179"/>
      <c r="B25" s="973"/>
      <c r="C25" s="971"/>
      <c r="D25" s="972"/>
      <c r="E25" s="971"/>
      <c r="F25" s="972"/>
      <c r="G25" s="971"/>
      <c r="H25" s="972"/>
      <c r="I25" s="971"/>
      <c r="J25" s="972"/>
      <c r="K25" s="971"/>
      <c r="L25" s="972"/>
      <c r="M25" s="971"/>
      <c r="N25" s="972"/>
      <c r="O25" s="1178">
        <f>SUM(C25,E25,G25,I25)</f>
        <v>0</v>
      </c>
      <c r="P25" s="940">
        <f>'PROGRAM Bdgt Justf B-1 Pg 2 '!F111</f>
        <v>0</v>
      </c>
      <c r="Q25" s="939"/>
      <c r="R25" s="939"/>
      <c r="S25" s="939"/>
      <c r="T25" s="939"/>
      <c r="U25" s="939"/>
      <c r="V25" s="939"/>
      <c r="W25" s="939"/>
      <c r="X25" s="939"/>
    </row>
    <row r="26" spans="1:24" ht="15" hidden="1" customHeight="1">
      <c r="A26" s="1179"/>
      <c r="B26" s="973"/>
      <c r="C26" s="971"/>
      <c r="D26" s="972"/>
      <c r="E26" s="971"/>
      <c r="F26" s="972"/>
      <c r="G26" s="971"/>
      <c r="H26" s="972"/>
      <c r="I26" s="971"/>
      <c r="J26" s="972"/>
      <c r="K26" s="971"/>
      <c r="L26" s="972"/>
      <c r="M26" s="971"/>
      <c r="N26" s="972"/>
      <c r="O26" s="1178">
        <f>SUM(C26,E26,G26,I26)</f>
        <v>0</v>
      </c>
      <c r="P26" s="940">
        <f>'PROGRAM Bdgt Justf B-1 Pg 2 '!F112</f>
        <v>0</v>
      </c>
      <c r="Q26" s="939"/>
      <c r="R26" s="939"/>
      <c r="S26" s="939"/>
      <c r="T26" s="939"/>
      <c r="U26" s="939"/>
      <c r="V26" s="939"/>
      <c r="W26" s="939"/>
      <c r="X26" s="939"/>
    </row>
    <row r="27" spans="1:24" ht="15" hidden="1" customHeight="1">
      <c r="A27" s="1179">
        <f>'PROGRAM Bdgt Justf B-1 Pg 2 '!A113</f>
        <v>0</v>
      </c>
      <c r="B27" s="973"/>
      <c r="C27" s="971"/>
      <c r="D27" s="972">
        <f>IF(C27=0,0,C27/$O$27)</f>
        <v>0</v>
      </c>
      <c r="E27" s="971"/>
      <c r="F27" s="972">
        <f>IF(E27=0,0,E27/$O$27)</f>
        <v>0</v>
      </c>
      <c r="G27" s="971"/>
      <c r="H27" s="972">
        <f>IF(G27=0,0,G27/$O$27)</f>
        <v>0</v>
      </c>
      <c r="I27" s="971"/>
      <c r="J27" s="972">
        <f>IF(I27=0,0,I27/$O$27)</f>
        <v>0</v>
      </c>
      <c r="K27" s="971"/>
      <c r="L27" s="972">
        <f>IF(K27=0,0,K27/$O$27)</f>
        <v>0</v>
      </c>
      <c r="M27" s="971"/>
      <c r="N27" s="972">
        <f>IF(M27=0,0,M27/$O$27)</f>
        <v>0</v>
      </c>
      <c r="O27" s="1178">
        <f>SUM(C27,E27,G27,I27)</f>
        <v>0</v>
      </c>
      <c r="P27" s="940">
        <f>'PROGRAM Bdgt Justf B-1 Pg 2 '!F113</f>
        <v>0</v>
      </c>
      <c r="Q27" s="939"/>
      <c r="R27" s="939"/>
      <c r="S27" s="939"/>
      <c r="T27" s="939"/>
      <c r="U27" s="939"/>
      <c r="V27" s="939"/>
      <c r="W27" s="939"/>
      <c r="X27" s="939"/>
    </row>
    <row r="28" spans="1:24" ht="15" hidden="1" customHeight="1">
      <c r="A28" s="1179">
        <f>'PROGRAM Bdgt Justf B-1 Pg 2 '!A114</f>
        <v>0</v>
      </c>
      <c r="B28" s="973"/>
      <c r="C28" s="971"/>
      <c r="D28" s="972">
        <f>IF(C28=0,0,C28/$O$28)</f>
        <v>0</v>
      </c>
      <c r="E28" s="971"/>
      <c r="F28" s="972">
        <f>IF(E28=0,0,E28/$O$28)</f>
        <v>0</v>
      </c>
      <c r="G28" s="971"/>
      <c r="H28" s="972">
        <f>IF(G28=0,0,G28/$O$28)</f>
        <v>0</v>
      </c>
      <c r="I28" s="971"/>
      <c r="J28" s="972">
        <f>IF(I28=0,0,I28/$O$28)</f>
        <v>0</v>
      </c>
      <c r="K28" s="971"/>
      <c r="L28" s="972">
        <f>IF(K28=0,0,K28/$O$28)</f>
        <v>0</v>
      </c>
      <c r="M28" s="971"/>
      <c r="N28" s="972">
        <f>IF(M28=0,0,M28/$O$28)</f>
        <v>0</v>
      </c>
      <c r="O28" s="1178">
        <f>SUM(C28,E28,G28,I28)</f>
        <v>0</v>
      </c>
      <c r="P28" s="940">
        <f>'PROGRAM Bdgt Justf B-1 Pg 2 '!F114</f>
        <v>0</v>
      </c>
      <c r="Q28" s="939"/>
      <c r="R28" s="939"/>
      <c r="S28" s="939"/>
      <c r="T28" s="939"/>
      <c r="U28" s="939"/>
      <c r="V28" s="939"/>
      <c r="W28" s="939"/>
      <c r="X28" s="939"/>
    </row>
    <row r="29" spans="1:24" ht="15" customHeight="1">
      <c r="A29" s="1420" t="s">
        <v>157</v>
      </c>
      <c r="B29" s="1421"/>
      <c r="C29" s="975"/>
      <c r="D29" s="976"/>
      <c r="E29" s="975"/>
      <c r="F29" s="976"/>
      <c r="G29" s="975"/>
      <c r="H29" s="976"/>
      <c r="I29" s="975"/>
      <c r="J29" s="976"/>
      <c r="K29" s="975"/>
      <c r="L29" s="976"/>
      <c r="M29" s="975"/>
      <c r="N29" s="976"/>
      <c r="O29" s="1180"/>
      <c r="P29" s="940"/>
      <c r="Q29" s="939"/>
      <c r="R29" s="939"/>
      <c r="S29" s="939"/>
      <c r="T29" s="939"/>
      <c r="U29" s="939"/>
      <c r="V29" s="939"/>
      <c r="W29" s="939"/>
      <c r="X29" s="939"/>
    </row>
    <row r="30" spans="1:24" ht="18" customHeight="1">
      <c r="A30" s="1181"/>
      <c r="B30" s="977" t="s">
        <v>158</v>
      </c>
      <c r="C30" s="975"/>
      <c r="D30" s="976">
        <f>IF(C30=0,0,C30/$O$30)</f>
        <v>0</v>
      </c>
      <c r="E30" s="975"/>
      <c r="F30" s="976">
        <f>IF(E30=0,0,E30/$O$30)</f>
        <v>0</v>
      </c>
      <c r="G30" s="975"/>
      <c r="H30" s="976">
        <f>IF(G30=0,0,G30/$O$30)</f>
        <v>0</v>
      </c>
      <c r="I30" s="975"/>
      <c r="J30" s="976">
        <f>IF(I30=0,0,I30/$O$30)</f>
        <v>0</v>
      </c>
      <c r="K30" s="975"/>
      <c r="L30" s="976">
        <f>IF(K30=0,0,K30/$O$30)</f>
        <v>0</v>
      </c>
      <c r="M30" s="975"/>
      <c r="N30" s="976">
        <f>IF(M30=0,0,M30/$O$30)</f>
        <v>0</v>
      </c>
      <c r="O30" s="1180">
        <f>SUM(C30,E30,G30,I30,K30,M30)</f>
        <v>0</v>
      </c>
      <c r="P30" s="1009">
        <f>'PROGRAM Bdgt Justf B-5 Pg 2'!F120</f>
        <v>0</v>
      </c>
      <c r="Q30" s="939"/>
      <c r="R30" s="939"/>
      <c r="S30" s="939"/>
      <c r="T30" s="939"/>
      <c r="U30" s="939"/>
      <c r="V30" s="939"/>
      <c r="W30" s="939"/>
      <c r="X30" s="939"/>
    </row>
    <row r="31" spans="1:24" ht="19.5" customHeight="1" thickBot="1">
      <c r="A31" s="978"/>
      <c r="B31" s="979"/>
      <c r="C31" s="980"/>
      <c r="D31" s="1182">
        <f>IF(C31=0,0,C31/$O$31)</f>
        <v>0</v>
      </c>
      <c r="E31" s="980"/>
      <c r="F31" s="1182">
        <f>IF(E31=0,0,E31/$O$31)</f>
        <v>0</v>
      </c>
      <c r="G31" s="980"/>
      <c r="H31" s="1182">
        <f>IF(G31=0,0,G31/$O$31)</f>
        <v>0</v>
      </c>
      <c r="I31" s="980"/>
      <c r="J31" s="1182">
        <f>IF(I31=0,0,I31/$O$31)</f>
        <v>0</v>
      </c>
      <c r="K31" s="980"/>
      <c r="L31" s="1182">
        <f>IF(K31=0,0,K31/$O$31)</f>
        <v>0</v>
      </c>
      <c r="M31" s="980"/>
      <c r="N31" s="1182">
        <f>IF(M31=0,0,M31/$O$31)</f>
        <v>0</v>
      </c>
      <c r="O31" s="1180">
        <f>SUM(C31,E31,G31,I31,K31,M31)</f>
        <v>0</v>
      </c>
      <c r="P31" s="1009">
        <f>'PROGRAM Bdgt Justf B-5 Pg 2'!F121</f>
        <v>0</v>
      </c>
      <c r="Q31" s="939"/>
      <c r="R31" s="939"/>
      <c r="S31" s="939"/>
      <c r="T31" s="939"/>
      <c r="U31" s="939"/>
      <c r="V31" s="939"/>
      <c r="W31" s="939"/>
      <c r="X31" s="939"/>
    </row>
    <row r="32" spans="1:24" s="468" customFormat="1" ht="21" customHeight="1" thickBot="1">
      <c r="A32" s="1418" t="s">
        <v>159</v>
      </c>
      <c r="B32" s="1419"/>
      <c r="C32" s="954">
        <f>SUM(C20:C31)</f>
        <v>0</v>
      </c>
      <c r="D32" s="955">
        <f>IF(C32=0,0,C32/$O$32)</f>
        <v>0</v>
      </c>
      <c r="E32" s="954">
        <f>SUM(E20:E31)</f>
        <v>0</v>
      </c>
      <c r="F32" s="955"/>
      <c r="G32" s="954">
        <f>SUM(G20:G31)</f>
        <v>0</v>
      </c>
      <c r="H32" s="955"/>
      <c r="I32" s="954">
        <f>SUM(I20:I31)</f>
        <v>0</v>
      </c>
      <c r="J32" s="955"/>
      <c r="K32" s="954">
        <f>SUM(K20:K31)</f>
        <v>0</v>
      </c>
      <c r="L32" s="955"/>
      <c r="M32" s="954">
        <f>SUM(M20:M31)</f>
        <v>0</v>
      </c>
      <c r="N32" s="955"/>
      <c r="O32" s="954">
        <f>SUM(O20:O31)</f>
        <v>0</v>
      </c>
      <c r="P32" s="1009">
        <f>'PROGRAM Bdgt Justf B-5 Pg 2'!F127</f>
        <v>0</v>
      </c>
      <c r="Q32" s="948"/>
      <c r="R32" s="945"/>
      <c r="S32" s="945"/>
      <c r="T32" s="945"/>
      <c r="U32" s="945"/>
      <c r="V32" s="945"/>
      <c r="W32" s="945"/>
      <c r="X32" s="945"/>
    </row>
    <row r="33" spans="1:24" ht="15" customHeight="1" thickBot="1">
      <c r="A33" s="981"/>
      <c r="B33" s="982"/>
      <c r="C33" s="983"/>
      <c r="D33" s="984"/>
      <c r="E33" s="983"/>
      <c r="F33" s="984"/>
      <c r="G33" s="985"/>
      <c r="H33" s="984"/>
      <c r="I33" s="985"/>
      <c r="J33" s="984"/>
      <c r="K33" s="985"/>
      <c r="L33" s="984"/>
      <c r="M33" s="985"/>
      <c r="N33" s="984"/>
      <c r="O33" s="986"/>
      <c r="P33" s="940"/>
      <c r="Q33" s="939"/>
      <c r="R33" s="939"/>
      <c r="S33" s="939"/>
      <c r="T33" s="939"/>
      <c r="U33" s="939"/>
      <c r="V33" s="939"/>
      <c r="W33" s="939"/>
      <c r="X33" s="939"/>
    </row>
    <row r="34" spans="1:24" ht="21" customHeight="1">
      <c r="A34" s="1422" t="s">
        <v>164</v>
      </c>
      <c r="B34" s="1423"/>
      <c r="C34" s="987">
        <f>SUM(C17,C32)</f>
        <v>0</v>
      </c>
      <c r="D34" s="974">
        <f>IF(C34=0,0,C34/$O$34)</f>
        <v>0</v>
      </c>
      <c r="E34" s="987">
        <f>SUM(E17,E32)</f>
        <v>0</v>
      </c>
      <c r="F34" s="974">
        <f>IF(E34=0,0,E34/$O$34)</f>
        <v>0</v>
      </c>
      <c r="G34" s="987">
        <f>SUM(G17,G32)</f>
        <v>0</v>
      </c>
      <c r="H34" s="974">
        <f>IF(G34=0,0,G34/$O$34)</f>
        <v>0</v>
      </c>
      <c r="I34" s="987">
        <f>SUM(I17,I32)</f>
        <v>0</v>
      </c>
      <c r="J34" s="974">
        <f t="shared" ref="J34" si="30">IF(I34=0,0,I34/$O$34)</f>
        <v>0</v>
      </c>
      <c r="K34" s="987">
        <f>SUM(K17,K32)</f>
        <v>0</v>
      </c>
      <c r="L34" s="974">
        <f t="shared" ref="L34" si="31">IF(K34=0,0,K34/$O$34)</f>
        <v>0</v>
      </c>
      <c r="M34" s="987">
        <f>SUM(M17,M32)</f>
        <v>0</v>
      </c>
      <c r="N34" s="974">
        <f t="shared" ref="N34" si="32">IF(M34=0,0,M34/$O$34)</f>
        <v>0</v>
      </c>
      <c r="O34" s="1183">
        <f>SUM(C34,E34,G34,I34,K34,M34)</f>
        <v>0</v>
      </c>
      <c r="P34" s="1009">
        <f>'PROGRAM Bdgt Justf B-5 Pg 2'!F129</f>
        <v>0</v>
      </c>
      <c r="Q34" s="939"/>
      <c r="R34" s="939"/>
      <c r="S34" s="939"/>
      <c r="T34" s="939"/>
      <c r="U34" s="939"/>
      <c r="V34" s="939"/>
      <c r="W34" s="939"/>
      <c r="X34" s="939"/>
    </row>
    <row r="35" spans="1:24" ht="21" customHeight="1" thickBot="1">
      <c r="A35" s="988" t="s">
        <v>165</v>
      </c>
      <c r="B35" s="989" t="e">
        <f>O35/O34</f>
        <v>#DIV/0!</v>
      </c>
      <c r="C35" s="990" t="e">
        <f>ROUND(C34*$Q$35,0)</f>
        <v>#DIV/0!</v>
      </c>
      <c r="D35" s="991" t="e">
        <f>IF(C35=0,0,C35/$O$35)</f>
        <v>#DIV/0!</v>
      </c>
      <c r="E35" s="990" t="e">
        <f>ROUND(E34*$Q$35,0)</f>
        <v>#DIV/0!</v>
      </c>
      <c r="F35" s="991" t="e">
        <f>IF(E35=0,0,E35/$O$35)</f>
        <v>#DIV/0!</v>
      </c>
      <c r="G35" s="990" t="e">
        <f>ROUND(G34*$Q$35,0)</f>
        <v>#DIV/0!</v>
      </c>
      <c r="H35" s="991" t="e">
        <f>IF(G35=0,0,G35/$O$35)</f>
        <v>#DIV/0!</v>
      </c>
      <c r="I35" s="990" t="e">
        <f>ROUND(I34*$Q$35,0)</f>
        <v>#DIV/0!</v>
      </c>
      <c r="J35" s="991" t="e">
        <f t="shared" ref="J35" si="33">IF(I35=0,0,I35/$O$35)</f>
        <v>#DIV/0!</v>
      </c>
      <c r="K35" s="990" t="e">
        <f>ROUND(K34*$Q$35,0)</f>
        <v>#DIV/0!</v>
      </c>
      <c r="L35" s="991" t="e">
        <f t="shared" ref="L35" si="34">IF(K35=0,0,K35/$O$35)</f>
        <v>#DIV/0!</v>
      </c>
      <c r="M35" s="990" t="e">
        <f>ROUND(M34*$Q$35,0)</f>
        <v>#DIV/0!</v>
      </c>
      <c r="N35" s="991" t="e">
        <f t="shared" ref="N35" si="35">IF(M35=0,0,M35/$O$35)</f>
        <v>#DIV/0!</v>
      </c>
      <c r="O35" s="992" t="e">
        <f>SUM(C35,E35,G35,I35,K35,M35)</f>
        <v>#DIV/0!</v>
      </c>
      <c r="P35" s="1009">
        <f>'PROGRAM Bdgt Justf B-5 Pg 2'!F138</f>
        <v>0</v>
      </c>
      <c r="Q35" s="950" t="e">
        <f>'PROGRAM Bdgt Justf B-1 Pg 2 '!C138</f>
        <v>#DIV/0!</v>
      </c>
      <c r="R35" s="945" t="s">
        <v>365</v>
      </c>
      <c r="S35" s="939"/>
      <c r="T35" s="939"/>
      <c r="U35" s="939"/>
      <c r="V35" s="939"/>
      <c r="W35" s="939"/>
      <c r="X35" s="939"/>
    </row>
    <row r="36" spans="1:24" s="468" customFormat="1" ht="21.75" customHeight="1" thickBot="1">
      <c r="A36" s="1418" t="s">
        <v>166</v>
      </c>
      <c r="B36" s="1419"/>
      <c r="C36" s="954" t="e">
        <f>SUM(C34:C35)</f>
        <v>#DIV/0!</v>
      </c>
      <c r="D36" s="955" t="e">
        <f>IF(C36=0,0,C36/$O$36)</f>
        <v>#DIV/0!</v>
      </c>
      <c r="E36" s="954" t="e">
        <f t="shared" ref="E36" si="36">SUM(E34:E35)</f>
        <v>#DIV/0!</v>
      </c>
      <c r="F36" s="955" t="e">
        <f>IF(E36=0,0,E36/$O$36)</f>
        <v>#DIV/0!</v>
      </c>
      <c r="G36" s="954" t="e">
        <f t="shared" ref="G36" si="37">SUM(G34:G35)</f>
        <v>#DIV/0!</v>
      </c>
      <c r="H36" s="955" t="e">
        <f>IF(G36=0,0,G36/$O$36)</f>
        <v>#DIV/0!</v>
      </c>
      <c r="I36" s="954" t="e">
        <f t="shared" ref="I36:K36" si="38">SUM(I34:I35)</f>
        <v>#DIV/0!</v>
      </c>
      <c r="J36" s="955" t="e">
        <f t="shared" ref="J36" si="39">IF(I36=0,0,I36/$O$36)</f>
        <v>#DIV/0!</v>
      </c>
      <c r="K36" s="954" t="e">
        <f t="shared" si="38"/>
        <v>#DIV/0!</v>
      </c>
      <c r="L36" s="955" t="e">
        <f t="shared" ref="L36" si="40">IF(K36=0,0,K36/$O$36)</f>
        <v>#DIV/0!</v>
      </c>
      <c r="M36" s="954" t="e">
        <f t="shared" ref="M36" si="41">SUM(M34:M35)</f>
        <v>#DIV/0!</v>
      </c>
      <c r="N36" s="955" t="e">
        <f t="shared" ref="N36" si="42">IF(M36=0,0,M36/$O$36)</f>
        <v>#DIV/0!</v>
      </c>
      <c r="O36" s="954" t="e">
        <f>+O34+O35</f>
        <v>#DIV/0!</v>
      </c>
      <c r="P36" s="1009">
        <f>'PROGRAM Bdgt Justf B-5 Pg 2'!F140</f>
        <v>0</v>
      </c>
      <c r="Q36" s="1011" t="e">
        <f>O36-P36</f>
        <v>#DIV/0!</v>
      </c>
      <c r="R36" s="945"/>
      <c r="S36" s="945"/>
      <c r="T36" s="945"/>
      <c r="U36" s="945"/>
      <c r="V36" s="945"/>
      <c r="W36" s="945"/>
      <c r="X36" s="945"/>
    </row>
    <row r="37" spans="1:24" ht="11.1" customHeight="1">
      <c r="A37" s="1125"/>
      <c r="B37" s="1126"/>
      <c r="C37" s="1126"/>
      <c r="D37" s="1126"/>
      <c r="E37" s="1126"/>
      <c r="F37" s="1126"/>
      <c r="G37" s="1126"/>
      <c r="H37" s="1126"/>
      <c r="I37" s="1126"/>
      <c r="J37" s="1126"/>
      <c r="K37" s="1126"/>
      <c r="L37" s="1126"/>
      <c r="M37" s="1126"/>
      <c r="N37" s="1126"/>
      <c r="O37" s="1127"/>
      <c r="P37" s="940"/>
      <c r="Q37" s="939"/>
      <c r="R37" s="939"/>
      <c r="S37" s="939"/>
      <c r="T37" s="939"/>
      <c r="U37" s="939"/>
      <c r="V37" s="939"/>
      <c r="W37" s="939"/>
      <c r="X37" s="939"/>
    </row>
    <row r="38" spans="1:24" ht="15.95" customHeight="1">
      <c r="A38" s="1416" t="s">
        <v>366</v>
      </c>
      <c r="B38" s="1417"/>
      <c r="C38" s="1424" t="s">
        <v>367</v>
      </c>
      <c r="D38" s="1424"/>
      <c r="E38" s="1424" t="s">
        <v>368</v>
      </c>
      <c r="F38" s="1424"/>
      <c r="G38" s="1424" t="s">
        <v>368</v>
      </c>
      <c r="H38" s="1424"/>
      <c r="I38" s="1424" t="s">
        <v>368</v>
      </c>
      <c r="J38" s="1424"/>
      <c r="K38" s="1424" t="s">
        <v>368</v>
      </c>
      <c r="L38" s="1424"/>
      <c r="M38" s="1424" t="s">
        <v>368</v>
      </c>
      <c r="N38" s="1424"/>
      <c r="O38" s="667"/>
      <c r="P38" s="940"/>
      <c r="Q38" s="939"/>
      <c r="R38" s="939"/>
      <c r="S38" s="939"/>
      <c r="T38" s="939"/>
      <c r="U38" s="939"/>
      <c r="V38" s="939"/>
      <c r="W38" s="939"/>
      <c r="X38" s="939"/>
    </row>
    <row r="39" spans="1:24" ht="18" customHeight="1">
      <c r="A39" s="1391" t="s">
        <v>369</v>
      </c>
      <c r="B39" s="1392"/>
      <c r="C39" s="1379"/>
      <c r="D39" s="1380"/>
      <c r="E39" s="1381"/>
      <c r="F39" s="1382"/>
      <c r="G39" s="1381"/>
      <c r="H39" s="1382"/>
      <c r="I39" s="1381"/>
      <c r="J39" s="1382"/>
      <c r="K39" s="1381"/>
      <c r="L39" s="1382"/>
      <c r="M39" s="1381"/>
      <c r="N39" s="1382"/>
      <c r="O39" s="817">
        <f>SUM(C39,E39,G39,I39,K39,M39)</f>
        <v>0</v>
      </c>
      <c r="P39" s="940"/>
      <c r="Q39" s="939"/>
      <c r="R39" s="939"/>
      <c r="S39" s="939"/>
      <c r="T39" s="939"/>
      <c r="U39" s="939"/>
      <c r="V39" s="939"/>
      <c r="W39" s="939"/>
      <c r="X39" s="939"/>
    </row>
    <row r="40" spans="1:24" ht="16.5" customHeight="1">
      <c r="A40" s="1391" t="s">
        <v>370</v>
      </c>
      <c r="B40" s="1392"/>
      <c r="C40" s="1393" t="e">
        <f>IF(C36=0,0,C36/C39)+0.01</f>
        <v>#DIV/0!</v>
      </c>
      <c r="D40" s="1394"/>
      <c r="E40" s="1395" t="e">
        <f>IF(E36=0,0,E36/E39)</f>
        <v>#DIV/0!</v>
      </c>
      <c r="F40" s="1396"/>
      <c r="G40" s="1397" t="e">
        <f>IF(G36=0,0,G36/G39)</f>
        <v>#DIV/0!</v>
      </c>
      <c r="H40" s="1398"/>
      <c r="I40" s="1397" t="e">
        <f>IF(I36=0,0,I36/I39)+0.01</f>
        <v>#DIV/0!</v>
      </c>
      <c r="J40" s="1398"/>
      <c r="K40" s="1397" t="e">
        <f>IF(K36=0,0,K36/K39)+0.01</f>
        <v>#DIV/0!</v>
      </c>
      <c r="L40" s="1398"/>
      <c r="M40" s="1397" t="e">
        <f>IF(M36=0,0,M36/M39)+0.01</f>
        <v>#DIV/0!</v>
      </c>
      <c r="N40" s="1398"/>
      <c r="O40" s="818" t="s">
        <v>371</v>
      </c>
      <c r="P40" s="940"/>
      <c r="Q40" s="939"/>
      <c r="R40" s="939"/>
      <c r="S40" s="939"/>
      <c r="T40" s="939"/>
      <c r="U40" s="939"/>
      <c r="V40" s="939"/>
      <c r="W40" s="939"/>
      <c r="X40" s="939"/>
    </row>
    <row r="41" spans="1:24" ht="18" customHeight="1">
      <c r="A41" s="1385" t="s">
        <v>372</v>
      </c>
      <c r="B41" s="1386"/>
      <c r="C41" s="1387"/>
      <c r="D41" s="1388"/>
      <c r="E41" s="1387"/>
      <c r="F41" s="1388"/>
      <c r="G41" s="1389"/>
      <c r="H41" s="1390"/>
      <c r="I41" s="1389"/>
      <c r="J41" s="1390"/>
      <c r="K41" s="1389"/>
      <c r="L41" s="1390"/>
      <c r="M41" s="1389"/>
      <c r="N41" s="1390"/>
      <c r="O41" s="819"/>
      <c r="P41" s="941" t="s">
        <v>720</v>
      </c>
      <c r="Q41" s="939"/>
      <c r="R41" s="939"/>
      <c r="S41" s="939"/>
      <c r="T41" s="939"/>
      <c r="U41" s="939"/>
      <c r="V41" s="939"/>
      <c r="W41" s="939"/>
      <c r="X41" s="939"/>
    </row>
    <row r="42" spans="1:24" ht="12.95" hidden="1" customHeight="1" thickTop="1">
      <c r="A42" s="507"/>
      <c r="B42" s="469"/>
      <c r="C42" s="508"/>
      <c r="D42" s="469"/>
      <c r="E42" s="508"/>
      <c r="F42" s="469"/>
      <c r="G42" s="469"/>
      <c r="H42" s="469"/>
      <c r="I42" s="469"/>
      <c r="J42" s="469"/>
      <c r="K42" s="469"/>
      <c r="L42" s="469"/>
      <c r="M42" s="469"/>
      <c r="N42" s="469"/>
      <c r="O42" s="509"/>
      <c r="P42" s="694"/>
    </row>
    <row r="43" spans="1:24" ht="15" hidden="1" customHeight="1" thickBot="1">
      <c r="C43" s="510"/>
      <c r="E43" s="510"/>
      <c r="O43" s="510"/>
    </row>
    <row r="44" spans="1:24" ht="30" hidden="1" customHeight="1">
      <c r="A44" s="511" t="s">
        <v>374</v>
      </c>
      <c r="B44" s="512"/>
      <c r="C44" s="1374" t="str">
        <f>C6</f>
        <v>SELECT SERVICE FROM DROP DOWN MENU</v>
      </c>
      <c r="D44" s="1374"/>
      <c r="E44" s="1374" t="str">
        <f>E6</f>
        <v>SELECT SERVICE FROM DROP DOWN MENU</v>
      </c>
      <c r="F44" s="1374"/>
      <c r="G44" s="1374" t="str">
        <f>G6</f>
        <v>SELECT SERVICE FROM DROP DOWN MENU</v>
      </c>
      <c r="H44" s="1374"/>
      <c r="I44" s="1374" t="str">
        <f>I6</f>
        <v>SELECT SERVICE FROM DROP DOWN MENU</v>
      </c>
      <c r="J44" s="1374"/>
      <c r="K44" s="1242"/>
      <c r="L44" s="1242"/>
      <c r="M44" s="1242"/>
      <c r="N44" s="1242"/>
      <c r="O44" s="513"/>
      <c r="P44" s="514"/>
      <c r="Q44" s="515"/>
      <c r="R44" s="515"/>
      <c r="S44" s="516"/>
    </row>
    <row r="45" spans="1:24" s="520" customFormat="1" ht="148.5" hidden="1">
      <c r="A45" s="517" t="s">
        <v>375</v>
      </c>
      <c r="B45" s="518"/>
      <c r="C45" s="1375" t="s">
        <v>376</v>
      </c>
      <c r="D45" s="1376"/>
      <c r="E45" s="1375" t="s">
        <v>376</v>
      </c>
      <c r="F45" s="1376"/>
      <c r="G45" s="1375" t="s">
        <v>376</v>
      </c>
      <c r="H45" s="1376"/>
      <c r="I45" s="1375" t="s">
        <v>376</v>
      </c>
      <c r="J45" s="1376"/>
      <c r="K45" s="1124"/>
      <c r="L45" s="1124"/>
      <c r="M45" s="1124"/>
      <c r="N45" s="1124"/>
      <c r="O45" s="518"/>
      <c r="P45" s="518"/>
      <c r="Q45" s="518"/>
      <c r="R45" s="518"/>
      <c r="S45" s="519"/>
    </row>
    <row r="46" spans="1:24" ht="15" hidden="1" customHeight="1">
      <c r="A46" s="521"/>
      <c r="B46" s="469"/>
      <c r="C46" s="522"/>
      <c r="D46" s="469"/>
      <c r="E46" s="522"/>
      <c r="F46" s="469"/>
      <c r="G46" s="522"/>
      <c r="H46" s="469"/>
      <c r="I46" s="522"/>
      <c r="J46" s="469"/>
      <c r="K46" s="469"/>
      <c r="L46" s="469"/>
      <c r="M46" s="469"/>
      <c r="N46" s="469"/>
      <c r="O46" s="469"/>
      <c r="P46" s="523"/>
      <c r="Q46" s="469"/>
      <c r="R46" s="469"/>
      <c r="S46" s="524"/>
    </row>
    <row r="47" spans="1:24" ht="45" hidden="1" customHeight="1">
      <c r="A47" s="1377" t="s">
        <v>377</v>
      </c>
      <c r="B47" s="1378"/>
      <c r="C47" s="525"/>
      <c r="D47" s="526"/>
      <c r="E47" s="525"/>
      <c r="F47" s="527"/>
      <c r="G47" s="525"/>
      <c r="H47" s="469"/>
      <c r="I47" s="525"/>
      <c r="J47" s="469"/>
      <c r="K47" s="469"/>
      <c r="L47" s="469"/>
      <c r="M47" s="469"/>
      <c r="N47" s="469"/>
      <c r="O47" s="469"/>
      <c r="P47" s="523"/>
      <c r="Q47" s="469"/>
      <c r="R47" s="469"/>
      <c r="S47" s="524"/>
    </row>
    <row r="48" spans="1:24" ht="15" hidden="1" customHeight="1">
      <c r="A48" s="521"/>
      <c r="B48" s="469"/>
      <c r="C48" s="528"/>
      <c r="D48" s="527"/>
      <c r="E48" s="528"/>
      <c r="F48" s="527"/>
      <c r="G48" s="527"/>
      <c r="H48" s="469"/>
      <c r="I48" s="527"/>
      <c r="J48" s="469"/>
      <c r="K48" s="469"/>
      <c r="L48" s="469"/>
      <c r="M48" s="469"/>
      <c r="N48" s="469"/>
      <c r="O48" s="469"/>
      <c r="P48" s="523"/>
      <c r="Q48" s="469"/>
      <c r="R48" s="469"/>
      <c r="S48" s="524"/>
    </row>
    <row r="49" spans="1:19" ht="15" hidden="1" customHeight="1">
      <c r="A49" s="1383" t="s">
        <v>378</v>
      </c>
      <c r="B49" s="1384"/>
      <c r="C49" s="529" t="e">
        <f>C40</f>
        <v>#DIV/0!</v>
      </c>
      <c r="D49" s="526"/>
      <c r="E49" s="529" t="e">
        <f>E40</f>
        <v>#DIV/0!</v>
      </c>
      <c r="F49" s="526"/>
      <c r="G49" s="529" t="e">
        <f>G40</f>
        <v>#DIV/0!</v>
      </c>
      <c r="H49" s="526"/>
      <c r="I49" s="529" t="e">
        <f>I40</f>
        <v>#DIV/0!</v>
      </c>
      <c r="J49" s="469"/>
      <c r="K49" s="469"/>
      <c r="L49" s="469"/>
      <c r="M49" s="469"/>
      <c r="N49" s="469"/>
      <c r="O49" s="469"/>
      <c r="P49" s="523"/>
      <c r="Q49" s="469"/>
      <c r="R49" s="469"/>
      <c r="S49" s="524"/>
    </row>
    <row r="50" spans="1:19" ht="15" hidden="1" customHeight="1">
      <c r="A50" s="521"/>
      <c r="B50" s="469"/>
      <c r="C50" s="527"/>
      <c r="D50" s="527"/>
      <c r="E50" s="527"/>
      <c r="F50" s="527"/>
      <c r="G50" s="527"/>
      <c r="H50" s="469"/>
      <c r="I50" s="527"/>
      <c r="J50" s="469"/>
      <c r="K50" s="469"/>
      <c r="L50" s="469"/>
      <c r="M50" s="469"/>
      <c r="N50" s="469"/>
      <c r="O50" s="469"/>
      <c r="P50" s="523"/>
      <c r="Q50" s="469"/>
      <c r="R50" s="469"/>
      <c r="S50" s="524"/>
    </row>
    <row r="51" spans="1:19" ht="30" hidden="1" customHeight="1">
      <c r="A51" s="1369" t="s">
        <v>379</v>
      </c>
      <c r="B51" s="1370"/>
      <c r="C51" s="530" t="e">
        <f t="shared" ref="C51" si="43">C49-C47</f>
        <v>#DIV/0!</v>
      </c>
      <c r="D51" s="526"/>
      <c r="E51" s="530" t="e">
        <f t="shared" ref="E51" si="44">E49-E47</f>
        <v>#DIV/0!</v>
      </c>
      <c r="F51" s="526"/>
      <c r="G51" s="530" t="e">
        <f t="shared" ref="G51" si="45">G49-G47</f>
        <v>#DIV/0!</v>
      </c>
      <c r="H51" s="526"/>
      <c r="I51" s="530" t="e">
        <f>I49-I47</f>
        <v>#DIV/0!</v>
      </c>
      <c r="J51" s="1371" t="s">
        <v>380</v>
      </c>
      <c r="K51" s="1372"/>
      <c r="L51" s="1372"/>
      <c r="M51" s="1372"/>
      <c r="N51" s="1372"/>
      <c r="O51" s="1373"/>
      <c r="P51" s="1373"/>
      <c r="Q51" s="1373"/>
      <c r="R51" s="1373"/>
      <c r="S51" s="524"/>
    </row>
    <row r="52" spans="1:19" ht="15" hidden="1" customHeight="1" thickBot="1">
      <c r="A52" s="531"/>
      <c r="B52" s="532"/>
      <c r="C52" s="532"/>
      <c r="D52" s="532"/>
      <c r="E52" s="532"/>
      <c r="F52" s="532"/>
      <c r="G52" s="532"/>
      <c r="H52" s="532"/>
      <c r="I52" s="532"/>
      <c r="J52" s="532"/>
      <c r="K52" s="532"/>
      <c r="L52" s="532"/>
      <c r="M52" s="532"/>
      <c r="N52" s="532"/>
      <c r="O52" s="533"/>
      <c r="P52" s="534"/>
      <c r="Q52" s="532"/>
      <c r="R52" s="532"/>
      <c r="S52" s="535"/>
    </row>
    <row r="53" spans="1:19" ht="15" hidden="1" customHeight="1"/>
  </sheetData>
  <mergeCells count="63">
    <mergeCell ref="M40:N40"/>
    <mergeCell ref="M41:N41"/>
    <mergeCell ref="A51:B51"/>
    <mergeCell ref="J51:R51"/>
    <mergeCell ref="K6:L6"/>
    <mergeCell ref="K38:L38"/>
    <mergeCell ref="K39:L39"/>
    <mergeCell ref="K40:L40"/>
    <mergeCell ref="K41:L41"/>
    <mergeCell ref="M6:N6"/>
    <mergeCell ref="M38:N38"/>
    <mergeCell ref="M39:N39"/>
    <mergeCell ref="C45:D45"/>
    <mergeCell ref="E45:F45"/>
    <mergeCell ref="G45:H45"/>
    <mergeCell ref="I45:J45"/>
    <mergeCell ref="A47:B47"/>
    <mergeCell ref="A49:B49"/>
    <mergeCell ref="A41:B41"/>
    <mergeCell ref="C41:D41"/>
    <mergeCell ref="E41:F41"/>
    <mergeCell ref="G41:H41"/>
    <mergeCell ref="I41:J41"/>
    <mergeCell ref="C44:D44"/>
    <mergeCell ref="E44:F44"/>
    <mergeCell ref="G44:H44"/>
    <mergeCell ref="I44:J44"/>
    <mergeCell ref="A39:B39"/>
    <mergeCell ref="C39:D39"/>
    <mergeCell ref="E39:F39"/>
    <mergeCell ref="G39:H39"/>
    <mergeCell ref="I39:J39"/>
    <mergeCell ref="A40:B40"/>
    <mergeCell ref="C40:D40"/>
    <mergeCell ref="E40:F40"/>
    <mergeCell ref="G40:H40"/>
    <mergeCell ref="I40:J40"/>
    <mergeCell ref="A38:B38"/>
    <mergeCell ref="C38:D38"/>
    <mergeCell ref="E38:F38"/>
    <mergeCell ref="G38:H38"/>
    <mergeCell ref="I38:J38"/>
    <mergeCell ref="A36:B36"/>
    <mergeCell ref="A19:B19"/>
    <mergeCell ref="A20:B20"/>
    <mergeCell ref="A21:B21"/>
    <mergeCell ref="A22:B22"/>
    <mergeCell ref="A23:B23"/>
    <mergeCell ref="A24:B24"/>
    <mergeCell ref="A29:B29"/>
    <mergeCell ref="A32:B32"/>
    <mergeCell ref="A34:B34"/>
    <mergeCell ref="P6:W6"/>
    <mergeCell ref="A1:B1"/>
    <mergeCell ref="I1:O1"/>
    <mergeCell ref="I2:O2"/>
    <mergeCell ref="A3:B3"/>
    <mergeCell ref="I3:O3"/>
    <mergeCell ref="A6:B6"/>
    <mergeCell ref="C6:D6"/>
    <mergeCell ref="E6:F6"/>
    <mergeCell ref="G6:H6"/>
    <mergeCell ref="I6:J6"/>
  </mergeCells>
  <conditionalFormatting sqref="I51 C51 E51 G51">
    <cfRule type="cellIs" dxfId="5" priority="3" operator="lessThan">
      <formula>0</formula>
    </cfRule>
    <cfRule type="cellIs" dxfId="4" priority="4" operator="greaterThan">
      <formula>0.01</formula>
    </cfRule>
  </conditionalFormatting>
  <conditionalFormatting sqref="B16">
    <cfRule type="cellIs" dxfId="3" priority="2" operator="greaterThan">
      <formula>0.301</formula>
    </cfRule>
  </conditionalFormatting>
  <conditionalFormatting sqref="B35 Q35">
    <cfRule type="cellIs" dxfId="2" priority="1" operator="greaterThan">
      <formula>0.151</formula>
    </cfRule>
  </conditionalFormatting>
  <dataValidations disablePrompts="1" count="1">
    <dataValidation allowBlank="1" showInputMessage="1" showErrorMessage="1" promptTitle="Unit of Service Type" prompt="Please ensure the UOS type in this cell corresponds to the Service Category shown in row 8 above." sqref="C38:N38"/>
  </dataValidations>
  <printOptions horizontalCentered="1"/>
  <pageMargins left="0" right="0" top="0.5" bottom="0.5" header="0.3" footer="0.3"/>
  <pageSetup scale="79" firstPageNumber="2" orientation="landscape" cellComments="asDisplayed" useFirstPageNumber="1" r:id="rId1"/>
  <headerFooter scaleWithDoc="0"/>
  <legacyDrawing r:id="rId2"/>
  <extLst>
    <ext xmlns:x14="http://schemas.microsoft.com/office/spreadsheetml/2009/9/main" uri="{CCE6A557-97BC-4b89-ADB6-D9C93CAAB3DF}">
      <x14:dataValidations xmlns:xm="http://schemas.microsoft.com/office/excel/2006/main" disablePrompts="1" count="3">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14:formula1>
            <xm:f>'DROPDOWN CHEP Service Modes'!$A$1:$A$11</xm:f>
          </x14:formula1>
          <xm:sqref>C6:N6</xm:sqref>
        </x14:dataValidation>
        <x14:dataValidation type="list" allowBlank="1" showInputMessage="1" showErrorMessage="1">
          <x14:formula1>
            <xm:f>'DROPDOWN CHEP '!$A$2:$A$15</xm:f>
          </x14:formula1>
          <xm:sqref>A3:B3</xm:sqref>
        </x14:dataValidation>
        <x14:dataValidation type="list" allowBlank="1" showInputMessage="1" showErrorMessage="1">
          <x14:formula1>
            <xm:f>'DROPDOWN CHEP '!$C$2:$C$3</xm:f>
          </x14:formula1>
          <xm:sqref>I3:O3</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149"/>
  <sheetViews>
    <sheetView showGridLines="0" topLeftCell="A10" zoomScaleNormal="100" zoomScaleSheetLayoutView="100" zoomScalePageLayoutView="200" workbookViewId="0">
      <selection activeCell="D133" sqref="D133:D136"/>
    </sheetView>
  </sheetViews>
  <sheetFormatPr defaultColWidth="8.85546875" defaultRowHeight="16.5"/>
  <cols>
    <col min="1" max="1" width="15.42578125" style="578" customWidth="1"/>
    <col min="2" max="2" width="20.42578125" style="578" customWidth="1"/>
    <col min="3" max="3" width="21.85546875" style="598" customWidth="1"/>
    <col min="4" max="4" width="14.7109375" style="578" customWidth="1"/>
    <col min="5" max="5" width="31.140625" style="578" customWidth="1"/>
    <col min="6" max="6" width="16" style="579" customWidth="1"/>
    <col min="7" max="7" width="17.5703125" style="578" customWidth="1"/>
    <col min="8" max="8" width="29.140625" style="578" customWidth="1"/>
    <col min="9" max="9" width="14.28515625" style="578" customWidth="1"/>
    <col min="10" max="10" width="13.5703125" style="578" customWidth="1"/>
    <col min="11" max="11" width="16.5703125" style="578" customWidth="1"/>
    <col min="12" max="12" width="25.140625" style="578" customWidth="1"/>
    <col min="13" max="13" width="11.5703125" style="578" customWidth="1"/>
    <col min="14" max="14" width="17.28515625" style="578" customWidth="1"/>
    <col min="15" max="16384" width="8.85546875" style="578"/>
  </cols>
  <sheetData>
    <row r="1" spans="1:15">
      <c r="A1" s="1449" t="s">
        <v>173</v>
      </c>
      <c r="B1" s="1449"/>
      <c r="C1" s="1449"/>
      <c r="D1" s="1449"/>
      <c r="E1" s="1449"/>
      <c r="F1" s="1449"/>
    </row>
    <row r="2" spans="1:15" s="580" customFormat="1">
      <c r="A2" s="851" t="s">
        <v>177</v>
      </c>
      <c r="B2" s="540"/>
      <c r="C2" s="586"/>
      <c r="D2" s="540"/>
      <c r="E2" s="540"/>
      <c r="F2" s="587"/>
      <c r="G2" s="776"/>
      <c r="H2" s="776"/>
      <c r="I2" s="776"/>
      <c r="J2" s="776"/>
      <c r="K2" s="776"/>
      <c r="L2" s="695"/>
      <c r="M2" s="695"/>
    </row>
    <row r="3" spans="1:15" s="580" customFormat="1" ht="17.25" thickBot="1">
      <c r="B3" s="540"/>
      <c r="C3" s="586"/>
      <c r="D3" s="540"/>
      <c r="E3" s="588"/>
      <c r="F3" s="587"/>
      <c r="H3" s="704" t="s">
        <v>381</v>
      </c>
      <c r="I3" s="695"/>
      <c r="J3" s="695"/>
      <c r="K3" s="695"/>
      <c r="L3" s="695"/>
      <c r="M3" s="695"/>
    </row>
    <row r="4" spans="1:15" s="580" customFormat="1">
      <c r="A4" s="825" t="s">
        <v>382</v>
      </c>
      <c r="B4" s="1184" t="s">
        <v>383</v>
      </c>
      <c r="C4" s="1185"/>
      <c r="D4" s="1185"/>
      <c r="E4" s="1185"/>
      <c r="F4" s="1186"/>
      <c r="H4" s="696" t="s">
        <v>180</v>
      </c>
      <c r="I4" s="1450" t="s">
        <v>181</v>
      </c>
      <c r="J4" s="1451"/>
      <c r="K4" s="1451"/>
      <c r="L4" s="1451"/>
      <c r="M4" s="1452"/>
    </row>
    <row r="5" spans="1:15" s="580" customFormat="1" ht="50.1" customHeight="1">
      <c r="A5" s="826" t="s">
        <v>384</v>
      </c>
      <c r="B5" s="1453" t="s">
        <v>385</v>
      </c>
      <c r="C5" s="1454"/>
      <c r="D5" s="1454"/>
      <c r="E5" s="1454"/>
      <c r="F5" s="1455"/>
      <c r="H5" s="697" t="s">
        <v>386</v>
      </c>
      <c r="I5" s="1456" t="s">
        <v>184</v>
      </c>
      <c r="J5" s="1457"/>
      <c r="K5" s="1457"/>
      <c r="L5" s="1457"/>
      <c r="M5" s="1458"/>
    </row>
    <row r="6" spans="1:15" s="580" customFormat="1" ht="30" customHeight="1">
      <c r="A6" s="826" t="s">
        <v>387</v>
      </c>
      <c r="B6" s="1453" t="s">
        <v>388</v>
      </c>
      <c r="C6" s="1454"/>
      <c r="D6" s="1454"/>
      <c r="E6" s="1454"/>
      <c r="F6" s="1455"/>
      <c r="H6" s="697" t="s">
        <v>389</v>
      </c>
      <c r="I6" s="1463" t="s">
        <v>390</v>
      </c>
      <c r="J6" s="1457"/>
      <c r="K6" s="1457"/>
      <c r="L6" s="1457"/>
      <c r="M6" s="1458"/>
    </row>
    <row r="7" spans="1:15" s="580" customFormat="1">
      <c r="A7" s="827"/>
      <c r="B7" s="828" t="s">
        <v>391</v>
      </c>
      <c r="C7" s="829" t="s">
        <v>392</v>
      </c>
      <c r="D7" s="830" t="s">
        <v>393</v>
      </c>
      <c r="E7" s="830" t="s">
        <v>394</v>
      </c>
      <c r="F7" s="831" t="s">
        <v>192</v>
      </c>
      <c r="H7" s="1464" t="s">
        <v>193</v>
      </c>
      <c r="I7" s="1465"/>
      <c r="J7" s="698" t="s">
        <v>189</v>
      </c>
      <c r="K7" s="698" t="s">
        <v>395</v>
      </c>
      <c r="L7" s="698" t="s">
        <v>394</v>
      </c>
      <c r="M7" s="699" t="s">
        <v>192</v>
      </c>
    </row>
    <row r="8" spans="1:15" s="580" customFormat="1" ht="17.25" thickBot="1">
      <c r="A8" s="832"/>
      <c r="B8" s="833"/>
      <c r="C8" s="834"/>
      <c r="D8" s="833"/>
      <c r="E8" s="835">
        <f>(D8/12)*C8</f>
        <v>0</v>
      </c>
      <c r="F8" s="836">
        <f>ROUND(B8*E8,0)</f>
        <v>0</v>
      </c>
      <c r="H8" s="1466">
        <v>189600</v>
      </c>
      <c r="I8" s="1467"/>
      <c r="J8" s="700">
        <v>1</v>
      </c>
      <c r="K8" s="701">
        <v>8</v>
      </c>
      <c r="L8" s="702">
        <f>K8/12</f>
        <v>0.66666666666666663</v>
      </c>
      <c r="M8" s="703">
        <f>ROUND(H8*J8*L8,0)</f>
        <v>126400</v>
      </c>
    </row>
    <row r="9" spans="1:15" s="580" customFormat="1" ht="9.9499999999999993" customHeight="1">
      <c r="A9" s="1187"/>
      <c r="B9" s="1188"/>
      <c r="C9" s="1189"/>
      <c r="D9" s="1188"/>
      <c r="E9" s="1190"/>
      <c r="F9" s="1191"/>
    </row>
    <row r="10" spans="1:15" s="580" customFormat="1">
      <c r="A10" s="837" t="s">
        <v>194</v>
      </c>
      <c r="B10" s="1012" t="s">
        <v>396</v>
      </c>
      <c r="C10" s="1013"/>
      <c r="D10" s="1013"/>
      <c r="E10" s="1013"/>
      <c r="F10" s="1014"/>
    </row>
    <row r="11" spans="1:15" s="580" customFormat="1" ht="50.1" customHeight="1">
      <c r="A11" s="826" t="s">
        <v>397</v>
      </c>
      <c r="B11" s="1453" t="s">
        <v>385</v>
      </c>
      <c r="C11" s="1454"/>
      <c r="D11" s="1454"/>
      <c r="E11" s="1454"/>
      <c r="F11" s="1455"/>
      <c r="H11" s="1468"/>
      <c r="I11" s="1468"/>
      <c r="J11" s="1468"/>
      <c r="K11" s="1468"/>
      <c r="L11" s="1468"/>
      <c r="M11" s="1468"/>
      <c r="N11" s="1468"/>
      <c r="O11" s="1468"/>
    </row>
    <row r="12" spans="1:15" s="580" customFormat="1" ht="30" customHeight="1">
      <c r="A12" s="826" t="s">
        <v>398</v>
      </c>
      <c r="B12" s="1453" t="s">
        <v>388</v>
      </c>
      <c r="C12" s="1454"/>
      <c r="D12" s="1454"/>
      <c r="E12" s="1454"/>
      <c r="F12" s="1455"/>
      <c r="H12" s="1468"/>
      <c r="I12" s="1468"/>
      <c r="J12" s="1468"/>
      <c r="K12" s="1468"/>
      <c r="L12" s="1468"/>
      <c r="M12" s="1468"/>
      <c r="N12" s="1468"/>
      <c r="O12" s="1468"/>
    </row>
    <row r="13" spans="1:15" s="580" customFormat="1">
      <c r="A13" s="827"/>
      <c r="B13" s="828" t="s">
        <v>391</v>
      </c>
      <c r="C13" s="829" t="s">
        <v>392</v>
      </c>
      <c r="D13" s="830" t="s">
        <v>393</v>
      </c>
      <c r="E13" s="830" t="s">
        <v>394</v>
      </c>
      <c r="F13" s="831" t="s">
        <v>192</v>
      </c>
      <c r="H13" s="1469"/>
      <c r="I13" s="1469"/>
      <c r="J13" s="1469"/>
      <c r="K13" s="1469"/>
      <c r="L13" s="1469"/>
      <c r="M13" s="1469"/>
      <c r="N13" s="1469"/>
      <c r="O13" s="1469"/>
    </row>
    <row r="14" spans="1:15" s="580" customFormat="1">
      <c r="A14" s="832"/>
      <c r="B14" s="833"/>
      <c r="C14" s="834"/>
      <c r="D14" s="833"/>
      <c r="E14" s="835">
        <f>(D14/12)*C14</f>
        <v>0</v>
      </c>
      <c r="F14" s="836">
        <f>ROUND(B14*E14,0)</f>
        <v>0</v>
      </c>
    </row>
    <row r="15" spans="1:15" s="580" customFormat="1" ht="9.9499999999999993" customHeight="1">
      <c r="A15" s="1187"/>
      <c r="B15" s="1188"/>
      <c r="C15" s="1189"/>
      <c r="D15" s="1188"/>
      <c r="E15" s="1190"/>
      <c r="F15" s="1191"/>
    </row>
    <row r="16" spans="1:15" s="580" customFormat="1">
      <c r="A16" s="837" t="s">
        <v>195</v>
      </c>
      <c r="B16" s="1012" t="s">
        <v>399</v>
      </c>
      <c r="C16" s="1013"/>
      <c r="D16" s="1013"/>
      <c r="E16" s="1013"/>
      <c r="F16" s="1014"/>
    </row>
    <row r="17" spans="1:6" s="580" customFormat="1" ht="50.1" customHeight="1">
      <c r="A17" s="826" t="s">
        <v>400</v>
      </c>
      <c r="B17" s="1453" t="s">
        <v>385</v>
      </c>
      <c r="C17" s="1454"/>
      <c r="D17" s="1454"/>
      <c r="E17" s="1454"/>
      <c r="F17" s="1455"/>
    </row>
    <row r="18" spans="1:6" s="580" customFormat="1" ht="30" customHeight="1">
      <c r="A18" s="826" t="s">
        <v>398</v>
      </c>
      <c r="B18" s="1453" t="s">
        <v>388</v>
      </c>
      <c r="C18" s="1454"/>
      <c r="D18" s="1454"/>
      <c r="E18" s="1454"/>
      <c r="F18" s="1455"/>
    </row>
    <row r="19" spans="1:6" s="580" customFormat="1">
      <c r="A19" s="827"/>
      <c r="B19" s="828" t="s">
        <v>391</v>
      </c>
      <c r="C19" s="829" t="s">
        <v>392</v>
      </c>
      <c r="D19" s="830" t="s">
        <v>393</v>
      </c>
      <c r="E19" s="830" t="s">
        <v>394</v>
      </c>
      <c r="F19" s="831" t="s">
        <v>192</v>
      </c>
    </row>
    <row r="20" spans="1:6" s="580" customFormat="1">
      <c r="A20" s="832"/>
      <c r="B20" s="833"/>
      <c r="C20" s="834"/>
      <c r="D20" s="833"/>
      <c r="E20" s="835">
        <f>(D20/12)*C20</f>
        <v>0</v>
      </c>
      <c r="F20" s="836">
        <f>ROUND(B20*E20,0)</f>
        <v>0</v>
      </c>
    </row>
    <row r="21" spans="1:6" s="580" customFormat="1" ht="9.9499999999999993" customHeight="1">
      <c r="A21" s="1187"/>
      <c r="B21" s="1188"/>
      <c r="C21" s="1189"/>
      <c r="D21" s="1188"/>
      <c r="E21" s="1190"/>
      <c r="F21" s="1191"/>
    </row>
    <row r="22" spans="1:6" s="580" customFormat="1">
      <c r="A22" s="837" t="s">
        <v>196</v>
      </c>
      <c r="B22" s="1012" t="s">
        <v>401</v>
      </c>
      <c r="C22" s="1013"/>
      <c r="D22" s="1013"/>
      <c r="E22" s="1013"/>
      <c r="F22" s="1014"/>
    </row>
    <row r="23" spans="1:6" s="580" customFormat="1" ht="50.1" customHeight="1">
      <c r="A23" s="826" t="s">
        <v>384</v>
      </c>
      <c r="B23" s="1453" t="s">
        <v>385</v>
      </c>
      <c r="C23" s="1454"/>
      <c r="D23" s="1454"/>
      <c r="E23" s="1454"/>
      <c r="F23" s="1455"/>
    </row>
    <row r="24" spans="1:6" s="580" customFormat="1" ht="30" customHeight="1">
      <c r="A24" s="826" t="s">
        <v>398</v>
      </c>
      <c r="B24" s="1453" t="s">
        <v>388</v>
      </c>
      <c r="C24" s="1454"/>
      <c r="D24" s="1454"/>
      <c r="E24" s="1454"/>
      <c r="F24" s="1455"/>
    </row>
    <row r="25" spans="1:6" s="580" customFormat="1">
      <c r="A25" s="827"/>
      <c r="B25" s="828" t="s">
        <v>391</v>
      </c>
      <c r="C25" s="829" t="s">
        <v>392</v>
      </c>
      <c r="D25" s="830" t="s">
        <v>393</v>
      </c>
      <c r="E25" s="830" t="s">
        <v>394</v>
      </c>
      <c r="F25" s="831" t="s">
        <v>192</v>
      </c>
    </row>
    <row r="26" spans="1:6" s="580" customFormat="1">
      <c r="A26" s="832"/>
      <c r="B26" s="833"/>
      <c r="C26" s="834"/>
      <c r="D26" s="833"/>
      <c r="E26" s="835">
        <f>(D26/12)*C26</f>
        <v>0</v>
      </c>
      <c r="F26" s="836">
        <f>ROUND(B26*E26,0)</f>
        <v>0</v>
      </c>
    </row>
    <row r="27" spans="1:6" s="580" customFormat="1" ht="9.9499999999999993" customHeight="1">
      <c r="A27" s="1192"/>
      <c r="B27" s="1193"/>
      <c r="C27" s="1194"/>
      <c r="D27" s="1195"/>
      <c r="E27" s="1195"/>
      <c r="F27" s="1196"/>
    </row>
    <row r="28" spans="1:6" s="580" customFormat="1">
      <c r="A28" s="837" t="s">
        <v>197</v>
      </c>
      <c r="B28" s="1012" t="s">
        <v>402</v>
      </c>
      <c r="C28" s="1013"/>
      <c r="D28" s="1013"/>
      <c r="E28" s="1013"/>
      <c r="F28" s="1014"/>
    </row>
    <row r="29" spans="1:6" s="580" customFormat="1" ht="50.1" customHeight="1">
      <c r="A29" s="826" t="s">
        <v>397</v>
      </c>
      <c r="B29" s="1453" t="s">
        <v>385</v>
      </c>
      <c r="C29" s="1454"/>
      <c r="D29" s="1454"/>
      <c r="E29" s="1454"/>
      <c r="F29" s="1455"/>
    </row>
    <row r="30" spans="1:6" s="580" customFormat="1" ht="30" customHeight="1">
      <c r="A30" s="826" t="s">
        <v>398</v>
      </c>
      <c r="B30" s="1453" t="s">
        <v>388</v>
      </c>
      <c r="C30" s="1454"/>
      <c r="D30" s="1454"/>
      <c r="E30" s="1454"/>
      <c r="F30" s="1455"/>
    </row>
    <row r="31" spans="1:6" s="580" customFormat="1">
      <c r="A31" s="827"/>
      <c r="B31" s="828" t="s">
        <v>391</v>
      </c>
      <c r="C31" s="829" t="s">
        <v>392</v>
      </c>
      <c r="D31" s="830" t="s">
        <v>393</v>
      </c>
      <c r="E31" s="830" t="s">
        <v>394</v>
      </c>
      <c r="F31" s="831" t="s">
        <v>192</v>
      </c>
    </row>
    <row r="32" spans="1:6" s="580" customFormat="1">
      <c r="A32" s="832"/>
      <c r="B32" s="833"/>
      <c r="C32" s="834"/>
      <c r="D32" s="833"/>
      <c r="E32" s="835">
        <f>(D32/12)*C32</f>
        <v>0</v>
      </c>
      <c r="F32" s="836"/>
    </row>
    <row r="33" spans="1:8" s="580" customFormat="1" ht="9.9499999999999993" customHeight="1">
      <c r="A33" s="1192"/>
      <c r="B33" s="1193"/>
      <c r="C33" s="1194"/>
      <c r="D33" s="1195"/>
      <c r="E33" s="1195"/>
      <c r="F33" s="1196"/>
    </row>
    <row r="34" spans="1:8" s="580" customFormat="1" ht="19.5" customHeight="1">
      <c r="A34" s="837" t="s">
        <v>198</v>
      </c>
      <c r="B34" s="1012" t="s">
        <v>403</v>
      </c>
      <c r="C34" s="1013"/>
      <c r="D34" s="1013"/>
      <c r="E34" s="1013"/>
      <c r="F34" s="1014"/>
    </row>
    <row r="35" spans="1:8" s="580" customFormat="1" ht="50.1" customHeight="1">
      <c r="A35" s="826" t="s">
        <v>397</v>
      </c>
      <c r="B35" s="1453" t="s">
        <v>385</v>
      </c>
      <c r="C35" s="1454"/>
      <c r="D35" s="1454"/>
      <c r="E35" s="1454"/>
      <c r="F35" s="1455"/>
    </row>
    <row r="36" spans="1:8" s="580" customFormat="1">
      <c r="A36" s="826" t="s">
        <v>398</v>
      </c>
      <c r="B36" s="1453" t="s">
        <v>388</v>
      </c>
      <c r="C36" s="1454"/>
      <c r="D36" s="1454"/>
      <c r="E36" s="1454"/>
      <c r="F36" s="1455"/>
    </row>
    <row r="37" spans="1:8" s="580" customFormat="1" ht="17.25" thickBot="1">
      <c r="A37" s="842"/>
      <c r="B37" s="828" t="s">
        <v>391</v>
      </c>
      <c r="C37" s="829" t="s">
        <v>392</v>
      </c>
      <c r="D37" s="830" t="s">
        <v>393</v>
      </c>
      <c r="E37" s="830" t="s">
        <v>394</v>
      </c>
      <c r="F37" s="831" t="s">
        <v>192</v>
      </c>
      <c r="H37" s="580" t="s">
        <v>203</v>
      </c>
    </row>
    <row r="38" spans="1:8" s="580" customFormat="1">
      <c r="A38" s="832"/>
      <c r="B38" s="838"/>
      <c r="C38" s="839"/>
      <c r="D38" s="840"/>
      <c r="E38" s="835">
        <f>(D38/12)*C38</f>
        <v>0</v>
      </c>
      <c r="F38" s="841"/>
    </row>
    <row r="39" spans="1:8" s="580" customFormat="1" ht="9.9499999999999993" customHeight="1">
      <c r="A39" s="1192"/>
      <c r="B39" s="1193"/>
      <c r="C39" s="1194"/>
      <c r="D39" s="1195"/>
      <c r="E39" s="1195"/>
      <c r="F39" s="1196"/>
    </row>
    <row r="40" spans="1:8">
      <c r="A40" s="843"/>
      <c r="B40" s="844" t="s">
        <v>404</v>
      </c>
      <c r="C40" s="845">
        <f>SUM(C8,C14,C20,C26,C32,C37)</f>
        <v>0</v>
      </c>
      <c r="D40" s="1197" t="s">
        <v>405</v>
      </c>
      <c r="E40" s="846">
        <f>SUM(E8,E14,E20,E26,E32,E37)</f>
        <v>0</v>
      </c>
      <c r="F40" s="847"/>
    </row>
    <row r="41" spans="1:8">
      <c r="A41" s="848"/>
      <c r="B41" s="848"/>
      <c r="C41" s="849"/>
      <c r="D41" s="848"/>
      <c r="E41" s="844" t="s">
        <v>205</v>
      </c>
      <c r="F41" s="850">
        <f>SUM(F38,F32,F26,F20,F14,F8)</f>
        <v>0</v>
      </c>
    </row>
    <row r="42" spans="1:8">
      <c r="F42" s="599"/>
    </row>
    <row r="43" spans="1:8" hidden="1">
      <c r="A43" s="1448"/>
      <c r="B43" s="1448"/>
      <c r="C43" s="821"/>
      <c r="D43" s="820"/>
      <c r="E43" s="771"/>
      <c r="F43" s="823"/>
    </row>
    <row r="44" spans="1:8" hidden="1">
      <c r="A44" s="1448"/>
      <c r="B44" s="1448"/>
      <c r="C44" s="1448"/>
      <c r="D44" s="820"/>
      <c r="E44" s="773"/>
      <c r="F44" s="823"/>
    </row>
    <row r="45" spans="1:8" hidden="1">
      <c r="E45" s="775"/>
      <c r="F45" s="822"/>
    </row>
    <row r="46" spans="1:8" hidden="1">
      <c r="F46" s="599"/>
    </row>
    <row r="47" spans="1:8" hidden="1">
      <c r="F47" s="599"/>
    </row>
    <row r="48" spans="1:8">
      <c r="F48" s="599"/>
    </row>
    <row r="49" spans="1:8" s="580" customFormat="1">
      <c r="A49" s="1462" t="s">
        <v>206</v>
      </c>
      <c r="B49" s="1462"/>
      <c r="C49" s="581"/>
    </row>
    <row r="50" spans="1:8" s="580" customFormat="1">
      <c r="A50" s="933"/>
      <c r="B50" s="933"/>
      <c r="C50" s="934"/>
      <c r="D50" s="935"/>
      <c r="E50" s="935"/>
      <c r="F50" s="935"/>
    </row>
    <row r="51" spans="1:8" s="580" customFormat="1">
      <c r="A51" s="856" t="s">
        <v>207</v>
      </c>
      <c r="B51" s="855"/>
      <c r="C51" s="854"/>
      <c r="D51" s="857"/>
      <c r="E51" s="855"/>
      <c r="F51" s="858"/>
    </row>
    <row r="52" spans="1:8" s="580" customFormat="1" ht="19.5" customHeight="1">
      <c r="A52" s="1459" t="s">
        <v>406</v>
      </c>
      <c r="B52" s="1460"/>
      <c r="C52" s="1460"/>
      <c r="D52" s="1460"/>
      <c r="E52" s="1460"/>
      <c r="F52" s="1461"/>
    </row>
    <row r="53" spans="1:8" s="580" customFormat="1">
      <c r="A53" s="1198"/>
      <c r="B53" s="1019"/>
      <c r="C53" s="1019"/>
      <c r="D53" s="1019" t="s">
        <v>211</v>
      </c>
      <c r="E53" s="1446">
        <f t="shared" ref="E53:E60" si="0">$F$41*G53</f>
        <v>0</v>
      </c>
      <c r="F53" s="1447"/>
      <c r="G53" s="605">
        <v>7.6499999999999999E-2</v>
      </c>
      <c r="H53" s="695" t="s">
        <v>212</v>
      </c>
    </row>
    <row r="54" spans="1:8" s="580" customFormat="1">
      <c r="A54" s="1198"/>
      <c r="B54" s="1019"/>
      <c r="C54" s="1019"/>
      <c r="D54" s="1019" t="s">
        <v>213</v>
      </c>
      <c r="E54" s="1446">
        <f t="shared" si="0"/>
        <v>0</v>
      </c>
      <c r="F54" s="1447"/>
      <c r="G54" s="605">
        <v>4.8000000000000001E-2</v>
      </c>
    </row>
    <row r="55" spans="1:8" s="580" customFormat="1">
      <c r="A55" s="1198"/>
      <c r="B55" s="1019"/>
      <c r="C55" s="1019"/>
      <c r="D55" s="1019" t="s">
        <v>214</v>
      </c>
      <c r="E55" s="1446">
        <f t="shared" si="0"/>
        <v>0</v>
      </c>
      <c r="F55" s="1447"/>
      <c r="G55" s="605">
        <v>0.14249999999999999</v>
      </c>
    </row>
    <row r="56" spans="1:8" s="580" customFormat="1">
      <c r="A56" s="1198"/>
      <c r="B56" s="1019"/>
      <c r="C56" s="1019"/>
      <c r="D56" s="1019" t="s">
        <v>215</v>
      </c>
      <c r="E56" s="1446">
        <f t="shared" si="0"/>
        <v>0</v>
      </c>
      <c r="F56" s="1447"/>
      <c r="G56" s="605">
        <v>0.01</v>
      </c>
    </row>
    <row r="57" spans="1:8" s="580" customFormat="1">
      <c r="A57" s="1198"/>
      <c r="B57" s="1019"/>
      <c r="C57" s="1019"/>
      <c r="D57" s="1019" t="s">
        <v>216</v>
      </c>
      <c r="E57" s="1446">
        <f t="shared" si="0"/>
        <v>0</v>
      </c>
      <c r="F57" s="1447"/>
      <c r="G57" s="605">
        <v>2.1999999999999999E-2</v>
      </c>
    </row>
    <row r="58" spans="1:8" s="580" customFormat="1">
      <c r="A58" s="1198"/>
      <c r="B58" s="1019"/>
      <c r="C58" s="1019"/>
      <c r="D58" s="1019" t="s">
        <v>217</v>
      </c>
      <c r="E58" s="1446">
        <f t="shared" si="0"/>
        <v>0</v>
      </c>
      <c r="F58" s="1447"/>
      <c r="G58" s="605">
        <v>0</v>
      </c>
    </row>
    <row r="59" spans="1:8" s="580" customFormat="1">
      <c r="A59" s="1198"/>
      <c r="B59" s="1019"/>
      <c r="C59" s="1019"/>
      <c r="D59" s="1019" t="s">
        <v>218</v>
      </c>
      <c r="E59" s="1446">
        <f t="shared" si="0"/>
        <v>0</v>
      </c>
      <c r="F59" s="1447"/>
      <c r="G59" s="605">
        <v>0</v>
      </c>
    </row>
    <row r="60" spans="1:8" s="580" customFormat="1">
      <c r="A60" s="1198"/>
      <c r="B60" s="1019"/>
      <c r="C60" s="1019"/>
      <c r="D60" s="1019" t="s">
        <v>407</v>
      </c>
      <c r="E60" s="1446">
        <f t="shared" si="0"/>
        <v>0</v>
      </c>
      <c r="F60" s="1447"/>
      <c r="G60" s="605">
        <v>0</v>
      </c>
    </row>
    <row r="61" spans="1:8" s="580" customFormat="1">
      <c r="A61" s="855"/>
      <c r="B61" s="855"/>
      <c r="C61" s="854"/>
      <c r="D61" s="855"/>
      <c r="E61" s="859" t="s">
        <v>219</v>
      </c>
      <c r="F61" s="860">
        <f>ROUND(SUM(E53:F60),0)</f>
        <v>0</v>
      </c>
      <c r="G61" s="605">
        <f>SUM(G53:G60)</f>
        <v>0.29900000000000004</v>
      </c>
    </row>
    <row r="62" spans="1:8" s="580" customFormat="1" ht="7.5" customHeight="1">
      <c r="A62" s="855"/>
      <c r="B62" s="855"/>
      <c r="C62" s="854"/>
      <c r="D62" s="855"/>
      <c r="E62" s="861"/>
      <c r="F62" s="862"/>
    </row>
    <row r="63" spans="1:8" s="580" customFormat="1">
      <c r="A63" s="855"/>
      <c r="B63" s="855"/>
      <c r="C63" s="863"/>
      <c r="D63" s="855"/>
      <c r="E63" s="864" t="s">
        <v>220</v>
      </c>
      <c r="F63" s="865">
        <f>IF(F61=0,0,F61/F41)</f>
        <v>0</v>
      </c>
      <c r="H63" s="695" t="s">
        <v>408</v>
      </c>
    </row>
    <row r="64" spans="1:8" s="580" customFormat="1" ht="9.9499999999999993" customHeight="1">
      <c r="A64" s="866"/>
      <c r="B64" s="855"/>
      <c r="C64" s="854"/>
      <c r="D64" s="867"/>
      <c r="E64" s="857"/>
      <c r="F64" s="858"/>
    </row>
    <row r="65" spans="1:14" s="580" customFormat="1">
      <c r="A65" s="855"/>
      <c r="B65" s="855"/>
      <c r="C65" s="854"/>
      <c r="D65" s="855"/>
      <c r="E65" s="864" t="s">
        <v>409</v>
      </c>
      <c r="F65" s="860">
        <f>SUM(F61,F41)</f>
        <v>0</v>
      </c>
    </row>
    <row r="66" spans="1:14" s="580" customFormat="1">
      <c r="C66" s="581"/>
      <c r="E66" s="595"/>
      <c r="F66" s="602"/>
    </row>
    <row r="67" spans="1:14" s="580" customFormat="1" ht="15" customHeight="1">
      <c r="A67" s="936" t="s">
        <v>222</v>
      </c>
      <c r="B67" s="937"/>
      <c r="C67" s="581"/>
      <c r="F67" s="604"/>
    </row>
    <row r="68" spans="1:14" ht="15" customHeight="1">
      <c r="A68" s="614"/>
      <c r="B68" s="614"/>
    </row>
    <row r="69" spans="1:14" ht="15" customHeight="1">
      <c r="A69" s="908" t="s">
        <v>223</v>
      </c>
      <c r="B69" s="909"/>
      <c r="C69" s="910"/>
      <c r="D69" s="911"/>
      <c r="E69" s="912"/>
      <c r="F69" s="913"/>
    </row>
    <row r="70" spans="1:14" ht="15" customHeight="1">
      <c r="A70" s="914"/>
      <c r="B70" s="1428" t="s">
        <v>411</v>
      </c>
      <c r="C70" s="1428"/>
      <c r="D70" s="1428"/>
      <c r="E70" s="912"/>
      <c r="F70" s="913"/>
    </row>
    <row r="71" spans="1:14" ht="15" customHeight="1">
      <c r="A71" s="914" t="s">
        <v>224</v>
      </c>
      <c r="B71" s="1429"/>
      <c r="C71" s="1429"/>
      <c r="D71" s="1429"/>
      <c r="E71" s="915" t="s">
        <v>412</v>
      </c>
      <c r="F71" s="916" t="s">
        <v>209</v>
      </c>
      <c r="H71" s="1241" t="s">
        <v>224</v>
      </c>
      <c r="I71" s="1434" t="s">
        <v>225</v>
      </c>
      <c r="J71" s="1435"/>
      <c r="K71" s="1435"/>
      <c r="L71" s="1241" t="s">
        <v>226</v>
      </c>
      <c r="M71" s="678" t="s">
        <v>209</v>
      </c>
      <c r="N71" s="677"/>
    </row>
    <row r="72" spans="1:14" ht="15" customHeight="1">
      <c r="A72" s="917"/>
      <c r="B72" s="1425"/>
      <c r="C72" s="1426"/>
      <c r="D72" s="1427"/>
      <c r="E72" s="918"/>
      <c r="F72" s="919"/>
      <c r="H72" s="676" t="s">
        <v>227</v>
      </c>
      <c r="I72" s="1431" t="s">
        <v>413</v>
      </c>
      <c r="J72" s="1431"/>
      <c r="K72" s="1431"/>
      <c r="L72" s="676" t="s">
        <v>414</v>
      </c>
      <c r="M72" s="679">
        <v>35100</v>
      </c>
      <c r="N72" s="677"/>
    </row>
    <row r="73" spans="1:14" ht="15" customHeight="1">
      <c r="A73" s="917"/>
      <c r="B73" s="1425"/>
      <c r="C73" s="1426"/>
      <c r="D73" s="1427"/>
      <c r="E73" s="918"/>
      <c r="F73" s="919"/>
      <c r="H73" s="676" t="s">
        <v>227</v>
      </c>
      <c r="I73" s="1431" t="s">
        <v>415</v>
      </c>
      <c r="J73" s="1431"/>
      <c r="K73" s="1431"/>
      <c r="L73" s="676" t="s">
        <v>416</v>
      </c>
      <c r="M73" s="679">
        <v>9133</v>
      </c>
      <c r="N73" s="677"/>
    </row>
    <row r="74" spans="1:14" ht="15" customHeight="1">
      <c r="A74" s="917"/>
      <c r="B74" s="1425"/>
      <c r="C74" s="1426"/>
      <c r="D74" s="1427"/>
      <c r="E74" s="918"/>
      <c r="F74" s="919"/>
      <c r="H74" s="677" t="s">
        <v>417</v>
      </c>
    </row>
    <row r="75" spans="1:14" ht="15" customHeight="1">
      <c r="A75" s="917"/>
      <c r="B75" s="1425"/>
      <c r="C75" s="1426"/>
      <c r="D75" s="1427"/>
      <c r="E75" s="918"/>
      <c r="F75" s="919"/>
    </row>
    <row r="76" spans="1:14" ht="15" customHeight="1">
      <c r="A76" s="917"/>
      <c r="B76" s="1425"/>
      <c r="C76" s="1426"/>
      <c r="D76" s="1427"/>
      <c r="E76" s="918"/>
      <c r="F76" s="919"/>
      <c r="H76" s="677" t="s">
        <v>418</v>
      </c>
    </row>
    <row r="77" spans="1:14" ht="15" customHeight="1">
      <c r="A77" s="906"/>
      <c r="B77" s="920"/>
      <c r="C77" s="904"/>
      <c r="D77" s="920"/>
      <c r="E77" s="921" t="s">
        <v>230</v>
      </c>
      <c r="F77" s="922">
        <f>ROUND(SUM(F72:F76),0)</f>
        <v>0</v>
      </c>
    </row>
    <row r="78" spans="1:14" ht="15" customHeight="1">
      <c r="A78" s="906"/>
      <c r="B78" s="920"/>
      <c r="C78" s="904"/>
      <c r="D78" s="920"/>
      <c r="E78" s="906"/>
      <c r="F78" s="907"/>
    </row>
    <row r="79" spans="1:14" ht="15" customHeight="1">
      <c r="A79" s="908" t="s">
        <v>231</v>
      </c>
      <c r="B79" s="920"/>
      <c r="C79" s="904"/>
      <c r="D79" s="920"/>
      <c r="E79" s="906"/>
      <c r="F79" s="907"/>
    </row>
    <row r="80" spans="1:14" ht="15" customHeight="1">
      <c r="A80" s="914"/>
      <c r="B80" s="920"/>
      <c r="C80" s="904"/>
      <c r="D80" s="920"/>
      <c r="E80" s="906"/>
      <c r="F80" s="907"/>
    </row>
    <row r="81" spans="1:13" ht="15" customHeight="1">
      <c r="A81" s="914"/>
      <c r="B81" s="1428" t="s">
        <v>411</v>
      </c>
      <c r="C81" s="1428"/>
      <c r="D81" s="1428"/>
      <c r="E81" s="912"/>
      <c r="F81" s="913"/>
      <c r="H81" s="1241" t="s">
        <v>224</v>
      </c>
      <c r="I81" s="1434" t="s">
        <v>225</v>
      </c>
      <c r="J81" s="1435"/>
      <c r="K81" s="1435"/>
      <c r="L81" s="1241" t="s">
        <v>226</v>
      </c>
      <c r="M81" s="678" t="s">
        <v>209</v>
      </c>
    </row>
    <row r="82" spans="1:13" ht="15" customHeight="1">
      <c r="A82" s="914" t="s">
        <v>224</v>
      </c>
      <c r="B82" s="1429"/>
      <c r="C82" s="1429"/>
      <c r="D82" s="1429"/>
      <c r="E82" s="915" t="s">
        <v>412</v>
      </c>
      <c r="F82" s="916" t="s">
        <v>209</v>
      </c>
      <c r="H82" s="676" t="s">
        <v>232</v>
      </c>
      <c r="I82" s="1431" t="s">
        <v>233</v>
      </c>
      <c r="J82" s="1431"/>
      <c r="K82" s="1431"/>
      <c r="L82" s="676" t="s">
        <v>419</v>
      </c>
      <c r="M82" s="679">
        <v>1500</v>
      </c>
    </row>
    <row r="83" spans="1:13" ht="15" customHeight="1">
      <c r="A83" s="917"/>
      <c r="B83" s="1425"/>
      <c r="C83" s="1426"/>
      <c r="D83" s="1427"/>
      <c r="E83" s="918"/>
      <c r="F83" s="919"/>
    </row>
    <row r="84" spans="1:13" ht="15" customHeight="1">
      <c r="A84" s="917"/>
      <c r="B84" s="1425"/>
      <c r="C84" s="1426"/>
      <c r="D84" s="1427"/>
      <c r="E84" s="918"/>
      <c r="F84" s="919"/>
    </row>
    <row r="85" spans="1:13" ht="15" customHeight="1">
      <c r="A85" s="917"/>
      <c r="B85" s="1425"/>
      <c r="C85" s="1426"/>
      <c r="D85" s="1427"/>
      <c r="E85" s="918"/>
      <c r="F85" s="919"/>
    </row>
    <row r="86" spans="1:13" ht="15" customHeight="1">
      <c r="A86" s="917"/>
      <c r="B86" s="1425"/>
      <c r="C86" s="1426"/>
      <c r="D86" s="1427"/>
      <c r="E86" s="918"/>
      <c r="F86" s="919"/>
    </row>
    <row r="87" spans="1:13" ht="15" customHeight="1">
      <c r="A87" s="906"/>
      <c r="B87" s="920"/>
      <c r="C87" s="904"/>
      <c r="D87" s="920"/>
      <c r="E87" s="921" t="s">
        <v>235</v>
      </c>
      <c r="F87" s="922">
        <f>ROUND(SUM(F82:F86),0)</f>
        <v>0</v>
      </c>
    </row>
    <row r="88" spans="1:13" ht="15" customHeight="1">
      <c r="A88" s="914"/>
      <c r="B88" s="920"/>
      <c r="C88" s="904"/>
      <c r="D88" s="920"/>
      <c r="E88" s="906"/>
      <c r="F88" s="907"/>
    </row>
    <row r="89" spans="1:13" ht="15" customHeight="1">
      <c r="A89" s="908" t="s">
        <v>236</v>
      </c>
      <c r="B89" s="920"/>
      <c r="C89" s="904"/>
      <c r="D89" s="920"/>
      <c r="E89" s="906"/>
      <c r="F89" s="907"/>
    </row>
    <row r="90" spans="1:13" ht="15" customHeight="1">
      <c r="A90" s="914"/>
      <c r="B90" s="920"/>
      <c r="C90" s="904"/>
      <c r="D90" s="920"/>
      <c r="E90" s="906"/>
      <c r="F90" s="907"/>
    </row>
    <row r="91" spans="1:13" ht="15" customHeight="1">
      <c r="A91" s="914" t="s">
        <v>224</v>
      </c>
      <c r="B91" s="923" t="s">
        <v>225</v>
      </c>
      <c r="C91" s="923"/>
      <c r="D91" s="923"/>
      <c r="E91" s="915" t="s">
        <v>412</v>
      </c>
      <c r="F91" s="916" t="s">
        <v>209</v>
      </c>
      <c r="H91" s="1241" t="s">
        <v>224</v>
      </c>
      <c r="I91" s="1434" t="s">
        <v>225</v>
      </c>
      <c r="J91" s="1435"/>
      <c r="K91" s="1435"/>
      <c r="L91" s="1241" t="s">
        <v>226</v>
      </c>
      <c r="M91" s="678" t="s">
        <v>209</v>
      </c>
    </row>
    <row r="92" spans="1:13" ht="15" customHeight="1">
      <c r="A92" s="917"/>
      <c r="B92" s="1432"/>
      <c r="C92" s="1436"/>
      <c r="D92" s="1433"/>
      <c r="E92" s="918"/>
      <c r="F92" s="919"/>
      <c r="H92" s="676" t="s">
        <v>237</v>
      </c>
      <c r="I92" s="1431" t="s">
        <v>238</v>
      </c>
      <c r="J92" s="1431"/>
      <c r="K92" s="1431"/>
      <c r="L92" s="676" t="s">
        <v>239</v>
      </c>
      <c r="M92" s="679">
        <f>100*12</f>
        <v>1200</v>
      </c>
    </row>
    <row r="93" spans="1:13" ht="15" customHeight="1">
      <c r="A93" s="917"/>
      <c r="B93" s="1432"/>
      <c r="C93" s="1436"/>
      <c r="D93" s="1433"/>
      <c r="E93" s="918"/>
      <c r="F93" s="919"/>
    </row>
    <row r="94" spans="1:13" ht="15" customHeight="1">
      <c r="A94" s="917"/>
      <c r="B94" s="1432"/>
      <c r="C94" s="1436"/>
      <c r="D94" s="1433"/>
      <c r="E94" s="918"/>
      <c r="F94" s="919"/>
    </row>
    <row r="95" spans="1:13" ht="15" customHeight="1">
      <c r="A95" s="917"/>
      <c r="B95" s="1432"/>
      <c r="C95" s="1436"/>
      <c r="D95" s="1433"/>
      <c r="E95" s="918"/>
      <c r="F95" s="919"/>
    </row>
    <row r="96" spans="1:13" ht="15" customHeight="1">
      <c r="A96" s="917"/>
      <c r="B96" s="1432"/>
      <c r="C96" s="1436"/>
      <c r="D96" s="1433"/>
      <c r="E96" s="918"/>
      <c r="F96" s="919"/>
    </row>
    <row r="97" spans="1:13" ht="15" customHeight="1">
      <c r="A97" s="914"/>
      <c r="B97" s="906"/>
      <c r="C97" s="905"/>
      <c r="D97" s="920"/>
      <c r="E97" s="921" t="s">
        <v>240</v>
      </c>
      <c r="F97" s="922">
        <f>ROUND(SUM(F92:F96),0)</f>
        <v>0</v>
      </c>
    </row>
    <row r="98" spans="1:13" ht="15" customHeight="1">
      <c r="A98" s="906"/>
      <c r="B98" s="906"/>
      <c r="C98" s="905"/>
      <c r="D98" s="906"/>
      <c r="E98" s="906"/>
      <c r="F98" s="907"/>
    </row>
    <row r="99" spans="1:13" ht="15" customHeight="1">
      <c r="A99" s="908" t="s">
        <v>241</v>
      </c>
      <c r="B99" s="906"/>
      <c r="C99" s="905"/>
      <c r="D99" s="906"/>
      <c r="E99" s="906"/>
      <c r="F99" s="907"/>
    </row>
    <row r="100" spans="1:13" ht="15" customHeight="1">
      <c r="A100" s="906"/>
      <c r="B100" s="906"/>
      <c r="C100" s="905"/>
      <c r="D100" s="906"/>
      <c r="E100" s="924"/>
      <c r="F100" s="925"/>
    </row>
    <row r="101" spans="1:13" ht="15" customHeight="1">
      <c r="A101" s="926" t="s">
        <v>242</v>
      </c>
      <c r="B101" s="1437" t="s">
        <v>243</v>
      </c>
      <c r="C101" s="1437"/>
      <c r="D101" s="927" t="s">
        <v>224</v>
      </c>
      <c r="E101" s="915" t="s">
        <v>412</v>
      </c>
      <c r="F101" s="928" t="s">
        <v>209</v>
      </c>
      <c r="H101" s="683" t="s">
        <v>242</v>
      </c>
      <c r="I101" s="677"/>
      <c r="J101" s="683" t="s">
        <v>243</v>
      </c>
      <c r="K101" s="683" t="s">
        <v>224</v>
      </c>
      <c r="L101" s="683" t="s">
        <v>226</v>
      </c>
      <c r="M101" s="684" t="s">
        <v>209</v>
      </c>
    </row>
    <row r="102" spans="1:13" ht="15" customHeight="1">
      <c r="A102" s="929"/>
      <c r="B102" s="1438"/>
      <c r="C102" s="1439"/>
      <c r="D102" s="930"/>
      <c r="E102" s="930"/>
      <c r="F102" s="931"/>
      <c r="H102" s="1430" t="s">
        <v>244</v>
      </c>
      <c r="I102" s="1431"/>
      <c r="J102" s="1240" t="s">
        <v>245</v>
      </c>
      <c r="K102" s="1240" t="s">
        <v>246</v>
      </c>
      <c r="L102" s="1240" t="s">
        <v>420</v>
      </c>
      <c r="M102" s="685">
        <v>1200</v>
      </c>
    </row>
    <row r="103" spans="1:13" ht="15" customHeight="1">
      <c r="A103" s="929"/>
      <c r="B103" s="1432"/>
      <c r="C103" s="1433"/>
      <c r="D103" s="930"/>
      <c r="E103" s="930"/>
      <c r="F103" s="931"/>
    </row>
    <row r="104" spans="1:13" ht="15" customHeight="1">
      <c r="A104" s="929"/>
      <c r="B104" s="1432"/>
      <c r="C104" s="1433"/>
      <c r="D104" s="930"/>
      <c r="E104" s="930"/>
      <c r="F104" s="931"/>
    </row>
    <row r="105" spans="1:13" ht="15" customHeight="1">
      <c r="A105" s="929"/>
      <c r="B105" s="1432"/>
      <c r="C105" s="1433"/>
      <c r="D105" s="930"/>
      <c r="E105" s="930"/>
      <c r="F105" s="931"/>
    </row>
    <row r="106" spans="1:13" ht="15" customHeight="1">
      <c r="A106" s="906"/>
      <c r="B106" s="906"/>
      <c r="C106" s="905"/>
      <c r="D106" s="906"/>
      <c r="E106" s="921" t="s">
        <v>248</v>
      </c>
      <c r="F106" s="922">
        <f>ROUND(SUM(F102:F105),0)</f>
        <v>0</v>
      </c>
    </row>
    <row r="107" spans="1:13" ht="15" customHeight="1">
      <c r="A107" s="906"/>
      <c r="B107" s="906"/>
      <c r="C107" s="905"/>
      <c r="D107" s="906"/>
      <c r="E107" s="906"/>
      <c r="F107" s="907"/>
    </row>
    <row r="108" spans="1:13" ht="15" customHeight="1">
      <c r="A108" s="908" t="s">
        <v>249</v>
      </c>
      <c r="B108" s="906"/>
      <c r="C108" s="905"/>
      <c r="D108" s="906"/>
      <c r="E108" s="906"/>
      <c r="F108" s="907"/>
    </row>
    <row r="109" spans="1:13" ht="15" customHeight="1">
      <c r="A109" s="926"/>
      <c r="B109" s="906"/>
      <c r="C109" s="905"/>
      <c r="D109" s="906"/>
      <c r="E109" s="906"/>
      <c r="F109" s="907"/>
    </row>
    <row r="110" spans="1:13" ht="15" customHeight="1">
      <c r="A110" s="914" t="s">
        <v>421</v>
      </c>
      <c r="B110" s="932" t="s">
        <v>251</v>
      </c>
      <c r="C110" s="932"/>
      <c r="D110" s="932"/>
      <c r="E110" s="915" t="s">
        <v>412</v>
      </c>
      <c r="F110" s="916" t="s">
        <v>209</v>
      </c>
      <c r="H110" s="1241" t="s">
        <v>250</v>
      </c>
      <c r="I110" s="1434" t="s">
        <v>251</v>
      </c>
      <c r="J110" s="1435"/>
      <c r="K110" s="1435"/>
      <c r="L110" s="1241" t="s">
        <v>226</v>
      </c>
      <c r="M110" s="678" t="s">
        <v>209</v>
      </c>
    </row>
    <row r="111" spans="1:13" ht="15" customHeight="1">
      <c r="A111" s="929"/>
      <c r="B111" s="1432" t="s">
        <v>422</v>
      </c>
      <c r="C111" s="1436"/>
      <c r="D111" s="1433"/>
      <c r="E111" s="918"/>
      <c r="F111" s="919"/>
      <c r="H111" s="676" t="s">
        <v>252</v>
      </c>
      <c r="I111" s="1431" t="s">
        <v>253</v>
      </c>
      <c r="J111" s="1431"/>
      <c r="K111" s="1431"/>
      <c r="L111" s="676" t="s">
        <v>254</v>
      </c>
      <c r="M111" s="679">
        <f>500*4</f>
        <v>2000</v>
      </c>
    </row>
    <row r="112" spans="1:13" ht="15" customHeight="1">
      <c r="A112" s="929"/>
      <c r="B112" s="1432"/>
      <c r="C112" s="1436"/>
      <c r="D112" s="1433"/>
      <c r="E112" s="918"/>
      <c r="F112" s="919"/>
    </row>
    <row r="113" spans="1:13" ht="15" customHeight="1">
      <c r="A113" s="929"/>
      <c r="B113" s="1432"/>
      <c r="C113" s="1436"/>
      <c r="D113" s="1433"/>
      <c r="E113" s="918"/>
      <c r="F113" s="919"/>
    </row>
    <row r="114" spans="1:13" ht="15" customHeight="1">
      <c r="A114" s="929"/>
      <c r="B114" s="1432"/>
      <c r="C114" s="1436"/>
      <c r="D114" s="1433"/>
      <c r="E114" s="918"/>
      <c r="F114" s="919"/>
    </row>
    <row r="115" spans="1:13" ht="15" customHeight="1">
      <c r="A115" s="906"/>
      <c r="B115" s="906"/>
      <c r="C115" s="905"/>
      <c r="D115" s="920"/>
      <c r="E115" s="921" t="s">
        <v>255</v>
      </c>
      <c r="F115" s="922">
        <f>ROUND(SUM(F111:F114),0)</f>
        <v>0</v>
      </c>
    </row>
    <row r="117" spans="1:13">
      <c r="A117" s="868" t="s">
        <v>423</v>
      </c>
      <c r="B117" s="869"/>
      <c r="C117" s="870"/>
      <c r="D117" s="869"/>
      <c r="E117" s="869"/>
      <c r="F117" s="871"/>
    </row>
    <row r="118" spans="1:13" ht="6" hidden="1" customHeight="1">
      <c r="A118" s="872"/>
      <c r="B118" s="869"/>
      <c r="C118" s="870"/>
      <c r="D118" s="869"/>
      <c r="E118" s="869"/>
      <c r="F118" s="871"/>
    </row>
    <row r="119" spans="1:13">
      <c r="A119" s="873" t="s">
        <v>224</v>
      </c>
      <c r="B119" s="1443" t="s">
        <v>225</v>
      </c>
      <c r="C119" s="1444"/>
      <c r="D119" s="1445"/>
      <c r="E119" s="874" t="s">
        <v>412</v>
      </c>
      <c r="F119" s="875" t="s">
        <v>209</v>
      </c>
      <c r="H119" s="1241" t="s">
        <v>224</v>
      </c>
      <c r="I119" s="1434" t="s">
        <v>225</v>
      </c>
      <c r="J119" s="1435"/>
      <c r="K119" s="1435"/>
      <c r="L119" s="1241" t="s">
        <v>226</v>
      </c>
      <c r="M119" s="678" t="s">
        <v>209</v>
      </c>
    </row>
    <row r="120" spans="1:13" ht="36" customHeight="1">
      <c r="A120" s="876"/>
      <c r="B120" s="1440"/>
      <c r="C120" s="1441"/>
      <c r="D120" s="1442"/>
      <c r="E120" s="1199"/>
      <c r="F120" s="877"/>
      <c r="H120" s="676" t="s">
        <v>257</v>
      </c>
      <c r="I120" s="1431" t="s">
        <v>258</v>
      </c>
      <c r="J120" s="1431"/>
      <c r="K120" s="1431"/>
      <c r="L120" s="676" t="s">
        <v>259</v>
      </c>
      <c r="M120" s="679">
        <f>50*20</f>
        <v>1000</v>
      </c>
    </row>
    <row r="121" spans="1:13" ht="36" customHeight="1">
      <c r="A121" s="876"/>
      <c r="B121" s="1440"/>
      <c r="C121" s="1441"/>
      <c r="D121" s="1442"/>
      <c r="E121" s="1199"/>
      <c r="F121" s="877"/>
      <c r="H121" s="616"/>
      <c r="I121" s="540"/>
      <c r="J121" s="540"/>
      <c r="K121" s="540"/>
      <c r="L121" s="616"/>
      <c r="M121" s="636"/>
    </row>
    <row r="122" spans="1:13" hidden="1">
      <c r="A122" s="876"/>
      <c r="B122" s="1200"/>
      <c r="C122" s="1201"/>
      <c r="D122" s="1202"/>
      <c r="E122" s="824"/>
      <c r="F122" s="877"/>
      <c r="H122" s="616"/>
      <c r="I122" s="540"/>
      <c r="J122" s="540"/>
      <c r="K122" s="540"/>
      <c r="L122" s="616"/>
      <c r="M122" s="636"/>
    </row>
    <row r="123" spans="1:13" hidden="1">
      <c r="A123" s="876"/>
      <c r="B123" s="1200"/>
      <c r="C123" s="1201"/>
      <c r="D123" s="1202"/>
      <c r="E123" s="824"/>
      <c r="F123" s="877"/>
      <c r="H123" s="616"/>
      <c r="I123" s="540"/>
      <c r="J123" s="540"/>
      <c r="K123" s="540"/>
      <c r="L123" s="616"/>
      <c r="M123" s="636"/>
    </row>
    <row r="124" spans="1:13" hidden="1">
      <c r="A124" s="876"/>
      <c r="B124" s="1200"/>
      <c r="C124" s="1201"/>
      <c r="D124" s="1202"/>
      <c r="E124" s="824"/>
      <c r="F124" s="877"/>
    </row>
    <row r="125" spans="1:13">
      <c r="A125" s="869"/>
      <c r="B125" s="869"/>
      <c r="C125" s="870"/>
      <c r="D125" s="869"/>
      <c r="E125" s="853" t="s">
        <v>260</v>
      </c>
      <c r="F125" s="852">
        <f>SUM(F120:F124)</f>
        <v>0</v>
      </c>
    </row>
    <row r="127" spans="1:13">
      <c r="A127" s="878"/>
      <c r="B127" s="878"/>
      <c r="C127" s="883"/>
      <c r="D127" s="884"/>
      <c r="E127" s="1203" t="s">
        <v>261</v>
      </c>
      <c r="F127" s="882">
        <f>SUM(F125,F115,F106,F97,F87,F77)</f>
        <v>0</v>
      </c>
    </row>
    <row r="128" spans="1:13" hidden="1">
      <c r="A128" s="878"/>
      <c r="B128" s="878"/>
      <c r="C128" s="879"/>
      <c r="D128" s="884"/>
      <c r="E128" s="878"/>
      <c r="F128" s="880"/>
    </row>
    <row r="129" spans="1:8">
      <c r="A129" s="878"/>
      <c r="B129" s="878"/>
      <c r="C129" s="879"/>
      <c r="D129" s="884"/>
      <c r="E129" s="1203" t="s">
        <v>265</v>
      </c>
      <c r="F129" s="882">
        <f>ROUND(F65+F127,0)</f>
        <v>0</v>
      </c>
    </row>
    <row r="130" spans="1:8" s="580" customFormat="1">
      <c r="A130" s="885"/>
      <c r="B130" s="886"/>
      <c r="C130" s="883"/>
      <c r="D130" s="884"/>
      <c r="E130" s="885"/>
      <c r="F130" s="887"/>
    </row>
    <row r="131" spans="1:8">
      <c r="A131" s="885" t="s">
        <v>424</v>
      </c>
      <c r="B131" s="886"/>
      <c r="C131" s="879"/>
      <c r="D131" s="884"/>
      <c r="E131" s="878"/>
      <c r="F131" s="880"/>
    </row>
    <row r="132" spans="1:8">
      <c r="A132" s="888"/>
      <c r="B132" s="878"/>
      <c r="C132" s="879"/>
      <c r="D132" s="884"/>
      <c r="E132" s="878"/>
      <c r="F132" s="889" t="s">
        <v>268</v>
      </c>
    </row>
    <row r="133" spans="1:8">
      <c r="A133" s="1204"/>
      <c r="B133" s="1205"/>
      <c r="C133" s="1206"/>
      <c r="D133" s="899"/>
      <c r="E133" s="1207"/>
      <c r="F133" s="890"/>
    </row>
    <row r="134" spans="1:8">
      <c r="A134" s="891"/>
      <c r="B134" s="892"/>
      <c r="C134" s="893"/>
      <c r="D134" s="899"/>
      <c r="E134" s="894"/>
      <c r="F134" s="895"/>
    </row>
    <row r="135" spans="1:8">
      <c r="A135" s="891"/>
      <c r="B135" s="892"/>
      <c r="C135" s="893"/>
      <c r="D135" s="899"/>
      <c r="E135" s="894"/>
      <c r="F135" s="895"/>
    </row>
    <row r="136" spans="1:8" ht="11.25" customHeight="1">
      <c r="A136" s="885"/>
      <c r="B136" s="896"/>
      <c r="C136" s="883"/>
      <c r="D136" s="899"/>
      <c r="E136" s="885"/>
      <c r="F136" s="887"/>
    </row>
    <row r="137" spans="1:8">
      <c r="A137" s="897"/>
      <c r="B137" s="878"/>
      <c r="C137" s="879"/>
      <c r="D137" s="884"/>
      <c r="E137" s="878"/>
      <c r="F137" s="878"/>
      <c r="H137" s="677" t="s">
        <v>425</v>
      </c>
    </row>
    <row r="138" spans="1:8">
      <c r="A138" s="898" t="s">
        <v>266</v>
      </c>
      <c r="B138" s="881" t="s">
        <v>269</v>
      </c>
      <c r="C138" s="1208" t="e">
        <f>F138/F129</f>
        <v>#DIV/0!</v>
      </c>
      <c r="D138" s="899"/>
      <c r="E138" s="1203" t="s">
        <v>270</v>
      </c>
      <c r="F138" s="882">
        <f>ROUND(F129*0.15,0)</f>
        <v>0</v>
      </c>
    </row>
    <row r="139" spans="1:8" ht="10.5" customHeight="1">
      <c r="A139" s="900"/>
      <c r="B139" s="878"/>
      <c r="C139" s="879"/>
      <c r="D139" s="878"/>
      <c r="E139" s="878"/>
      <c r="F139" s="901"/>
    </row>
    <row r="140" spans="1:8" ht="20.25" customHeight="1">
      <c r="A140" s="878"/>
      <c r="B140" s="878"/>
      <c r="C140" s="879"/>
      <c r="D140" s="885"/>
      <c r="E140" s="902" t="s">
        <v>271</v>
      </c>
      <c r="F140" s="903">
        <f>ROUND(F129+F138,0)</f>
        <v>0</v>
      </c>
    </row>
    <row r="142" spans="1:8">
      <c r="C142" s="581"/>
      <c r="F142" s="599"/>
    </row>
    <row r="143" spans="1:8">
      <c r="F143" s="599"/>
    </row>
    <row r="144" spans="1:8">
      <c r="F144" s="599"/>
    </row>
    <row r="145" spans="6:6">
      <c r="F145" s="599"/>
    </row>
    <row r="146" spans="6:6">
      <c r="F146" s="599"/>
    </row>
    <row r="147" spans="6:6">
      <c r="F147" s="599"/>
    </row>
    <row r="148" spans="6:6">
      <c r="F148" s="599"/>
    </row>
    <row r="149" spans="6:6">
      <c r="F149" s="599"/>
    </row>
  </sheetData>
  <mergeCells count="72">
    <mergeCell ref="B121:D121"/>
    <mergeCell ref="B112:D112"/>
    <mergeCell ref="B113:D113"/>
    <mergeCell ref="B114:D114"/>
    <mergeCell ref="B119:D119"/>
    <mergeCell ref="I119:K119"/>
    <mergeCell ref="B120:D120"/>
    <mergeCell ref="I120:K120"/>
    <mergeCell ref="H102:I102"/>
    <mergeCell ref="B103:C103"/>
    <mergeCell ref="B104:C104"/>
    <mergeCell ref="B105:C105"/>
    <mergeCell ref="I110:K110"/>
    <mergeCell ref="B111:D111"/>
    <mergeCell ref="I111:K111"/>
    <mergeCell ref="B102:C102"/>
    <mergeCell ref="B93:D93"/>
    <mergeCell ref="B94:D94"/>
    <mergeCell ref="B95:D95"/>
    <mergeCell ref="B96:D96"/>
    <mergeCell ref="B101:C101"/>
    <mergeCell ref="B92:D92"/>
    <mergeCell ref="I92:K92"/>
    <mergeCell ref="B73:D73"/>
    <mergeCell ref="I73:K73"/>
    <mergeCell ref="B74:D74"/>
    <mergeCell ref="B75:D75"/>
    <mergeCell ref="B76:D76"/>
    <mergeCell ref="B81:D82"/>
    <mergeCell ref="I81:K81"/>
    <mergeCell ref="I82:K82"/>
    <mergeCell ref="B83:D83"/>
    <mergeCell ref="B84:D84"/>
    <mergeCell ref="B85:D85"/>
    <mergeCell ref="B86:D86"/>
    <mergeCell ref="I91:K91"/>
    <mergeCell ref="E59:F59"/>
    <mergeCell ref="E60:F60"/>
    <mergeCell ref="B70:D71"/>
    <mergeCell ref="I71:K71"/>
    <mergeCell ref="B72:D72"/>
    <mergeCell ref="I72:K72"/>
    <mergeCell ref="E58:F58"/>
    <mergeCell ref="B35:F35"/>
    <mergeCell ref="B36:F36"/>
    <mergeCell ref="A43:B43"/>
    <mergeCell ref="A44:C44"/>
    <mergeCell ref="A49:B49"/>
    <mergeCell ref="A52:F52"/>
    <mergeCell ref="E53:F53"/>
    <mergeCell ref="E54:F54"/>
    <mergeCell ref="E55:F55"/>
    <mergeCell ref="E56:F56"/>
    <mergeCell ref="E57:F57"/>
    <mergeCell ref="B30:F30"/>
    <mergeCell ref="H7:I7"/>
    <mergeCell ref="H8:I8"/>
    <mergeCell ref="B11:F11"/>
    <mergeCell ref="H11:O12"/>
    <mergeCell ref="B12:F12"/>
    <mergeCell ref="H13:O13"/>
    <mergeCell ref="B17:F17"/>
    <mergeCell ref="B18:F18"/>
    <mergeCell ref="B23:F23"/>
    <mergeCell ref="B24:F24"/>
    <mergeCell ref="B29:F29"/>
    <mergeCell ref="A1:F1"/>
    <mergeCell ref="I4:M4"/>
    <mergeCell ref="B5:F5"/>
    <mergeCell ref="I5:M5"/>
    <mergeCell ref="B6:F6"/>
    <mergeCell ref="I6:M6"/>
  </mergeCells>
  <conditionalFormatting sqref="F63">
    <cfRule type="cellIs" dxfId="1" priority="2" operator="greaterThan">
      <formula>0.3</formula>
    </cfRule>
  </conditionalFormatting>
  <conditionalFormatting sqref="C138">
    <cfRule type="cellIs" dxfId="0" priority="1" operator="greaterThan">
      <formula>0.151</formula>
    </cfRule>
  </conditionalFormatting>
  <printOptions horizontalCentered="1"/>
  <pageMargins left="0" right="0" top="0.95" bottom="0.5" header="0.3" footer="0.3"/>
  <pageSetup scale="80" firstPageNumber="2" fitToHeight="0" orientation="portrait" useFirstPageNumber="1" r:id="rId1"/>
  <headerFooter scaleWithDoc="0">
    <oddHeader xml:space="preserve">&amp;L&amp;"Geneva,Bold"NAME OF PROGRAM&amp;R&amp;"Geneva,Bold"APPENDIX
DATE
</oddHeader>
    <oddFooter>&amp;R&amp;10 2022.07.27</oddFooter>
  </headerFooter>
  <rowBreaks count="1" manualBreakCount="1">
    <brk id="41" max="5"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view="pageBreakPreview" zoomScale="87" zoomScaleNormal="100" zoomScaleSheetLayoutView="87" workbookViewId="0">
      <selection activeCell="A11" sqref="A11"/>
    </sheetView>
  </sheetViews>
  <sheetFormatPr defaultColWidth="9.140625" defaultRowHeight="12.75"/>
  <cols>
    <col min="1" max="1" width="42.7109375" style="453" customWidth="1"/>
    <col min="2" max="2" width="22.85546875" style="453" customWidth="1"/>
    <col min="3" max="4" width="56.7109375" style="453" customWidth="1"/>
    <col min="5" max="16384" width="9.140625" style="454"/>
  </cols>
  <sheetData>
    <row r="1" spans="1:4" s="455" customFormat="1">
      <c r="A1" s="456" t="s">
        <v>352</v>
      </c>
      <c r="B1" s="456" t="s">
        <v>723</v>
      </c>
      <c r="C1" s="457" t="s">
        <v>724</v>
      </c>
      <c r="D1" s="457" t="s">
        <v>725</v>
      </c>
    </row>
    <row r="2" spans="1:4" ht="39.950000000000003" customHeight="1">
      <c r="A2" s="993" t="s">
        <v>726</v>
      </c>
      <c r="B2" s="993" t="s">
        <v>727</v>
      </c>
      <c r="C2" s="994" t="s">
        <v>728</v>
      </c>
      <c r="D2" s="994" t="s">
        <v>729</v>
      </c>
    </row>
    <row r="3" spans="1:4" ht="39.950000000000003" customHeight="1">
      <c r="A3" s="1246" t="s">
        <v>730</v>
      </c>
      <c r="B3" s="993" t="s">
        <v>731</v>
      </c>
      <c r="C3" s="994" t="s">
        <v>728</v>
      </c>
      <c r="D3" s="994" t="s">
        <v>729</v>
      </c>
    </row>
    <row r="4" spans="1:4" ht="39.950000000000003" customHeight="1">
      <c r="A4" s="1246" t="s">
        <v>732</v>
      </c>
      <c r="B4" s="993" t="s">
        <v>733</v>
      </c>
      <c r="C4" s="994" t="s">
        <v>728</v>
      </c>
      <c r="D4" s="994" t="s">
        <v>729</v>
      </c>
    </row>
    <row r="5" spans="1:4" ht="39.950000000000003" customHeight="1">
      <c r="A5" s="1246" t="s">
        <v>734</v>
      </c>
      <c r="B5" s="993" t="s">
        <v>735</v>
      </c>
      <c r="C5" s="994" t="s">
        <v>728</v>
      </c>
      <c r="D5" s="994" t="s">
        <v>729</v>
      </c>
    </row>
    <row r="6" spans="1:4" ht="39.950000000000003" customHeight="1">
      <c r="A6" s="1246" t="s">
        <v>736</v>
      </c>
      <c r="B6" s="993" t="s">
        <v>737</v>
      </c>
      <c r="C6" s="994" t="s">
        <v>728</v>
      </c>
      <c r="D6" s="994" t="s">
        <v>729</v>
      </c>
    </row>
    <row r="7" spans="1:4" ht="95.25" customHeight="1">
      <c r="A7" s="1246" t="s">
        <v>738</v>
      </c>
      <c r="B7" s="993" t="s">
        <v>739</v>
      </c>
      <c r="C7" s="994" t="s">
        <v>728</v>
      </c>
      <c r="D7" s="994" t="s">
        <v>729</v>
      </c>
    </row>
    <row r="8" spans="1:4" ht="74.25" customHeight="1">
      <c r="A8" s="1246" t="s">
        <v>740</v>
      </c>
      <c r="B8" s="993" t="s">
        <v>741</v>
      </c>
      <c r="C8" s="994" t="s">
        <v>728</v>
      </c>
      <c r="D8" s="994" t="s">
        <v>729</v>
      </c>
    </row>
    <row r="9" spans="1:4" ht="111.75" customHeight="1">
      <c r="A9" s="1247" t="s">
        <v>742</v>
      </c>
      <c r="B9" s="993" t="s">
        <v>743</v>
      </c>
      <c r="C9" s="994" t="s">
        <v>728</v>
      </c>
      <c r="D9" s="994" t="s">
        <v>729</v>
      </c>
    </row>
    <row r="10" spans="1:4" ht="61.5" customHeight="1">
      <c r="A10" s="1246" t="s">
        <v>744</v>
      </c>
      <c r="B10" s="993" t="s">
        <v>745</v>
      </c>
      <c r="C10" s="994" t="s">
        <v>728</v>
      </c>
      <c r="D10" s="994" t="s">
        <v>729</v>
      </c>
    </row>
    <row r="11" spans="1:4" ht="39.950000000000003" customHeight="1">
      <c r="A11" s="1530" t="s">
        <v>746</v>
      </c>
      <c r="B11" s="993" t="s">
        <v>735</v>
      </c>
      <c r="C11" s="994" t="s">
        <v>728</v>
      </c>
      <c r="D11" s="994" t="s">
        <v>729</v>
      </c>
    </row>
  </sheetData>
  <pageMargins left="0.7" right="0.7" top="0.75" bottom="0.75" header="0.3" footer="0.3"/>
  <pageSetup scale="56" firstPageNumber="2" fitToHeight="0" orientation="portrait" useFirstPageNumber="1" r:id="rId1"/>
  <headerFooter scaleWithDoc="0">
    <oddHeader>&amp;RPage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K55"/>
  <sheetViews>
    <sheetView zoomScaleNormal="100" zoomScaleSheetLayoutView="100" workbookViewId="0">
      <selection activeCell="E56" sqref="E56:F56"/>
    </sheetView>
  </sheetViews>
  <sheetFormatPr defaultColWidth="9.140625" defaultRowHeight="14.25"/>
  <cols>
    <col min="1" max="1" width="37.140625" style="22" customWidth="1"/>
    <col min="2" max="2" width="11.7109375" style="22" customWidth="1"/>
    <col min="3" max="3" width="13.140625" style="22" customWidth="1"/>
    <col min="4" max="4" width="10.140625" style="22" customWidth="1"/>
    <col min="5" max="5" width="14" style="22" customWidth="1"/>
    <col min="6" max="6" width="9.42578125" style="22" customWidth="1"/>
    <col min="7" max="7" width="13.5703125" style="22" customWidth="1"/>
    <col min="8" max="8" width="11.28515625" style="22" customWidth="1"/>
    <col min="9" max="9" width="16.7109375" style="22" customWidth="1"/>
    <col min="10" max="10" width="13.5703125" style="278" customWidth="1"/>
    <col min="11" max="11" width="12.5703125" style="22" customWidth="1"/>
    <col min="12" max="16384" width="9.140625" style="22"/>
  </cols>
  <sheetData>
    <row r="1" spans="1:11" ht="15">
      <c r="A1" s="21" t="s">
        <v>134</v>
      </c>
      <c r="B1" s="1145"/>
      <c r="C1" s="1145"/>
      <c r="D1" s="1145"/>
      <c r="E1" s="1145"/>
      <c r="F1" s="143"/>
      <c r="G1" s="231"/>
      <c r="H1" s="232" t="s">
        <v>135</v>
      </c>
      <c r="I1" s="233"/>
    </row>
    <row r="2" spans="1:11" ht="15">
      <c r="A2" s="21" t="s">
        <v>91</v>
      </c>
      <c r="B2" s="1146"/>
      <c r="C2" s="1145"/>
      <c r="D2" s="50"/>
      <c r="E2" s="50"/>
      <c r="F2" s="42"/>
      <c r="G2" s="234"/>
      <c r="H2" s="235" t="s">
        <v>88</v>
      </c>
      <c r="I2" s="236"/>
    </row>
    <row r="3" spans="1:11" ht="15">
      <c r="A3" s="21" t="s">
        <v>136</v>
      </c>
      <c r="B3" s="1146"/>
      <c r="C3" s="1145"/>
      <c r="D3" s="50"/>
      <c r="E3" s="50"/>
      <c r="G3" s="234"/>
      <c r="H3" s="235" t="s">
        <v>93</v>
      </c>
      <c r="I3" s="233"/>
    </row>
    <row r="4" spans="1:11" ht="15">
      <c r="A4" s="24"/>
      <c r="G4" s="235"/>
      <c r="H4" s="102" t="s">
        <v>95</v>
      </c>
      <c r="I4" s="237"/>
    </row>
    <row r="5" spans="1:11" ht="15">
      <c r="D5" s="25" t="s">
        <v>137</v>
      </c>
      <c r="J5" s="280"/>
    </row>
    <row r="6" spans="1:11" ht="15.75" thickBot="1">
      <c r="D6" s="25"/>
    </row>
    <row r="7" spans="1:11" ht="15">
      <c r="A7" s="26"/>
      <c r="B7" s="27"/>
      <c r="C7" s="1282" t="s">
        <v>138</v>
      </c>
      <c r="D7" s="1283"/>
      <c r="E7" s="1283"/>
      <c r="F7" s="1283"/>
      <c r="G7" s="1283"/>
      <c r="H7" s="1284"/>
    </row>
    <row r="8" spans="1:11" ht="15" customHeight="1">
      <c r="A8" s="28" t="s">
        <v>139</v>
      </c>
      <c r="B8" s="29"/>
      <c r="C8" s="1293"/>
      <c r="D8" s="1294"/>
      <c r="E8" s="1293"/>
      <c r="F8" s="1294"/>
      <c r="G8" s="1293"/>
      <c r="H8" s="1294"/>
      <c r="I8" s="1291" t="s">
        <v>140</v>
      </c>
      <c r="K8" s="30"/>
    </row>
    <row r="9" spans="1:11" s="24" customFormat="1" ht="60">
      <c r="A9" s="28" t="s">
        <v>141</v>
      </c>
      <c r="B9" s="330" t="s">
        <v>142</v>
      </c>
      <c r="C9" s="32" t="s">
        <v>109</v>
      </c>
      <c r="D9" s="31" t="s">
        <v>143</v>
      </c>
      <c r="E9" s="32" t="s">
        <v>109</v>
      </c>
      <c r="F9" s="31" t="s">
        <v>143</v>
      </c>
      <c r="G9" s="32" t="s">
        <v>109</v>
      </c>
      <c r="H9" s="31" t="s">
        <v>143</v>
      </c>
      <c r="I9" s="1292"/>
      <c r="J9" s="281" t="s">
        <v>144</v>
      </c>
      <c r="K9" s="33"/>
    </row>
    <row r="10" spans="1:11" ht="15" customHeight="1">
      <c r="A10" s="119" t="e">
        <f>#REF!</f>
        <v>#REF!</v>
      </c>
      <c r="B10" s="202" t="e">
        <f>#REF!</f>
        <v>#REF!</v>
      </c>
      <c r="C10" s="1147" t="e">
        <f>#REF!</f>
        <v>#REF!</v>
      </c>
      <c r="D10" s="35" t="e">
        <f>IF(C10=0,0,C10/I10)</f>
        <v>#REF!</v>
      </c>
      <c r="E10" s="1147"/>
      <c r="F10" s="35">
        <f>IF(E10=0,0,E10/I10)</f>
        <v>0</v>
      </c>
      <c r="G10" s="1147"/>
      <c r="H10" s="35">
        <f>IF(G10=0,0,G10/I10)</f>
        <v>0</v>
      </c>
      <c r="I10" s="1148" t="e">
        <f t="shared" ref="I10:I19" si="0">C10+E10+G10</f>
        <v>#REF!</v>
      </c>
      <c r="J10" s="278" t="e">
        <f>#REF!</f>
        <v>#REF!</v>
      </c>
      <c r="K10" s="36" t="s">
        <v>145</v>
      </c>
    </row>
    <row r="11" spans="1:11" ht="15" customHeight="1">
      <c r="A11" s="119" t="e">
        <f>#REF!</f>
        <v>#REF!</v>
      </c>
      <c r="B11" s="202" t="e">
        <f>#REF!</f>
        <v>#REF!</v>
      </c>
      <c r="C11" s="1147">
        <v>0</v>
      </c>
      <c r="D11" s="35">
        <f t="shared" ref="D11:D20" si="1">IF(C11=0,0,C11/I11)</f>
        <v>0</v>
      </c>
      <c r="E11" s="1147">
        <v>0</v>
      </c>
      <c r="F11" s="35">
        <f t="shared" ref="F11:F20" si="2">IF(E11=0,0,E11/I11)</f>
        <v>0</v>
      </c>
      <c r="G11" s="1147">
        <v>0</v>
      </c>
      <c r="H11" s="35">
        <f t="shared" ref="H11:H20" si="3">IF(G11=0,0,G11/I11)</f>
        <v>0</v>
      </c>
      <c r="I11" s="1148">
        <f t="shared" si="0"/>
        <v>0</v>
      </c>
      <c r="J11" s="278" t="e">
        <f>#REF!</f>
        <v>#REF!</v>
      </c>
      <c r="K11" s="37"/>
    </row>
    <row r="12" spans="1:11" ht="15" customHeight="1">
      <c r="A12" s="119"/>
      <c r="B12" s="202"/>
      <c r="C12" s="1147"/>
      <c r="D12" s="35"/>
      <c r="E12" s="1147"/>
      <c r="F12" s="35"/>
      <c r="G12" s="1147"/>
      <c r="H12" s="35"/>
      <c r="I12" s="1148"/>
      <c r="K12" s="37"/>
    </row>
    <row r="13" spans="1:11" ht="15" customHeight="1">
      <c r="A13" s="119"/>
      <c r="B13" s="202"/>
      <c r="C13" s="1147"/>
      <c r="D13" s="35"/>
      <c r="E13" s="1147"/>
      <c r="F13" s="35"/>
      <c r="G13" s="1147"/>
      <c r="H13" s="35"/>
      <c r="I13" s="1148"/>
      <c r="K13" s="37"/>
    </row>
    <row r="14" spans="1:11" ht="15" customHeight="1">
      <c r="A14" s="119"/>
      <c r="B14" s="202"/>
      <c r="C14" s="1147"/>
      <c r="D14" s="35"/>
      <c r="E14" s="1147"/>
      <c r="F14" s="35"/>
      <c r="G14" s="1147"/>
      <c r="H14" s="35"/>
      <c r="I14" s="1148"/>
      <c r="K14" s="37"/>
    </row>
    <row r="15" spans="1:11" ht="15" customHeight="1">
      <c r="A15" s="119"/>
      <c r="B15" s="202"/>
      <c r="C15" s="1147"/>
      <c r="D15" s="35"/>
      <c r="E15" s="1147"/>
      <c r="F15" s="35"/>
      <c r="G15" s="1147"/>
      <c r="H15" s="35"/>
      <c r="I15" s="1148"/>
      <c r="K15" s="37"/>
    </row>
    <row r="16" spans="1:11" ht="15" customHeight="1">
      <c r="A16" s="119" t="e">
        <f>#REF!</f>
        <v>#REF!</v>
      </c>
      <c r="B16" s="202" t="e">
        <f>#REF!</f>
        <v>#REF!</v>
      </c>
      <c r="C16" s="1147">
        <v>0</v>
      </c>
      <c r="D16" s="35">
        <f t="shared" si="1"/>
        <v>0</v>
      </c>
      <c r="E16" s="1147">
        <v>0</v>
      </c>
      <c r="F16" s="35">
        <f t="shared" si="2"/>
        <v>0</v>
      </c>
      <c r="G16" s="1147">
        <v>0</v>
      </c>
      <c r="H16" s="35">
        <f t="shared" si="3"/>
        <v>0</v>
      </c>
      <c r="I16" s="1148">
        <f t="shared" si="0"/>
        <v>0</v>
      </c>
      <c r="J16" s="278" t="e">
        <f>#REF!</f>
        <v>#REF!</v>
      </c>
      <c r="K16" s="37"/>
    </row>
    <row r="17" spans="1:11" ht="15" customHeight="1">
      <c r="A17" s="119" t="e">
        <f>#REF!</f>
        <v>#REF!</v>
      </c>
      <c r="B17" s="202" t="e">
        <f>#REF!</f>
        <v>#REF!</v>
      </c>
      <c r="C17" s="1147">
        <v>0</v>
      </c>
      <c r="D17" s="35">
        <f t="shared" si="1"/>
        <v>0</v>
      </c>
      <c r="E17" s="1147">
        <v>0</v>
      </c>
      <c r="F17" s="35">
        <f t="shared" si="2"/>
        <v>0</v>
      </c>
      <c r="G17" s="1147">
        <v>0</v>
      </c>
      <c r="H17" s="35">
        <f t="shared" si="3"/>
        <v>0</v>
      </c>
      <c r="I17" s="1148">
        <f t="shared" si="0"/>
        <v>0</v>
      </c>
      <c r="J17" s="278" t="e">
        <f>#REF!</f>
        <v>#REF!</v>
      </c>
      <c r="K17" s="37"/>
    </row>
    <row r="18" spans="1:11" ht="15" customHeight="1">
      <c r="A18" s="119" t="e">
        <f>#REF!</f>
        <v>#REF!</v>
      </c>
      <c r="B18" s="202" t="e">
        <f>#REF!</f>
        <v>#REF!</v>
      </c>
      <c r="C18" s="1147"/>
      <c r="D18" s="35">
        <f t="shared" si="1"/>
        <v>0</v>
      </c>
      <c r="E18" s="1147">
        <v>0</v>
      </c>
      <c r="F18" s="35">
        <f t="shared" si="2"/>
        <v>0</v>
      </c>
      <c r="G18" s="1147">
        <v>0</v>
      </c>
      <c r="H18" s="35">
        <f t="shared" si="3"/>
        <v>0</v>
      </c>
      <c r="I18" s="1148">
        <f t="shared" si="0"/>
        <v>0</v>
      </c>
      <c r="J18" s="278" t="e">
        <f>#REF!</f>
        <v>#REF!</v>
      </c>
      <c r="K18" s="37"/>
    </row>
    <row r="19" spans="1:11" ht="15" customHeight="1" thickBot="1">
      <c r="A19" s="329" t="e">
        <f>#REF!</f>
        <v>#REF!</v>
      </c>
      <c r="B19" s="203" t="e">
        <f>#REF!</f>
        <v>#REF!</v>
      </c>
      <c r="C19" s="192" t="e">
        <f>#REF!</f>
        <v>#REF!</v>
      </c>
      <c r="D19" s="128" t="e">
        <f t="shared" si="1"/>
        <v>#REF!</v>
      </c>
      <c r="E19" s="192">
        <v>0</v>
      </c>
      <c r="F19" s="128">
        <f t="shared" si="2"/>
        <v>0</v>
      </c>
      <c r="G19" s="192">
        <v>0</v>
      </c>
      <c r="H19" s="128">
        <f t="shared" si="3"/>
        <v>0</v>
      </c>
      <c r="I19" s="193" t="e">
        <f t="shared" si="0"/>
        <v>#REF!</v>
      </c>
      <c r="J19" s="278" t="e">
        <f>#REF!</f>
        <v>#REF!</v>
      </c>
      <c r="K19" s="37"/>
    </row>
    <row r="20" spans="1:11" s="24" customFormat="1" ht="15" customHeight="1" thickTop="1">
      <c r="A20" s="122" t="s">
        <v>146</v>
      </c>
      <c r="B20" s="204" t="e">
        <f>SUM(B10:B19)</f>
        <v>#REF!</v>
      </c>
      <c r="C20" s="194" t="e">
        <f>IF(SUM(C10:C19)=0,0,SUM(C10:C19))</f>
        <v>#REF!</v>
      </c>
      <c r="D20" s="120" t="e">
        <f t="shared" si="1"/>
        <v>#REF!</v>
      </c>
      <c r="E20" s="194">
        <f>SUM(E10:E19)</f>
        <v>0</v>
      </c>
      <c r="F20" s="120">
        <f t="shared" si="2"/>
        <v>0</v>
      </c>
      <c r="G20" s="194">
        <f>SUM(G10:G19)</f>
        <v>0</v>
      </c>
      <c r="H20" s="121">
        <f t="shared" si="3"/>
        <v>0</v>
      </c>
      <c r="I20" s="194" t="e">
        <f>SUM(I10:I19)</f>
        <v>#REF!</v>
      </c>
      <c r="J20" s="279" t="e">
        <f>#REF!</f>
        <v>#REF!</v>
      </c>
      <c r="K20" s="38"/>
    </row>
    <row r="21" spans="1:11" ht="15" customHeight="1" thickBot="1">
      <c r="A21" s="129" t="s">
        <v>147</v>
      </c>
      <c r="B21" s="296" t="e">
        <f>#REF!</f>
        <v>#REF!</v>
      </c>
      <c r="C21" s="193" t="e">
        <f>IF(C20=0,0,C20*B21)</f>
        <v>#REF!</v>
      </c>
      <c r="D21" s="131" t="e">
        <f>IF(C21=0,0,C21/I21)</f>
        <v>#REF!</v>
      </c>
      <c r="E21" s="193" t="e">
        <f>E20*B21</f>
        <v>#REF!</v>
      </c>
      <c r="F21" s="131" t="e">
        <f>IF(E21=0,0,E21/I21)</f>
        <v>#REF!</v>
      </c>
      <c r="G21" s="193" t="e">
        <f>G20*B21</f>
        <v>#REF!</v>
      </c>
      <c r="H21" s="131" t="e">
        <f>IF(G21=0,0,G21/I21)</f>
        <v>#REF!</v>
      </c>
      <c r="I21" s="193" t="e">
        <f>C21+E21+G21</f>
        <v>#REF!</v>
      </c>
      <c r="J21" s="278" t="e">
        <f>#REF!</f>
        <v>#REF!</v>
      </c>
      <c r="K21" s="30"/>
    </row>
    <row r="22" spans="1:11" s="24" customFormat="1" ht="15" customHeight="1" thickTop="1" thickBot="1">
      <c r="A22" s="124" t="s">
        <v>111</v>
      </c>
      <c r="B22" s="125"/>
      <c r="C22" s="205" t="e">
        <f>SUM(C20:C21)</f>
        <v>#REF!</v>
      </c>
      <c r="D22" s="126" t="e">
        <f>IF(C22=0,0,C22/I22)</f>
        <v>#REF!</v>
      </c>
      <c r="E22" s="205" t="e">
        <f>SUM(E20:E21)</f>
        <v>#REF!</v>
      </c>
      <c r="F22" s="126" t="e">
        <f>IF(E22=0,0,E22/I22)</f>
        <v>#REF!</v>
      </c>
      <c r="G22" s="205" t="e">
        <f>SUM(G20:G21)</f>
        <v>#REF!</v>
      </c>
      <c r="H22" s="126" t="e">
        <f>IF(G22=0,0,G22/I22)</f>
        <v>#REF!</v>
      </c>
      <c r="I22" s="195" t="e">
        <f>SUM(I20:I21)</f>
        <v>#REF!</v>
      </c>
      <c r="J22" s="279" t="e">
        <f>#REF!</f>
        <v>#REF!</v>
      </c>
      <c r="K22" s="38"/>
    </row>
    <row r="23" spans="1:11" ht="15" customHeight="1" thickTop="1">
      <c r="A23" s="39"/>
      <c r="D23" s="23"/>
      <c r="F23" s="23"/>
      <c r="G23" s="42"/>
      <c r="H23" s="23"/>
      <c r="I23" s="43"/>
      <c r="K23" s="30"/>
    </row>
    <row r="24" spans="1:11" s="24" customFormat="1" ht="15" customHeight="1">
      <c r="A24" s="1289" t="s">
        <v>148</v>
      </c>
      <c r="B24" s="1290"/>
      <c r="C24" s="45" t="s">
        <v>149</v>
      </c>
      <c r="D24" s="31" t="s">
        <v>9</v>
      </c>
      <c r="E24" s="45" t="s">
        <v>149</v>
      </c>
      <c r="F24" s="31" t="s">
        <v>9</v>
      </c>
      <c r="G24" s="45" t="s">
        <v>149</v>
      </c>
      <c r="H24" s="31" t="s">
        <v>9</v>
      </c>
      <c r="I24" s="46" t="s">
        <v>150</v>
      </c>
      <c r="J24" s="279"/>
      <c r="K24" s="123" t="s">
        <v>151</v>
      </c>
    </row>
    <row r="25" spans="1:11" ht="15" customHeight="1">
      <c r="A25" s="1149" t="s">
        <v>152</v>
      </c>
      <c r="B25" s="47"/>
      <c r="C25" s="196">
        <v>0</v>
      </c>
      <c r="D25" s="34">
        <f>IF(C25=0,0,C25/I25)</f>
        <v>0</v>
      </c>
      <c r="E25" s="196">
        <v>0</v>
      </c>
      <c r="F25" s="34">
        <f>IF(E25=0,0,E25/I25)</f>
        <v>0</v>
      </c>
      <c r="G25" s="199">
        <v>0</v>
      </c>
      <c r="H25" s="34">
        <f>IF(G25=0,0,G25/I25)</f>
        <v>0</v>
      </c>
      <c r="I25" s="1148">
        <f t="shared" ref="I25:I34" si="4">C25+E25+G25</f>
        <v>0</v>
      </c>
      <c r="J25" s="278" t="e">
        <f>#REF!</f>
        <v>#REF!</v>
      </c>
    </row>
    <row r="26" spans="1:11" ht="15" customHeight="1">
      <c r="A26" s="1149" t="s">
        <v>153</v>
      </c>
      <c r="B26" s="47"/>
      <c r="C26" s="196">
        <v>0</v>
      </c>
      <c r="D26" s="34">
        <f t="shared" ref="D26:D35" si="5">IF(C26=0,0,C26/I26)</f>
        <v>0</v>
      </c>
      <c r="E26" s="196">
        <v>0</v>
      </c>
      <c r="F26" s="34">
        <f t="shared" ref="F26:F35" si="6">IF(E26=0,0,E26/I26)</f>
        <v>0</v>
      </c>
      <c r="G26" s="199">
        <v>0</v>
      </c>
      <c r="H26" s="34">
        <f t="shared" ref="H26:H35" si="7">IF(G26=0,0,G26/I26)</f>
        <v>0</v>
      </c>
      <c r="I26" s="1148">
        <f t="shared" si="4"/>
        <v>0</v>
      </c>
      <c r="J26" s="278" t="e">
        <f>#REF!</f>
        <v>#REF!</v>
      </c>
    </row>
    <row r="27" spans="1:11" ht="15" customHeight="1">
      <c r="A27" s="1149" t="s">
        <v>154</v>
      </c>
      <c r="B27" s="47"/>
      <c r="C27" s="196">
        <v>0</v>
      </c>
      <c r="D27" s="34">
        <f t="shared" si="5"/>
        <v>0</v>
      </c>
      <c r="E27" s="196">
        <v>0</v>
      </c>
      <c r="F27" s="34">
        <f t="shared" si="6"/>
        <v>0</v>
      </c>
      <c r="G27" s="199">
        <v>0</v>
      </c>
      <c r="H27" s="34">
        <f t="shared" si="7"/>
        <v>0</v>
      </c>
      <c r="I27" s="1148">
        <f t="shared" si="4"/>
        <v>0</v>
      </c>
      <c r="J27" s="278" t="e">
        <f>#REF!</f>
        <v>#REF!</v>
      </c>
    </row>
    <row r="28" spans="1:11" ht="15" customHeight="1">
      <c r="A28" s="1149" t="s">
        <v>155</v>
      </c>
      <c r="B28" s="47"/>
      <c r="C28" s="196">
        <v>0</v>
      </c>
      <c r="D28" s="34">
        <f t="shared" si="5"/>
        <v>0</v>
      </c>
      <c r="E28" s="196">
        <v>0</v>
      </c>
      <c r="F28" s="34">
        <f t="shared" si="6"/>
        <v>0</v>
      </c>
      <c r="G28" s="199">
        <v>0</v>
      </c>
      <c r="H28" s="34">
        <f t="shared" si="7"/>
        <v>0</v>
      </c>
      <c r="I28" s="1148">
        <f t="shared" si="4"/>
        <v>0</v>
      </c>
      <c r="J28" s="278" t="e">
        <f>#REF!</f>
        <v>#REF!</v>
      </c>
    </row>
    <row r="29" spans="1:11" ht="15" customHeight="1">
      <c r="A29" s="1149" t="s">
        <v>156</v>
      </c>
      <c r="B29" s="47"/>
      <c r="C29" s="196">
        <v>0</v>
      </c>
      <c r="D29" s="34">
        <f t="shared" si="5"/>
        <v>0</v>
      </c>
      <c r="E29" s="196">
        <v>0</v>
      </c>
      <c r="F29" s="34">
        <f t="shared" si="6"/>
        <v>0</v>
      </c>
      <c r="G29" s="199">
        <v>0</v>
      </c>
      <c r="H29" s="34">
        <f t="shared" si="7"/>
        <v>0</v>
      </c>
      <c r="I29" s="1148">
        <f t="shared" si="4"/>
        <v>0</v>
      </c>
      <c r="J29" s="278" t="e">
        <f>#REF!</f>
        <v>#REF!</v>
      </c>
    </row>
    <row r="30" spans="1:11" ht="15" customHeight="1">
      <c r="A30" s="1149" t="s">
        <v>157</v>
      </c>
      <c r="B30" s="47"/>
      <c r="C30" s="196">
        <v>0</v>
      </c>
      <c r="D30" s="34">
        <f t="shared" si="5"/>
        <v>0</v>
      </c>
      <c r="E30" s="196">
        <v>0</v>
      </c>
      <c r="F30" s="34">
        <f t="shared" si="6"/>
        <v>0</v>
      </c>
      <c r="G30" s="199">
        <v>0</v>
      </c>
      <c r="H30" s="34">
        <f t="shared" si="7"/>
        <v>0</v>
      </c>
      <c r="I30" s="1148">
        <f t="shared" si="4"/>
        <v>0</v>
      </c>
      <c r="J30" s="278" t="e">
        <f>#REF!</f>
        <v>#REF!</v>
      </c>
    </row>
    <row r="31" spans="1:11" ht="15" customHeight="1">
      <c r="A31" s="1150" t="s">
        <v>156</v>
      </c>
      <c r="B31" s="47"/>
      <c r="C31" s="196">
        <v>50000</v>
      </c>
      <c r="D31" s="34">
        <f t="shared" si="5"/>
        <v>1</v>
      </c>
      <c r="E31" s="196"/>
      <c r="F31" s="34">
        <f t="shared" si="6"/>
        <v>0</v>
      </c>
      <c r="G31" s="199"/>
      <c r="H31" s="34">
        <f t="shared" si="7"/>
        <v>0</v>
      </c>
      <c r="I31" s="1148">
        <f t="shared" si="4"/>
        <v>50000</v>
      </c>
    </row>
    <row r="32" spans="1:11" ht="15" customHeight="1">
      <c r="A32" s="1150"/>
      <c r="B32" s="47"/>
      <c r="C32" s="196"/>
      <c r="D32" s="34">
        <f t="shared" si="5"/>
        <v>0</v>
      </c>
      <c r="E32" s="196"/>
      <c r="F32" s="34">
        <f t="shared" si="6"/>
        <v>0</v>
      </c>
      <c r="G32" s="199"/>
      <c r="H32" s="34">
        <f t="shared" si="7"/>
        <v>0</v>
      </c>
      <c r="I32" s="1148">
        <f t="shared" si="4"/>
        <v>0</v>
      </c>
    </row>
    <row r="33" spans="1:11" ht="15" customHeight="1">
      <c r="A33" s="1150"/>
      <c r="B33" s="48" t="s">
        <v>158</v>
      </c>
      <c r="C33" s="196"/>
      <c r="D33" s="34">
        <f t="shared" si="5"/>
        <v>0</v>
      </c>
      <c r="E33" s="196"/>
      <c r="F33" s="34">
        <f t="shared" si="6"/>
        <v>0</v>
      </c>
      <c r="G33" s="1147"/>
      <c r="H33" s="34">
        <f t="shared" si="7"/>
        <v>0</v>
      </c>
      <c r="I33" s="1148">
        <f t="shared" si="4"/>
        <v>0</v>
      </c>
    </row>
    <row r="34" spans="1:11" ht="15" customHeight="1">
      <c r="A34" s="1150"/>
      <c r="B34" s="47"/>
      <c r="C34" s="196"/>
      <c r="D34" s="34">
        <f t="shared" si="5"/>
        <v>0</v>
      </c>
      <c r="E34" s="196"/>
      <c r="F34" s="34">
        <f t="shared" si="6"/>
        <v>0</v>
      </c>
      <c r="G34" s="199"/>
      <c r="H34" s="34">
        <f t="shared" si="7"/>
        <v>0</v>
      </c>
      <c r="I34" s="1148">
        <f t="shared" si="4"/>
        <v>0</v>
      </c>
    </row>
    <row r="35" spans="1:11" ht="15" customHeight="1">
      <c r="A35" s="1150"/>
      <c r="B35" s="49"/>
      <c r="C35" s="197"/>
      <c r="D35" s="34">
        <f t="shared" si="5"/>
        <v>0</v>
      </c>
      <c r="E35" s="197"/>
      <c r="F35" s="34">
        <f t="shared" si="6"/>
        <v>0</v>
      </c>
      <c r="G35" s="200"/>
      <c r="H35" s="34">
        <f t="shared" si="7"/>
        <v>0</v>
      </c>
      <c r="I35" s="201"/>
    </row>
    <row r="36" spans="1:11" s="24" customFormat="1" ht="15" customHeight="1" thickBot="1">
      <c r="A36" s="1151" t="s">
        <v>159</v>
      </c>
      <c r="B36" s="40"/>
      <c r="C36" s="198">
        <f>SUM(C25:C35)</f>
        <v>50000</v>
      </c>
      <c r="D36" s="41">
        <f>IF(C36=0,0,C36/I36)</f>
        <v>1</v>
      </c>
      <c r="E36" s="198">
        <f>SUM(E25:E35)</f>
        <v>0</v>
      </c>
      <c r="F36" s="41">
        <f>IF(E36=0,0,E36/I36)</f>
        <v>0</v>
      </c>
      <c r="G36" s="198">
        <f>SUM(G25:G35)</f>
        <v>0</v>
      </c>
      <c r="H36" s="41">
        <f>IF(G36=0,0,G36/I36)</f>
        <v>0</v>
      </c>
      <c r="I36" s="198">
        <f>SUM(I25:I35)</f>
        <v>50000</v>
      </c>
      <c r="J36" s="279" t="e">
        <f>#REF!</f>
        <v>#REF!</v>
      </c>
      <c r="K36" s="38"/>
    </row>
    <row r="37" spans="1:11" s="24" customFormat="1" ht="15" customHeight="1" thickTop="1">
      <c r="A37" s="50"/>
      <c r="B37" s="50"/>
      <c r="C37" s="51"/>
      <c r="D37" s="52"/>
      <c r="E37" s="51"/>
      <c r="F37" s="53"/>
      <c r="G37" s="51"/>
      <c r="H37" s="54"/>
      <c r="I37" s="55"/>
      <c r="J37" s="282"/>
      <c r="K37" s="50"/>
    </row>
    <row r="38" spans="1:11" s="24" customFormat="1" ht="15" customHeight="1">
      <c r="A38" s="50" t="s">
        <v>160</v>
      </c>
      <c r="B38" s="44"/>
      <c r="C38" s="45" t="s">
        <v>149</v>
      </c>
      <c r="D38" s="31" t="s">
        <v>9</v>
      </c>
      <c r="E38" s="45" t="s">
        <v>149</v>
      </c>
      <c r="F38" s="31" t="s">
        <v>9</v>
      </c>
      <c r="G38" s="45" t="s">
        <v>149</v>
      </c>
      <c r="H38" s="31" t="s">
        <v>9</v>
      </c>
      <c r="I38" s="46" t="s">
        <v>150</v>
      </c>
      <c r="J38" s="282"/>
      <c r="K38" s="50"/>
    </row>
    <row r="39" spans="1:11" ht="15" customHeight="1">
      <c r="A39" s="1149" t="s">
        <v>161</v>
      </c>
      <c r="B39" s="47"/>
      <c r="C39" s="196">
        <v>65000</v>
      </c>
      <c r="D39" s="34">
        <f>IF(C39=0,0,C39/I39)</f>
        <v>1</v>
      </c>
      <c r="E39" s="196">
        <v>0</v>
      </c>
      <c r="F39" s="34">
        <f>IF(E39=0,0,E39/I39)</f>
        <v>0</v>
      </c>
      <c r="G39" s="199">
        <v>0</v>
      </c>
      <c r="H39" s="34">
        <f>IF(G39=0,0,G39/I39)</f>
        <v>0</v>
      </c>
      <c r="I39" s="1148">
        <f>C39+E39+G39</f>
        <v>65000</v>
      </c>
      <c r="J39" s="278" t="e">
        <f>#REF!</f>
        <v>#REF!</v>
      </c>
    </row>
    <row r="40" spans="1:11" ht="15" customHeight="1">
      <c r="A40" s="1149" t="s">
        <v>162</v>
      </c>
      <c r="B40" s="47"/>
      <c r="C40" s="196"/>
      <c r="D40" s="34">
        <f>IF(C40=0,0,C40/I40)</f>
        <v>0</v>
      </c>
      <c r="E40" s="196"/>
      <c r="F40" s="34">
        <f>IF(E40=0,0,E40/I40)</f>
        <v>0</v>
      </c>
      <c r="G40" s="1147"/>
      <c r="H40" s="34">
        <f>IF(G40=0,0,G40/I40)</f>
        <v>0</v>
      </c>
      <c r="I40" s="1148">
        <f>C40+E40+G40</f>
        <v>0</v>
      </c>
      <c r="J40" s="278" t="e">
        <f>#REF!</f>
        <v>#REF!</v>
      </c>
    </row>
    <row r="41" spans="1:11" s="24" customFormat="1" ht="15" customHeight="1" thickBot="1">
      <c r="A41" s="1151" t="s">
        <v>163</v>
      </c>
      <c r="B41" s="40"/>
      <c r="C41" s="198">
        <f>ROUND(SUM(C39:C40),0)</f>
        <v>65000</v>
      </c>
      <c r="D41" s="41">
        <f>IF(C41=0,0,C41/I41)</f>
        <v>1</v>
      </c>
      <c r="E41" s="198">
        <f>SUM(E39:E40)</f>
        <v>0</v>
      </c>
      <c r="F41" s="41">
        <f>IF(E41=0,0,E41/I41)</f>
        <v>0</v>
      </c>
      <c r="G41" s="198">
        <f>SUM(G39:G40)</f>
        <v>0</v>
      </c>
      <c r="H41" s="41">
        <f>IF(G41=0,0,G41/I41)</f>
        <v>0</v>
      </c>
      <c r="I41" s="198">
        <f>SUM(I39:I40)</f>
        <v>65000</v>
      </c>
      <c r="J41" s="279" t="e">
        <f>#REF!</f>
        <v>#REF!</v>
      </c>
      <c r="K41" s="38"/>
    </row>
    <row r="42" spans="1:11" ht="15" customHeight="1" thickTop="1" thickBot="1">
      <c r="A42" s="50"/>
      <c r="B42" s="56"/>
      <c r="C42" s="57"/>
      <c r="D42" s="58"/>
      <c r="E42" s="57"/>
      <c r="F42" s="59"/>
      <c r="G42" s="60"/>
      <c r="H42" s="59"/>
      <c r="I42" s="61"/>
    </row>
    <row r="43" spans="1:11" ht="15" customHeight="1">
      <c r="A43" s="62" t="s">
        <v>164</v>
      </c>
      <c r="B43" s="63"/>
      <c r="C43" s="196" t="e">
        <f>ROUND(C22+C36+C41,0)</f>
        <v>#REF!</v>
      </c>
      <c r="D43" s="34" t="e">
        <f>IF(C43=0,0,C43/I43)</f>
        <v>#REF!</v>
      </c>
      <c r="E43" s="196" t="e">
        <f>ROUND(E22+E36+E41,0)</f>
        <v>#REF!</v>
      </c>
      <c r="F43" s="34" t="e">
        <f>IF(E43=0,0,E43/I43)</f>
        <v>#REF!</v>
      </c>
      <c r="G43" s="199" t="e">
        <f>ROUND(G22+G36+G41,0)</f>
        <v>#REF!</v>
      </c>
      <c r="H43" s="34" t="e">
        <f>IF(G43=0,0,G43/I43)</f>
        <v>#REF!</v>
      </c>
      <c r="I43" s="1148" t="e">
        <f>ROUND(C43+E43+G43,0)</f>
        <v>#REF!</v>
      </c>
      <c r="J43" s="278" t="e">
        <f>#REF!</f>
        <v>#REF!</v>
      </c>
    </row>
    <row r="44" spans="1:11" ht="15" customHeight="1" thickBot="1">
      <c r="A44" s="64" t="s">
        <v>165</v>
      </c>
      <c r="B44" s="322" t="e">
        <f>ROUND(((C44+E44+G44)/((C43+E43+G43)-(C41+E41+G41))),3)</f>
        <v>#REF!</v>
      </c>
      <c r="C44" s="196">
        <v>86666</v>
      </c>
      <c r="D44" s="34">
        <f>IF(C44=0,0,C44/I44)</f>
        <v>1</v>
      </c>
      <c r="E44" s="196"/>
      <c r="F44" s="34">
        <f>IF(E44=0,0,E44/I44)</f>
        <v>0</v>
      </c>
      <c r="G44" s="196"/>
      <c r="H44" s="34">
        <f>IF(G44=0,0,G44/I44)</f>
        <v>0</v>
      </c>
      <c r="I44" s="1148">
        <f>ROUND(C44+E44+G44,0)</f>
        <v>86666</v>
      </c>
      <c r="J44" s="278" t="e">
        <f>#REF!</f>
        <v>#REF!</v>
      </c>
      <c r="K44" s="283" t="e">
        <f>#REF!</f>
        <v>#REF!</v>
      </c>
    </row>
    <row r="45" spans="1:11" s="24" customFormat="1" ht="15" customHeight="1" thickBot="1">
      <c r="A45" s="65" t="s">
        <v>166</v>
      </c>
      <c r="B45" s="66"/>
      <c r="C45" s="198" t="e">
        <f>SUM(C43:C44)</f>
        <v>#REF!</v>
      </c>
      <c r="D45" s="41" t="e">
        <f>IF(C45=0,0,C45/I45)</f>
        <v>#REF!</v>
      </c>
      <c r="E45" s="198" t="e">
        <f>SUM(E43:E44)</f>
        <v>#REF!</v>
      </c>
      <c r="F45" s="41" t="e">
        <f>IF(E45=0,0,E45/I45)</f>
        <v>#REF!</v>
      </c>
      <c r="G45" s="198" t="e">
        <f>SUM(G43:G44)</f>
        <v>#REF!</v>
      </c>
      <c r="H45" s="41" t="e">
        <f>IF(G45=0,0,G45/I45)</f>
        <v>#REF!</v>
      </c>
      <c r="I45" s="198" t="e">
        <f>+I43+I44</f>
        <v>#REF!</v>
      </c>
      <c r="J45" s="279" t="e">
        <f>#REF!</f>
        <v>#REF!</v>
      </c>
    </row>
    <row r="46" spans="1:11" ht="15" customHeight="1" thickBot="1">
      <c r="A46" s="169"/>
      <c r="B46" s="170"/>
      <c r="C46" s="67"/>
      <c r="D46" s="68"/>
      <c r="E46" s="67"/>
      <c r="F46" s="68"/>
      <c r="G46" s="171"/>
      <c r="H46" s="68"/>
      <c r="I46" s="172"/>
    </row>
    <row r="47" spans="1:11" ht="15" customHeight="1" thickTop="1">
      <c r="A47" s="1285" t="s">
        <v>167</v>
      </c>
      <c r="B47" s="1286"/>
      <c r="C47" s="163">
        <v>0</v>
      </c>
      <c r="D47" s="164"/>
      <c r="E47" s="165">
        <v>0</v>
      </c>
      <c r="F47" s="164"/>
      <c r="G47" s="165">
        <v>0</v>
      </c>
      <c r="H47" s="164"/>
      <c r="I47" s="173">
        <f>+C47+E47+G47</f>
        <v>0</v>
      </c>
    </row>
    <row r="48" spans="1:11" ht="15" customHeight="1">
      <c r="A48" s="1295" t="s">
        <v>168</v>
      </c>
      <c r="B48" s="1296"/>
      <c r="C48" s="206" t="e">
        <f>IF(C45=0,0,+C45/C47)</f>
        <v>#REF!</v>
      </c>
      <c r="D48" s="162"/>
      <c r="E48" s="206" t="e">
        <f>IF(E45=0,0,+E45/E47)</f>
        <v>#REF!</v>
      </c>
      <c r="F48" s="162"/>
      <c r="G48" s="206" t="e">
        <f>IF(G45=0,0,+G45/G47)</f>
        <v>#REF!</v>
      </c>
      <c r="H48" s="162"/>
      <c r="I48" s="174"/>
    </row>
    <row r="49" spans="1:9" ht="15" customHeight="1" thickBot="1">
      <c r="A49" s="1287" t="s">
        <v>169</v>
      </c>
      <c r="B49" s="1288"/>
      <c r="C49" s="166"/>
      <c r="D49" s="167"/>
      <c r="E49" s="166"/>
      <c r="F49" s="167"/>
      <c r="G49" s="168"/>
      <c r="H49" s="167"/>
      <c r="I49" s="175"/>
    </row>
    <row r="50" spans="1:9" ht="12" customHeight="1" thickTop="1">
      <c r="A50" s="176"/>
      <c r="B50" s="42"/>
      <c r="C50" s="69"/>
      <c r="D50" s="42"/>
      <c r="E50" s="69"/>
      <c r="F50" s="42"/>
      <c r="G50" s="42"/>
      <c r="H50" s="42"/>
      <c r="I50" s="177"/>
    </row>
    <row r="51" spans="1:9" ht="12" customHeight="1" thickBot="1">
      <c r="A51" s="178"/>
      <c r="B51" s="56"/>
      <c r="C51" s="179"/>
      <c r="D51" s="179"/>
      <c r="E51" s="179"/>
      <c r="F51" s="56"/>
      <c r="G51" s="56"/>
      <c r="H51" s="56"/>
      <c r="I51" s="180" t="s">
        <v>170</v>
      </c>
    </row>
    <row r="52" spans="1:9">
      <c r="C52" s="70"/>
      <c r="E52" s="70"/>
      <c r="I52" s="70"/>
    </row>
    <row r="53" spans="1:9">
      <c r="C53" s="71"/>
      <c r="E53" s="71"/>
      <c r="G53" s="71"/>
      <c r="I53" s="72"/>
    </row>
    <row r="54" spans="1:9">
      <c r="C54" s="73"/>
      <c r="E54" s="73"/>
    </row>
    <row r="55" spans="1:9" ht="15">
      <c r="A55" s="22" t="s">
        <v>171</v>
      </c>
      <c r="C55" s="22" t="s">
        <v>172</v>
      </c>
    </row>
  </sheetData>
  <mergeCells count="9">
    <mergeCell ref="C7:H7"/>
    <mergeCell ref="A47:B47"/>
    <mergeCell ref="A49:B49"/>
    <mergeCell ref="A24:B24"/>
    <mergeCell ref="I8:I9"/>
    <mergeCell ref="C8:D8"/>
    <mergeCell ref="E8:F8"/>
    <mergeCell ref="A48:B48"/>
    <mergeCell ref="G8:H8"/>
  </mergeCells>
  <phoneticPr fontId="2" type="noConversion"/>
  <printOptions horizontalCentered="1"/>
  <pageMargins left="1" right="1" top="1" bottom="1" header="0.5" footer="0.5"/>
  <pageSetup scale="67" orientation="portrait" r:id="rId1"/>
  <headerFooter alignWithMargins="0">
    <oddFooter>&amp;RAgreement/Amendment: date (mm/dd/yyyy)</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opLeftCell="A13" workbookViewId="0">
      <selection activeCell="C6" sqref="C6"/>
    </sheetView>
  </sheetViews>
  <sheetFormatPr defaultRowHeight="12" customHeight="1"/>
  <cols>
    <col min="1" max="3" width="47.5703125" style="453" customWidth="1"/>
  </cols>
  <sheetData>
    <row r="1" spans="1:3" ht="12" customHeight="1">
      <c r="A1" s="1015" t="s">
        <v>747</v>
      </c>
      <c r="B1" s="1015" t="s">
        <v>748</v>
      </c>
      <c r="C1" s="1015" t="s">
        <v>749</v>
      </c>
    </row>
    <row r="2" spans="1:3" ht="26.25" customHeight="1">
      <c r="A2" s="1132" t="s">
        <v>750</v>
      </c>
      <c r="B2" s="1016"/>
      <c r="C2" s="1016" t="s">
        <v>763</v>
      </c>
    </row>
    <row r="3" spans="1:3" ht="44.25" customHeight="1">
      <c r="A3" s="1132" t="s">
        <v>751</v>
      </c>
      <c r="B3" s="1017"/>
      <c r="C3" s="1017" t="s">
        <v>752</v>
      </c>
    </row>
    <row r="4" spans="1:3" ht="24.75" customHeight="1">
      <c r="A4" s="1132" t="s">
        <v>753</v>
      </c>
      <c r="B4" s="1017"/>
      <c r="C4" s="1017" t="s">
        <v>754</v>
      </c>
    </row>
    <row r="5" spans="1:3" ht="36" customHeight="1">
      <c r="A5" s="1132" t="s">
        <v>755</v>
      </c>
      <c r="B5" s="1016"/>
      <c r="C5" s="1016" t="s">
        <v>756</v>
      </c>
    </row>
    <row r="6" spans="1:3" ht="36.75" customHeight="1">
      <c r="A6" s="1132" t="s">
        <v>757</v>
      </c>
      <c r="B6" s="1016"/>
      <c r="C6" s="1016"/>
    </row>
    <row r="7" spans="1:3" ht="34.5" customHeight="1">
      <c r="A7" s="1132" t="s">
        <v>758</v>
      </c>
      <c r="B7" s="1017"/>
      <c r="C7" s="1017"/>
    </row>
    <row r="8" spans="1:3" ht="50.25" customHeight="1">
      <c r="A8" s="1132" t="s">
        <v>759</v>
      </c>
      <c r="B8" s="1016"/>
      <c r="C8" s="1016"/>
    </row>
    <row r="9" spans="1:3" ht="32.25" customHeight="1">
      <c r="A9" s="1133" t="s">
        <v>760</v>
      </c>
      <c r="B9" s="1018"/>
      <c r="C9" s="1018"/>
    </row>
    <row r="10" spans="1:3" ht="34.5" customHeight="1">
      <c r="A10" s="1017" t="s">
        <v>761</v>
      </c>
      <c r="B10" s="1016"/>
      <c r="C10" s="1016"/>
    </row>
    <row r="11" spans="1:3" ht="24" customHeight="1">
      <c r="A11" s="1017" t="s">
        <v>762</v>
      </c>
      <c r="B11" s="1017"/>
      <c r="C11" s="1017"/>
    </row>
    <row r="12" spans="1:3" ht="12" customHeight="1">
      <c r="A12" s="1018"/>
      <c r="B12" s="1018"/>
      <c r="C12" s="1018"/>
    </row>
    <row r="13" spans="1:3" ht="12" customHeight="1">
      <c r="A13" s="1017"/>
      <c r="B13" s="1017"/>
      <c r="C13" s="1017"/>
    </row>
    <row r="14" spans="1:3" ht="12" customHeight="1">
      <c r="A14" s="1017"/>
      <c r="B14" s="1017"/>
      <c r="C14" s="1017"/>
    </row>
    <row r="15" spans="1:3" ht="12" customHeight="1">
      <c r="A15" s="1018"/>
      <c r="B15" s="1018"/>
      <c r="C15" s="1018"/>
    </row>
  </sheetData>
  <sortState ref="A2:A15">
    <sortCondition ref="A1:A15"/>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O170"/>
  <sheetViews>
    <sheetView view="pageBreakPreview" topLeftCell="A47" zoomScale="110" zoomScaleNormal="120" zoomScaleSheetLayoutView="110" workbookViewId="0">
      <selection activeCell="E56" sqref="E56:F56"/>
    </sheetView>
  </sheetViews>
  <sheetFormatPr defaultColWidth="8.85546875" defaultRowHeight="14.25"/>
  <cols>
    <col min="1" max="1" width="39.5703125" style="80" customWidth="1"/>
    <col min="2" max="2" width="13.5703125" style="80" customWidth="1"/>
    <col min="3" max="3" width="17.140625" style="80" customWidth="1"/>
    <col min="4" max="4" width="17.28515625" style="80" customWidth="1"/>
    <col min="5" max="5" width="24.140625" style="80" customWidth="1"/>
    <col min="6" max="6" width="15.42578125" style="238" customWidth="1"/>
    <col min="7" max="7" width="9.28515625" style="80" customWidth="1"/>
    <col min="8" max="8" width="37.42578125" style="80" customWidth="1"/>
    <col min="9" max="9" width="14.28515625" style="80" customWidth="1"/>
    <col min="10" max="10" width="29.140625" style="80" customWidth="1"/>
    <col min="11" max="14" width="17.28515625" style="80" customWidth="1"/>
    <col min="15" max="16384" width="8.85546875" style="80"/>
  </cols>
  <sheetData>
    <row r="1" spans="1:13" ht="15">
      <c r="A1" s="1313" t="s">
        <v>173</v>
      </c>
      <c r="B1" s="1313"/>
      <c r="C1" s="1313"/>
      <c r="D1" s="1313"/>
      <c r="E1" s="1313"/>
      <c r="F1" s="1313"/>
    </row>
    <row r="2" spans="1:13">
      <c r="C2" s="81"/>
      <c r="D2" s="81"/>
    </row>
    <row r="3" spans="1:13">
      <c r="B3" s="17"/>
      <c r="C3" s="17"/>
      <c r="D3" s="17"/>
    </row>
    <row r="4" spans="1:13" ht="15">
      <c r="A4" s="239" t="s">
        <v>134</v>
      </c>
      <c r="B4" s="240">
        <v>0</v>
      </c>
      <c r="C4" s="241"/>
      <c r="D4" s="242"/>
      <c r="E4" s="232" t="s">
        <v>174</v>
      </c>
      <c r="F4" s="243"/>
    </row>
    <row r="5" spans="1:13" ht="15">
      <c r="A5" s="239" t="s">
        <v>175</v>
      </c>
      <c r="B5" s="1152">
        <v>0</v>
      </c>
      <c r="C5" s="1153"/>
      <c r="D5" s="1154"/>
      <c r="E5" s="235" t="s">
        <v>176</v>
      </c>
      <c r="F5" s="244">
        <v>0</v>
      </c>
    </row>
    <row r="7" spans="1:13" s="17" customFormat="1" ht="15">
      <c r="A7" s="82" t="s">
        <v>177</v>
      </c>
      <c r="B7" s="83"/>
      <c r="C7" s="83"/>
      <c r="D7" s="83"/>
      <c r="E7" s="83"/>
      <c r="F7" s="83"/>
    </row>
    <row r="8" spans="1:13" s="17" customFormat="1" ht="15" thickBot="1">
      <c r="A8" s="88"/>
      <c r="B8" s="87"/>
      <c r="C8" s="87"/>
      <c r="D8" s="87"/>
      <c r="E8" s="92"/>
      <c r="F8" s="92"/>
    </row>
    <row r="9" spans="1:13" s="17" customFormat="1">
      <c r="A9" s="93" t="s">
        <v>178</v>
      </c>
      <c r="B9" s="1314" t="s">
        <v>179</v>
      </c>
      <c r="C9" s="1315"/>
      <c r="D9" s="1315"/>
      <c r="E9" s="1315"/>
      <c r="F9" s="1316"/>
      <c r="H9" s="84" t="s">
        <v>180</v>
      </c>
      <c r="I9" s="1317" t="s">
        <v>181</v>
      </c>
      <c r="J9" s="1318"/>
      <c r="K9" s="1318"/>
      <c r="L9" s="1318"/>
      <c r="M9" s="1319"/>
    </row>
    <row r="10" spans="1:13" s="17" customFormat="1">
      <c r="A10" s="94" t="s">
        <v>182</v>
      </c>
      <c r="B10" s="1308"/>
      <c r="C10" s="1309"/>
      <c r="D10" s="1309"/>
      <c r="E10" s="1309"/>
      <c r="F10" s="1310"/>
      <c r="H10" s="85" t="s">
        <v>183</v>
      </c>
      <c r="I10" s="1320" t="s">
        <v>184</v>
      </c>
      <c r="J10" s="1321"/>
      <c r="K10" s="1321"/>
      <c r="L10" s="1321"/>
      <c r="M10" s="1322"/>
    </row>
    <row r="11" spans="1:13" s="17" customFormat="1">
      <c r="A11" s="94" t="s">
        <v>185</v>
      </c>
      <c r="B11" s="1312"/>
      <c r="C11" s="1309"/>
      <c r="D11" s="1309"/>
      <c r="E11" s="1309"/>
      <c r="F11" s="1310"/>
      <c r="H11" s="85" t="s">
        <v>186</v>
      </c>
      <c r="I11" s="1323" t="s">
        <v>187</v>
      </c>
      <c r="J11" s="1321"/>
      <c r="K11" s="1321"/>
      <c r="L11" s="1321"/>
      <c r="M11" s="1322"/>
    </row>
    <row r="12" spans="1:13" s="17" customFormat="1">
      <c r="A12" s="95"/>
      <c r="B12" s="83"/>
      <c r="D12" s="83"/>
      <c r="E12" s="83"/>
      <c r="F12" s="96"/>
      <c r="H12" s="86"/>
      <c r="I12" s="87"/>
      <c r="J12" s="88"/>
      <c r="K12" s="87"/>
      <c r="L12" s="87"/>
      <c r="M12" s="89"/>
    </row>
    <row r="13" spans="1:13" s="17" customFormat="1" ht="43.5">
      <c r="A13" s="1297" t="s">
        <v>188</v>
      </c>
      <c r="B13" s="1298"/>
      <c r="C13" s="97" t="s">
        <v>189</v>
      </c>
      <c r="D13" s="97" t="s">
        <v>190</v>
      </c>
      <c r="E13" s="97" t="s">
        <v>191</v>
      </c>
      <c r="F13" s="98" t="s">
        <v>192</v>
      </c>
      <c r="H13" s="1299" t="s">
        <v>193</v>
      </c>
      <c r="I13" s="1300"/>
      <c r="J13" s="90" t="s">
        <v>189</v>
      </c>
      <c r="K13" s="90" t="s">
        <v>190</v>
      </c>
      <c r="L13" s="90" t="s">
        <v>191</v>
      </c>
      <c r="M13" s="91" t="s">
        <v>192</v>
      </c>
    </row>
    <row r="14" spans="1:13" s="17" customFormat="1" ht="15.75" thickBot="1">
      <c r="A14" s="1301">
        <v>100000</v>
      </c>
      <c r="B14" s="1302"/>
      <c r="C14" s="245">
        <v>1</v>
      </c>
      <c r="D14" s="246">
        <v>12</v>
      </c>
      <c r="E14" s="332">
        <f>D14/12</f>
        <v>1</v>
      </c>
      <c r="F14" s="207">
        <f>ROUND(A14*C14*E14,0)</f>
        <v>100000</v>
      </c>
      <c r="H14" s="1303">
        <v>200000</v>
      </c>
      <c r="I14" s="1304"/>
      <c r="J14" s="247">
        <v>1</v>
      </c>
      <c r="K14" s="248">
        <v>8</v>
      </c>
      <c r="L14" s="249">
        <f>K14/12</f>
        <v>0.66666666666666663</v>
      </c>
      <c r="M14" s="250">
        <f>ROUND(H14*J14*L14,0)</f>
        <v>133333</v>
      </c>
    </row>
    <row r="15" spans="1:13" s="17" customFormat="1" ht="15" thickBot="1">
      <c r="B15" s="83"/>
      <c r="C15" s="83"/>
      <c r="D15" s="83"/>
      <c r="E15" s="99"/>
      <c r="F15" s="99"/>
    </row>
    <row r="16" spans="1:13" s="17" customFormat="1">
      <c r="A16" s="93" t="s">
        <v>194</v>
      </c>
      <c r="B16" s="1305"/>
      <c r="C16" s="1306"/>
      <c r="D16" s="1306"/>
      <c r="E16" s="1306"/>
      <c r="F16" s="1307"/>
    </row>
    <row r="17" spans="1:15" s="17" customFormat="1">
      <c r="A17" s="94" t="s">
        <v>182</v>
      </c>
      <c r="B17" s="1308"/>
      <c r="C17" s="1309"/>
      <c r="D17" s="1309"/>
      <c r="E17" s="1309"/>
      <c r="F17" s="1310"/>
      <c r="H17" s="1311"/>
      <c r="I17" s="1311"/>
      <c r="J17" s="1311"/>
      <c r="K17" s="1311"/>
      <c r="L17" s="1311"/>
      <c r="M17" s="1311"/>
      <c r="N17" s="1311"/>
      <c r="O17" s="1311"/>
    </row>
    <row r="18" spans="1:15" s="17" customFormat="1">
      <c r="A18" s="94" t="s">
        <v>185</v>
      </c>
      <c r="B18" s="1312"/>
      <c r="C18" s="1309"/>
      <c r="D18" s="1309"/>
      <c r="E18" s="1309"/>
      <c r="F18" s="1310"/>
      <c r="H18" s="1311"/>
      <c r="I18" s="1311"/>
      <c r="J18" s="1311"/>
      <c r="K18" s="1311"/>
      <c r="L18" s="1311"/>
      <c r="M18" s="1311"/>
      <c r="N18" s="1311"/>
      <c r="O18" s="1311"/>
    </row>
    <row r="19" spans="1:15" s="17" customFormat="1">
      <c r="A19" s="95"/>
      <c r="B19" s="83"/>
      <c r="D19" s="83"/>
      <c r="E19" s="83"/>
      <c r="F19" s="96"/>
      <c r="H19" s="1324"/>
      <c r="I19" s="1324"/>
      <c r="J19" s="1324"/>
      <c r="K19" s="1324"/>
      <c r="L19" s="1324"/>
      <c r="M19" s="1324"/>
      <c r="N19" s="1324"/>
      <c r="O19" s="1324"/>
    </row>
    <row r="20" spans="1:15" s="17" customFormat="1" ht="29.25">
      <c r="A20" s="1297" t="s">
        <v>188</v>
      </c>
      <c r="B20" s="1298"/>
      <c r="C20" s="97" t="s">
        <v>189</v>
      </c>
      <c r="D20" s="97" t="s">
        <v>190</v>
      </c>
      <c r="E20" s="97" t="s">
        <v>191</v>
      </c>
      <c r="F20" s="98" t="s">
        <v>192</v>
      </c>
      <c r="H20" s="1324"/>
      <c r="I20" s="1324"/>
      <c r="J20" s="1324"/>
      <c r="K20" s="1324"/>
      <c r="L20" s="1324"/>
      <c r="M20" s="1324"/>
      <c r="N20" s="1324"/>
      <c r="O20" s="1324"/>
    </row>
    <row r="21" spans="1:15" s="17" customFormat="1" ht="15.75" thickBot="1">
      <c r="A21" s="1301"/>
      <c r="B21" s="1302"/>
      <c r="C21" s="245"/>
      <c r="D21" s="246"/>
      <c r="E21" s="332">
        <f>D21/12</f>
        <v>0</v>
      </c>
      <c r="F21" s="207">
        <f>ROUND(A21*C21*E21,0)</f>
        <v>0</v>
      </c>
    </row>
    <row r="22" spans="1:15" s="17" customFormat="1" ht="15" thickBot="1">
      <c r="B22" s="83"/>
      <c r="C22" s="83"/>
      <c r="D22" s="83"/>
      <c r="E22" s="99"/>
      <c r="F22" s="99"/>
    </row>
    <row r="23" spans="1:15" s="17" customFormat="1">
      <c r="A23" s="93" t="s">
        <v>195</v>
      </c>
      <c r="B23" s="1305"/>
      <c r="C23" s="1306"/>
      <c r="D23" s="1306"/>
      <c r="E23" s="1306"/>
      <c r="F23" s="1307"/>
    </row>
    <row r="24" spans="1:15" s="17" customFormat="1">
      <c r="A24" s="94" t="s">
        <v>182</v>
      </c>
      <c r="B24" s="1308"/>
      <c r="C24" s="1309"/>
      <c r="D24" s="1309"/>
      <c r="E24" s="1309"/>
      <c r="F24" s="1310"/>
    </row>
    <row r="25" spans="1:15" s="17" customFormat="1">
      <c r="A25" s="94" t="s">
        <v>185</v>
      </c>
      <c r="B25" s="1312"/>
      <c r="C25" s="1309"/>
      <c r="D25" s="1309"/>
      <c r="E25" s="1309"/>
      <c r="F25" s="1310"/>
    </row>
    <row r="26" spans="1:15" s="17" customFormat="1">
      <c r="A26" s="95"/>
      <c r="B26" s="83"/>
      <c r="D26" s="83"/>
      <c r="E26" s="83"/>
      <c r="F26" s="96"/>
    </row>
    <row r="27" spans="1:15" s="17" customFormat="1" ht="29.25">
      <c r="A27" s="1297" t="s">
        <v>188</v>
      </c>
      <c r="B27" s="1298"/>
      <c r="C27" s="97" t="s">
        <v>189</v>
      </c>
      <c r="D27" s="97" t="s">
        <v>190</v>
      </c>
      <c r="E27" s="97" t="s">
        <v>191</v>
      </c>
      <c r="F27" s="98" t="s">
        <v>192</v>
      </c>
    </row>
    <row r="28" spans="1:15" s="17" customFormat="1" ht="15.75" thickBot="1">
      <c r="A28" s="1301"/>
      <c r="B28" s="1302"/>
      <c r="C28" s="245"/>
      <c r="D28" s="246"/>
      <c r="E28" s="333">
        <f>D28/12</f>
        <v>0</v>
      </c>
      <c r="F28" s="207">
        <f>ROUND(A28*C28*E28,0)</f>
        <v>0</v>
      </c>
    </row>
    <row r="29" spans="1:15" s="17" customFormat="1" ht="15" thickBot="1">
      <c r="B29" s="83"/>
      <c r="C29" s="83"/>
      <c r="D29" s="83"/>
      <c r="E29" s="99"/>
      <c r="F29" s="99"/>
    </row>
    <row r="30" spans="1:15" s="17" customFormat="1">
      <c r="A30" s="93" t="s">
        <v>196</v>
      </c>
      <c r="B30" s="1305"/>
      <c r="C30" s="1306"/>
      <c r="D30" s="1306"/>
      <c r="E30" s="1306"/>
      <c r="F30" s="1307"/>
    </row>
    <row r="31" spans="1:15" s="17" customFormat="1">
      <c r="A31" s="94" t="s">
        <v>182</v>
      </c>
      <c r="B31" s="1308"/>
      <c r="C31" s="1309"/>
      <c r="D31" s="1309"/>
      <c r="E31" s="1309"/>
      <c r="F31" s="1310"/>
    </row>
    <row r="32" spans="1:15" s="17" customFormat="1">
      <c r="A32" s="94" t="s">
        <v>185</v>
      </c>
      <c r="B32" s="1312"/>
      <c r="C32" s="1309"/>
      <c r="D32" s="1309"/>
      <c r="E32" s="1309"/>
      <c r="F32" s="1310"/>
    </row>
    <row r="33" spans="1:6" s="17" customFormat="1">
      <c r="A33" s="95"/>
      <c r="B33" s="83"/>
      <c r="D33" s="83"/>
      <c r="E33" s="83"/>
      <c r="F33" s="96"/>
    </row>
    <row r="34" spans="1:6" s="17" customFormat="1" ht="29.25">
      <c r="A34" s="1297" t="s">
        <v>188</v>
      </c>
      <c r="B34" s="1298"/>
      <c r="C34" s="97" t="s">
        <v>189</v>
      </c>
      <c r="D34" s="97" t="s">
        <v>190</v>
      </c>
      <c r="E34" s="97" t="s">
        <v>191</v>
      </c>
      <c r="F34" s="98" t="s">
        <v>192</v>
      </c>
    </row>
    <row r="35" spans="1:6" s="17" customFormat="1" ht="15.75" thickBot="1">
      <c r="A35" s="1301"/>
      <c r="B35" s="1302"/>
      <c r="C35" s="245"/>
      <c r="D35" s="246"/>
      <c r="E35" s="333">
        <f>D35/12</f>
        <v>0</v>
      </c>
      <c r="F35" s="207">
        <f>ROUND(A35*C35*E35,0)</f>
        <v>0</v>
      </c>
    </row>
    <row r="36" spans="1:6" s="17" customFormat="1" ht="15.75" thickBot="1">
      <c r="A36" s="273"/>
      <c r="B36" s="285"/>
      <c r="C36" s="274"/>
      <c r="D36" s="275"/>
      <c r="E36" s="275"/>
      <c r="F36" s="276"/>
    </row>
    <row r="37" spans="1:6" s="17" customFormat="1">
      <c r="A37" s="93" t="s">
        <v>197</v>
      </c>
      <c r="B37" s="1305"/>
      <c r="C37" s="1306"/>
      <c r="D37" s="1306"/>
      <c r="E37" s="1306"/>
      <c r="F37" s="1307"/>
    </row>
    <row r="38" spans="1:6" s="17" customFormat="1">
      <c r="A38" s="94" t="s">
        <v>182</v>
      </c>
      <c r="B38" s="1308"/>
      <c r="C38" s="1309"/>
      <c r="D38" s="1309"/>
      <c r="E38" s="1309"/>
      <c r="F38" s="1310"/>
    </row>
    <row r="39" spans="1:6" s="17" customFormat="1">
      <c r="A39" s="94" t="s">
        <v>185</v>
      </c>
      <c r="B39" s="1312"/>
      <c r="C39" s="1309"/>
      <c r="D39" s="1309"/>
      <c r="E39" s="1309"/>
      <c r="F39" s="1310"/>
    </row>
    <row r="40" spans="1:6" s="17" customFormat="1">
      <c r="A40" s="95"/>
      <c r="B40" s="83"/>
      <c r="D40" s="83"/>
      <c r="E40" s="83"/>
      <c r="F40" s="96"/>
    </row>
    <row r="41" spans="1:6" s="17" customFormat="1" ht="29.25">
      <c r="A41" s="1297" t="s">
        <v>188</v>
      </c>
      <c r="B41" s="1298"/>
      <c r="C41" s="97" t="s">
        <v>189</v>
      </c>
      <c r="D41" s="97" t="s">
        <v>190</v>
      </c>
      <c r="E41" s="97" t="s">
        <v>191</v>
      </c>
      <c r="F41" s="98" t="s">
        <v>192</v>
      </c>
    </row>
    <row r="42" spans="1:6" s="17" customFormat="1" ht="15.75" thickBot="1">
      <c r="A42" s="1301"/>
      <c r="B42" s="1302"/>
      <c r="C42" s="245"/>
      <c r="D42" s="246"/>
      <c r="E42" s="333">
        <f>D42/12</f>
        <v>0</v>
      </c>
      <c r="F42" s="207">
        <f>ROUND(A42*C42*E42,0)</f>
        <v>0</v>
      </c>
    </row>
    <row r="43" spans="1:6" s="17" customFormat="1" ht="15.75" thickBot="1">
      <c r="A43" s="273"/>
      <c r="B43" s="285"/>
      <c r="C43" s="274"/>
      <c r="D43" s="275"/>
      <c r="E43" s="275"/>
      <c r="F43" s="276"/>
    </row>
    <row r="44" spans="1:6" s="17" customFormat="1">
      <c r="A44" s="93" t="s">
        <v>198</v>
      </c>
      <c r="B44" s="1305" t="s">
        <v>199</v>
      </c>
      <c r="C44" s="1306"/>
      <c r="D44" s="1306"/>
      <c r="E44" s="1306"/>
      <c r="F44" s="1307"/>
    </row>
    <row r="45" spans="1:6" s="17" customFormat="1" ht="42.75">
      <c r="A45" s="334" t="s">
        <v>200</v>
      </c>
      <c r="B45" s="1308"/>
      <c r="C45" s="1309"/>
      <c r="D45" s="1309"/>
      <c r="E45" s="1309"/>
      <c r="F45" s="1310"/>
    </row>
    <row r="46" spans="1:6" s="17" customFormat="1" ht="28.5">
      <c r="A46" s="334" t="s">
        <v>201</v>
      </c>
      <c r="B46" s="1312"/>
      <c r="C46" s="1309"/>
      <c r="D46" s="1309"/>
      <c r="E46" s="1309"/>
      <c r="F46" s="1310"/>
    </row>
    <row r="47" spans="1:6" s="17" customFormat="1">
      <c r="A47" s="95"/>
      <c r="B47" s="83"/>
      <c r="D47" s="83"/>
      <c r="E47" s="83"/>
      <c r="F47" s="96"/>
    </row>
    <row r="48" spans="1:6" s="17" customFormat="1" ht="29.25">
      <c r="A48" s="1297" t="s">
        <v>188</v>
      </c>
      <c r="B48" s="1298"/>
      <c r="C48" s="97" t="s">
        <v>202</v>
      </c>
      <c r="D48" s="97" t="s">
        <v>190</v>
      </c>
      <c r="E48" s="97" t="s">
        <v>142</v>
      </c>
      <c r="F48" s="98" t="s">
        <v>192</v>
      </c>
    </row>
    <row r="49" spans="1:8" s="17" customFormat="1" ht="15.75" thickBot="1">
      <c r="A49" s="1301">
        <v>100000</v>
      </c>
      <c r="B49" s="1302"/>
      <c r="C49" s="245">
        <v>1</v>
      </c>
      <c r="D49" s="328">
        <v>4</v>
      </c>
      <c r="E49" s="333">
        <f>D49/12</f>
        <v>0.33333333333333331</v>
      </c>
      <c r="F49" s="207">
        <f>ROUND(A49*C49*(D49/12),0)</f>
        <v>33333</v>
      </c>
      <c r="H49" s="17" t="s">
        <v>203</v>
      </c>
    </row>
    <row r="50" spans="1:8" s="17" customFormat="1" ht="15">
      <c r="A50" s="273"/>
      <c r="B50" s="285"/>
      <c r="C50" s="274"/>
      <c r="D50" s="275"/>
      <c r="E50" s="275"/>
      <c r="F50" s="276"/>
    </row>
    <row r="51" spans="1:8" ht="15">
      <c r="A51" s="335"/>
      <c r="B51" s="336" t="s">
        <v>204</v>
      </c>
      <c r="C51" s="337">
        <f>SUM(C14,C21,C28,C35,C42,C49)</f>
        <v>2</v>
      </c>
      <c r="E51" s="101" t="s">
        <v>205</v>
      </c>
      <c r="F51" s="277">
        <f>F14+F21+F28+F35+F42+F49</f>
        <v>133333</v>
      </c>
    </row>
    <row r="52" spans="1:8">
      <c r="D52" s="80" t="s">
        <v>142</v>
      </c>
      <c r="E52" s="331">
        <f>SUM(E14,E21,E28,E35,E42,E49)</f>
        <v>1.3333333333333333</v>
      </c>
      <c r="F52" s="80"/>
    </row>
    <row r="53" spans="1:8" s="17" customFormat="1" ht="15">
      <c r="A53" s="100" t="s">
        <v>206</v>
      </c>
      <c r="B53" s="251"/>
      <c r="F53" s="252"/>
    </row>
    <row r="54" spans="1:8" s="17" customFormat="1" ht="15">
      <c r="A54" s="253" t="s">
        <v>207</v>
      </c>
      <c r="D54" s="100"/>
    </row>
    <row r="55" spans="1:8" s="17" customFormat="1" ht="15">
      <c r="A55" s="1325" t="s">
        <v>208</v>
      </c>
      <c r="B55" s="1326"/>
      <c r="C55" s="1326"/>
      <c r="D55" s="1326"/>
      <c r="E55" s="1325" t="s">
        <v>209</v>
      </c>
      <c r="F55" s="1326"/>
      <c r="H55" s="17" t="s">
        <v>210</v>
      </c>
    </row>
    <row r="56" spans="1:8" s="17" customFormat="1">
      <c r="A56" s="1327" t="s">
        <v>211</v>
      </c>
      <c r="B56" s="1328"/>
      <c r="C56" s="1328"/>
      <c r="D56" s="1329"/>
      <c r="E56" s="1330">
        <f>ROUND($F$51*G56,0)</f>
        <v>10200</v>
      </c>
      <c r="F56" s="1331"/>
      <c r="G56" s="338">
        <v>7.6499999999999999E-2</v>
      </c>
      <c r="H56" s="339" t="s">
        <v>212</v>
      </c>
    </row>
    <row r="57" spans="1:8" s="17" customFormat="1">
      <c r="A57" s="1327" t="s">
        <v>213</v>
      </c>
      <c r="B57" s="1328"/>
      <c r="C57" s="1328"/>
      <c r="D57" s="1329"/>
      <c r="E57" s="1330">
        <f t="shared" ref="E57:E63" si="0">ROUND($F$51*G57,0)</f>
        <v>1800</v>
      </c>
      <c r="F57" s="1331"/>
      <c r="G57" s="338">
        <v>1.35E-2</v>
      </c>
    </row>
    <row r="58" spans="1:8" s="17" customFormat="1">
      <c r="A58" s="1327" t="s">
        <v>214</v>
      </c>
      <c r="B58" s="1328"/>
      <c r="C58" s="1328"/>
      <c r="D58" s="1329"/>
      <c r="E58" s="1330">
        <f t="shared" si="0"/>
        <v>13067</v>
      </c>
      <c r="F58" s="1331"/>
      <c r="G58" s="338">
        <v>9.8000000000000004E-2</v>
      </c>
    </row>
    <row r="59" spans="1:8" s="17" customFormat="1">
      <c r="A59" s="1327" t="s">
        <v>215</v>
      </c>
      <c r="B59" s="1328"/>
      <c r="C59" s="1328"/>
      <c r="D59" s="1329"/>
      <c r="E59" s="1330">
        <f>ROUND($F$51*G59,0)</f>
        <v>0</v>
      </c>
      <c r="F59" s="1331"/>
      <c r="G59" s="338">
        <v>0</v>
      </c>
    </row>
    <row r="60" spans="1:8" s="17" customFormat="1">
      <c r="A60" s="1327" t="s">
        <v>216</v>
      </c>
      <c r="B60" s="1328"/>
      <c r="C60" s="1328"/>
      <c r="D60" s="1329"/>
      <c r="E60" s="1330">
        <f t="shared" si="0"/>
        <v>2933</v>
      </c>
      <c r="F60" s="1331"/>
      <c r="G60" s="338">
        <v>2.1999999999999999E-2</v>
      </c>
    </row>
    <row r="61" spans="1:8" s="17" customFormat="1">
      <c r="A61" s="1327" t="s">
        <v>217</v>
      </c>
      <c r="B61" s="1328"/>
      <c r="C61" s="1328"/>
      <c r="D61" s="1329"/>
      <c r="E61" s="1330">
        <f t="shared" si="0"/>
        <v>0</v>
      </c>
      <c r="F61" s="1331"/>
      <c r="G61" s="338">
        <v>0</v>
      </c>
    </row>
    <row r="62" spans="1:8" s="17" customFormat="1">
      <c r="A62" s="1327" t="s">
        <v>218</v>
      </c>
      <c r="B62" s="1328"/>
      <c r="C62" s="1328"/>
      <c r="D62" s="1329"/>
      <c r="E62" s="1330">
        <f t="shared" si="0"/>
        <v>0</v>
      </c>
      <c r="F62" s="1331"/>
      <c r="G62" s="338">
        <v>0</v>
      </c>
    </row>
    <row r="63" spans="1:8" s="17" customFormat="1">
      <c r="A63" s="1327" t="s">
        <v>157</v>
      </c>
      <c r="B63" s="1328"/>
      <c r="C63" s="1328"/>
      <c r="D63" s="1329"/>
      <c r="E63" s="1330">
        <f t="shared" si="0"/>
        <v>0</v>
      </c>
      <c r="F63" s="1331"/>
      <c r="G63" s="338">
        <v>0</v>
      </c>
    </row>
    <row r="64" spans="1:8" s="17" customFormat="1" ht="15">
      <c r="E64" s="210" t="s">
        <v>219</v>
      </c>
      <c r="F64" s="252">
        <f>SUM(E56:F63)</f>
        <v>28000</v>
      </c>
    </row>
    <row r="65" spans="1:13" s="17" customFormat="1"/>
    <row r="66" spans="1:13" s="17" customFormat="1" ht="15">
      <c r="C66" s="254"/>
      <c r="E66" s="101" t="s">
        <v>220</v>
      </c>
      <c r="F66" s="321">
        <f>IF(F64=0,0,F64/F51)</f>
        <v>0.2100005250013125</v>
      </c>
    </row>
    <row r="67" spans="1:13" s="17" customFormat="1" ht="15.75" thickBot="1">
      <c r="A67" s="102"/>
      <c r="D67" s="254"/>
      <c r="E67" s="100"/>
    </row>
    <row r="68" spans="1:13" s="17" customFormat="1" ht="15.75" thickBot="1">
      <c r="C68" s="103"/>
      <c r="D68" s="104"/>
      <c r="E68" s="105" t="s">
        <v>221</v>
      </c>
      <c r="F68" s="255">
        <f>ROUND(F51+F64,0)</f>
        <v>161333</v>
      </c>
    </row>
    <row r="69" spans="1:13" ht="15">
      <c r="E69" s="106"/>
      <c r="F69" s="256"/>
    </row>
    <row r="70" spans="1:13" s="17" customFormat="1" ht="15">
      <c r="A70" s="100" t="s">
        <v>222</v>
      </c>
    </row>
    <row r="72" spans="1:13">
      <c r="A72" s="272"/>
      <c r="B72" s="272"/>
    </row>
    <row r="73" spans="1:13" s="107" customFormat="1" ht="15">
      <c r="A73" s="212" t="s">
        <v>223</v>
      </c>
      <c r="B73" s="213"/>
      <c r="C73" s="214"/>
      <c r="D73" s="214"/>
      <c r="E73" s="213"/>
      <c r="F73" s="257"/>
    </row>
    <row r="74" spans="1:13" s="107" customFormat="1" ht="15">
      <c r="A74" s="215"/>
      <c r="B74" s="213"/>
      <c r="C74" s="214"/>
      <c r="D74" s="214"/>
      <c r="E74" s="213"/>
      <c r="F74" s="257"/>
    </row>
    <row r="75" spans="1:13" ht="15">
      <c r="A75" s="1234" t="s">
        <v>224</v>
      </c>
      <c r="B75" s="1334" t="s">
        <v>225</v>
      </c>
      <c r="C75" s="1335"/>
      <c r="D75" s="1335"/>
      <c r="E75" s="1234" t="s">
        <v>226</v>
      </c>
      <c r="F75" s="258" t="s">
        <v>209</v>
      </c>
      <c r="H75" s="1234" t="s">
        <v>224</v>
      </c>
      <c r="I75" s="1334" t="s">
        <v>225</v>
      </c>
      <c r="J75" s="1335"/>
      <c r="K75" s="1335"/>
      <c r="L75" s="1234" t="s">
        <v>226</v>
      </c>
      <c r="M75" s="258" t="s">
        <v>209</v>
      </c>
    </row>
    <row r="76" spans="1:13">
      <c r="A76" s="218"/>
      <c r="B76" s="1332"/>
      <c r="C76" s="1332"/>
      <c r="D76" s="1332"/>
      <c r="E76" s="218"/>
      <c r="F76" s="259"/>
      <c r="H76" s="216" t="s">
        <v>227</v>
      </c>
      <c r="I76" s="1333" t="s">
        <v>228</v>
      </c>
      <c r="J76" s="1333"/>
      <c r="K76" s="1333"/>
      <c r="L76" s="216" t="s">
        <v>229</v>
      </c>
      <c r="M76" s="260">
        <f>3000*12</f>
        <v>36000</v>
      </c>
    </row>
    <row r="77" spans="1:13">
      <c r="A77" s="216"/>
      <c r="B77" s="1332"/>
      <c r="C77" s="1332"/>
      <c r="D77" s="1332"/>
      <c r="E77" s="216"/>
      <c r="F77" s="261"/>
    </row>
    <row r="78" spans="1:13">
      <c r="A78" s="216"/>
      <c r="B78" s="1332"/>
      <c r="C78" s="1332"/>
      <c r="D78" s="1332"/>
      <c r="E78" s="216"/>
      <c r="F78" s="261"/>
    </row>
    <row r="79" spans="1:13">
      <c r="A79" s="216"/>
      <c r="B79" s="1332"/>
      <c r="C79" s="1332"/>
      <c r="D79" s="1332"/>
      <c r="E79" s="216"/>
      <c r="F79" s="261"/>
    </row>
    <row r="80" spans="1:13">
      <c r="A80" s="216"/>
      <c r="B80" s="1332"/>
      <c r="C80" s="1332"/>
      <c r="D80" s="1332"/>
      <c r="E80" s="216"/>
      <c r="F80" s="261"/>
    </row>
    <row r="81" spans="1:13" ht="15">
      <c r="E81" s="217" t="s">
        <v>230</v>
      </c>
      <c r="F81" s="262">
        <f>ROUND(SUM(F76:F80),0)</f>
        <v>0</v>
      </c>
    </row>
    <row r="83" spans="1:13" ht="15">
      <c r="A83" s="212" t="s">
        <v>231</v>
      </c>
    </row>
    <row r="84" spans="1:13" ht="15">
      <c r="A84" s="215"/>
    </row>
    <row r="85" spans="1:13" ht="15">
      <c r="A85" s="1234" t="s">
        <v>224</v>
      </c>
      <c r="B85" s="1334" t="s">
        <v>225</v>
      </c>
      <c r="C85" s="1335"/>
      <c r="D85" s="1335"/>
      <c r="E85" s="1234" t="s">
        <v>226</v>
      </c>
      <c r="F85" s="258" t="s">
        <v>209</v>
      </c>
      <c r="H85" s="1234" t="s">
        <v>224</v>
      </c>
      <c r="I85" s="1334" t="s">
        <v>225</v>
      </c>
      <c r="J85" s="1335"/>
      <c r="K85" s="1335"/>
      <c r="L85" s="1234" t="s">
        <v>226</v>
      </c>
      <c r="M85" s="258" t="s">
        <v>209</v>
      </c>
    </row>
    <row r="86" spans="1:13">
      <c r="A86" s="218"/>
      <c r="B86" s="1332"/>
      <c r="C86" s="1332"/>
      <c r="D86" s="1332"/>
      <c r="E86" s="218"/>
      <c r="F86" s="259"/>
      <c r="H86" s="216" t="s">
        <v>232</v>
      </c>
      <c r="I86" s="1333" t="s">
        <v>233</v>
      </c>
      <c r="J86" s="1333"/>
      <c r="K86" s="1333"/>
      <c r="L86" s="216" t="s">
        <v>234</v>
      </c>
      <c r="M86" s="260">
        <f>12*200</f>
        <v>2400</v>
      </c>
    </row>
    <row r="87" spans="1:13">
      <c r="A87" s="218"/>
      <c r="B87" s="1332"/>
      <c r="C87" s="1332"/>
      <c r="D87" s="1332"/>
      <c r="E87" s="218"/>
      <c r="F87" s="259"/>
    </row>
    <row r="88" spans="1:13">
      <c r="A88" s="218"/>
      <c r="B88" s="1332"/>
      <c r="C88" s="1332"/>
      <c r="D88" s="1332"/>
      <c r="E88" s="218"/>
      <c r="F88" s="259"/>
    </row>
    <row r="89" spans="1:13">
      <c r="A89" s="218"/>
      <c r="B89" s="1332"/>
      <c r="C89" s="1332"/>
      <c r="D89" s="1332"/>
      <c r="E89" s="218"/>
      <c r="F89" s="259"/>
    </row>
    <row r="90" spans="1:13">
      <c r="A90" s="218"/>
      <c r="B90" s="1332"/>
      <c r="C90" s="1332"/>
      <c r="D90" s="1332"/>
      <c r="E90" s="218"/>
      <c r="F90" s="259"/>
    </row>
    <row r="91" spans="1:13" ht="15">
      <c r="D91" s="108"/>
      <c r="E91" s="217" t="s">
        <v>235</v>
      </c>
      <c r="F91" s="262">
        <f>ROUND(SUM(F86:F90),0)</f>
        <v>0</v>
      </c>
    </row>
    <row r="92" spans="1:13" ht="15">
      <c r="A92" s="215"/>
    </row>
    <row r="93" spans="1:13" ht="15">
      <c r="A93" s="212" t="s">
        <v>236</v>
      </c>
    </row>
    <row r="94" spans="1:13" ht="15">
      <c r="A94" s="215"/>
    </row>
    <row r="95" spans="1:13" ht="15">
      <c r="A95" s="1234" t="s">
        <v>224</v>
      </c>
      <c r="B95" s="1334" t="s">
        <v>225</v>
      </c>
      <c r="C95" s="1335"/>
      <c r="D95" s="1335"/>
      <c r="E95" s="1234" t="s">
        <v>226</v>
      </c>
      <c r="F95" s="258" t="s">
        <v>209</v>
      </c>
      <c r="H95" s="1234" t="s">
        <v>224</v>
      </c>
      <c r="I95" s="1334" t="s">
        <v>225</v>
      </c>
      <c r="J95" s="1335"/>
      <c r="K95" s="1335"/>
      <c r="L95" s="1234" t="s">
        <v>226</v>
      </c>
      <c r="M95" s="258" t="s">
        <v>209</v>
      </c>
    </row>
    <row r="96" spans="1:13">
      <c r="A96" s="218"/>
      <c r="B96" s="1332"/>
      <c r="C96" s="1332"/>
      <c r="D96" s="1332"/>
      <c r="E96" s="218"/>
      <c r="F96" s="259"/>
      <c r="H96" s="216" t="s">
        <v>237</v>
      </c>
      <c r="I96" s="1333" t="s">
        <v>238</v>
      </c>
      <c r="J96" s="1333"/>
      <c r="K96" s="1333"/>
      <c r="L96" s="216" t="s">
        <v>239</v>
      </c>
      <c r="M96" s="260">
        <f>100*12</f>
        <v>1200</v>
      </c>
    </row>
    <row r="97" spans="1:13">
      <c r="A97" s="218"/>
      <c r="B97" s="1332"/>
      <c r="C97" s="1332"/>
      <c r="D97" s="1332"/>
      <c r="E97" s="218"/>
      <c r="F97" s="259"/>
    </row>
    <row r="98" spans="1:13">
      <c r="A98" s="218"/>
      <c r="B98" s="1332"/>
      <c r="C98" s="1332"/>
      <c r="D98" s="1332"/>
      <c r="E98" s="218"/>
      <c r="F98" s="259"/>
    </row>
    <row r="99" spans="1:13">
      <c r="A99" s="218"/>
      <c r="B99" s="1332"/>
      <c r="C99" s="1332"/>
      <c r="D99" s="1332"/>
      <c r="E99" s="218"/>
      <c r="F99" s="259"/>
    </row>
    <row r="100" spans="1:13">
      <c r="A100" s="218"/>
      <c r="B100" s="1332"/>
      <c r="C100" s="1332"/>
      <c r="D100" s="1332"/>
      <c r="E100" s="218"/>
      <c r="F100" s="259"/>
    </row>
    <row r="101" spans="1:13" ht="15">
      <c r="A101" s="215"/>
      <c r="D101" s="108"/>
      <c r="E101" s="217" t="s">
        <v>240</v>
      </c>
      <c r="F101" s="262">
        <f>ROUND(SUM(F96:F100),0)</f>
        <v>0</v>
      </c>
    </row>
    <row r="103" spans="1:13" ht="15">
      <c r="A103" s="212" t="s">
        <v>241</v>
      </c>
    </row>
    <row r="104" spans="1:13">
      <c r="E104" s="109"/>
      <c r="F104" s="254"/>
    </row>
    <row r="105" spans="1:13" ht="15">
      <c r="A105" s="219" t="s">
        <v>242</v>
      </c>
      <c r="C105" s="219" t="s">
        <v>243</v>
      </c>
      <c r="D105" s="219" t="s">
        <v>224</v>
      </c>
      <c r="E105" s="219" t="s">
        <v>226</v>
      </c>
      <c r="F105" s="263" t="s">
        <v>209</v>
      </c>
      <c r="H105" s="219" t="s">
        <v>242</v>
      </c>
      <c r="J105" s="219" t="s">
        <v>243</v>
      </c>
      <c r="K105" s="219" t="s">
        <v>224</v>
      </c>
      <c r="L105" s="219" t="s">
        <v>226</v>
      </c>
      <c r="M105" s="263" t="s">
        <v>209</v>
      </c>
    </row>
    <row r="106" spans="1:13" ht="28.5">
      <c r="A106" s="1336"/>
      <c r="B106" s="1332"/>
      <c r="C106" s="1235"/>
      <c r="D106" s="1235"/>
      <c r="E106" s="1235"/>
      <c r="F106" s="264"/>
      <c r="H106" s="1337" t="s">
        <v>244</v>
      </c>
      <c r="I106" s="1333"/>
      <c r="J106" s="1236" t="s">
        <v>245</v>
      </c>
      <c r="K106" s="1236" t="s">
        <v>246</v>
      </c>
      <c r="L106" s="1236" t="s">
        <v>247</v>
      </c>
      <c r="M106" s="265">
        <v>400</v>
      </c>
    </row>
    <row r="107" spans="1:13">
      <c r="A107" s="1336"/>
      <c r="B107" s="1332"/>
      <c r="C107" s="1235"/>
      <c r="D107" s="1235"/>
      <c r="E107" s="1235"/>
      <c r="F107" s="264"/>
    </row>
    <row r="108" spans="1:13">
      <c r="A108" s="1336"/>
      <c r="B108" s="1332"/>
      <c r="C108" s="1235"/>
      <c r="D108" s="1235"/>
      <c r="E108" s="1235"/>
      <c r="F108" s="264"/>
    </row>
    <row r="109" spans="1:13">
      <c r="A109" s="1336"/>
      <c r="B109" s="1332"/>
      <c r="C109" s="1235"/>
      <c r="D109" s="1235"/>
      <c r="E109" s="1235"/>
      <c r="F109" s="264"/>
    </row>
    <row r="110" spans="1:13" ht="15">
      <c r="E110" s="217" t="s">
        <v>248</v>
      </c>
      <c r="F110" s="262">
        <f>ROUND(SUM(F106:F109),0)</f>
        <v>0</v>
      </c>
    </row>
    <row r="112" spans="1:13" ht="15">
      <c r="A112" s="212" t="s">
        <v>249</v>
      </c>
    </row>
    <row r="113" spans="1:13" ht="15">
      <c r="A113" s="220"/>
    </row>
    <row r="114" spans="1:13" ht="15">
      <c r="A114" s="1234" t="s">
        <v>250</v>
      </c>
      <c r="B114" s="1334" t="s">
        <v>251</v>
      </c>
      <c r="C114" s="1335"/>
      <c r="D114" s="1335"/>
      <c r="E114" s="1234" t="s">
        <v>226</v>
      </c>
      <c r="F114" s="258" t="s">
        <v>209</v>
      </c>
      <c r="H114" s="1234" t="s">
        <v>250</v>
      </c>
      <c r="I114" s="1334" t="s">
        <v>251</v>
      </c>
      <c r="J114" s="1335"/>
      <c r="K114" s="1335"/>
      <c r="L114" s="1234" t="s">
        <v>226</v>
      </c>
      <c r="M114" s="258" t="s">
        <v>209</v>
      </c>
    </row>
    <row r="115" spans="1:13">
      <c r="A115" s="218"/>
      <c r="B115" s="1332"/>
      <c r="C115" s="1332"/>
      <c r="D115" s="1332"/>
      <c r="E115" s="218"/>
      <c r="F115" s="259"/>
      <c r="H115" s="216" t="s">
        <v>252</v>
      </c>
      <c r="I115" s="1333" t="s">
        <v>253</v>
      </c>
      <c r="J115" s="1333"/>
      <c r="K115" s="1333"/>
      <c r="L115" s="216" t="s">
        <v>254</v>
      </c>
      <c r="M115" s="260">
        <f>500*4</f>
        <v>2000</v>
      </c>
    </row>
    <row r="116" spans="1:13">
      <c r="A116" s="218"/>
      <c r="B116" s="1332"/>
      <c r="C116" s="1332"/>
      <c r="D116" s="1332"/>
      <c r="E116" s="218"/>
      <c r="F116" s="259"/>
    </row>
    <row r="117" spans="1:13">
      <c r="A117" s="218"/>
      <c r="B117" s="1332"/>
      <c r="C117" s="1332"/>
      <c r="D117" s="1332"/>
      <c r="E117" s="218"/>
      <c r="F117" s="259"/>
    </row>
    <row r="118" spans="1:13">
      <c r="A118" s="218"/>
      <c r="B118" s="1332"/>
      <c r="C118" s="1332"/>
      <c r="D118" s="1332"/>
      <c r="E118" s="218"/>
      <c r="F118" s="259"/>
    </row>
    <row r="119" spans="1:13" ht="15">
      <c r="D119" s="108"/>
      <c r="E119" s="217" t="s">
        <v>255</v>
      </c>
      <c r="F119" s="262">
        <f>ROUND(SUM(F115:F118),0)</f>
        <v>0</v>
      </c>
    </row>
    <row r="121" spans="1:13" ht="15">
      <c r="A121" s="212" t="s">
        <v>256</v>
      </c>
    </row>
    <row r="122" spans="1:13" ht="15">
      <c r="A122" s="220"/>
    </row>
    <row r="123" spans="1:13" ht="15">
      <c r="A123" s="1234" t="s">
        <v>224</v>
      </c>
      <c r="B123" s="1334" t="s">
        <v>225</v>
      </c>
      <c r="C123" s="1335"/>
      <c r="D123" s="1335"/>
      <c r="E123" s="1234" t="s">
        <v>226</v>
      </c>
      <c r="F123" s="258" t="s">
        <v>209</v>
      </c>
      <c r="H123" s="1234" t="s">
        <v>224</v>
      </c>
      <c r="I123" s="1334" t="s">
        <v>225</v>
      </c>
      <c r="J123" s="1335"/>
      <c r="K123" s="1335"/>
      <c r="L123" s="1234" t="s">
        <v>226</v>
      </c>
      <c r="M123" s="258" t="s">
        <v>209</v>
      </c>
    </row>
    <row r="124" spans="1:13">
      <c r="A124" s="218"/>
      <c r="B124" s="1332"/>
      <c r="C124" s="1332"/>
      <c r="D124" s="1332"/>
      <c r="E124" s="218"/>
      <c r="F124" s="259"/>
      <c r="H124" s="216" t="s">
        <v>257</v>
      </c>
      <c r="I124" s="1333" t="s">
        <v>258</v>
      </c>
      <c r="J124" s="1333"/>
      <c r="K124" s="1333"/>
      <c r="L124" s="216" t="s">
        <v>259</v>
      </c>
      <c r="M124" s="260">
        <f>50*20</f>
        <v>1000</v>
      </c>
    </row>
    <row r="125" spans="1:13">
      <c r="A125" s="216"/>
      <c r="B125" s="1333"/>
      <c r="C125" s="1333"/>
      <c r="D125" s="1333"/>
      <c r="E125" s="216"/>
      <c r="F125" s="260"/>
    </row>
    <row r="126" spans="1:13" ht="15">
      <c r="E126" s="217" t="s">
        <v>260</v>
      </c>
      <c r="F126" s="262">
        <f>SUM(F124:F125)</f>
        <v>0</v>
      </c>
    </row>
    <row r="127" spans="1:13" ht="15" thickBot="1"/>
    <row r="128" spans="1:13" ht="15.75" thickBot="1">
      <c r="C128" s="17"/>
      <c r="D128" s="103"/>
      <c r="E128" s="110" t="s">
        <v>261</v>
      </c>
      <c r="F128" s="255">
        <f>ROUND(F81+F91+F101+F110+F119+F126,0)</f>
        <v>0</v>
      </c>
    </row>
    <row r="130" spans="1:6" ht="15">
      <c r="A130" s="100" t="s">
        <v>262</v>
      </c>
      <c r="B130" s="17"/>
      <c r="C130" s="17"/>
      <c r="D130" s="17"/>
      <c r="E130" s="17"/>
      <c r="F130" s="254"/>
    </row>
    <row r="132" spans="1:6" ht="15">
      <c r="A132" s="1234" t="s">
        <v>263</v>
      </c>
      <c r="B132" s="1334" t="s">
        <v>225</v>
      </c>
      <c r="C132" s="1335"/>
      <c r="D132" s="1335"/>
      <c r="E132" s="1234"/>
      <c r="F132" s="258" t="s">
        <v>209</v>
      </c>
    </row>
    <row r="133" spans="1:6">
      <c r="A133" s="218"/>
      <c r="B133" s="1338"/>
      <c r="C133" s="1339"/>
      <c r="D133" s="1339"/>
      <c r="E133" s="1340"/>
      <c r="F133" s="259"/>
    </row>
    <row r="134" spans="1:6">
      <c r="A134" s="216"/>
      <c r="B134" s="1341"/>
      <c r="C134" s="1342"/>
      <c r="D134" s="1342"/>
      <c r="E134" s="1340"/>
      <c r="F134" s="259"/>
    </row>
    <row r="135" spans="1:6" ht="15" thickBot="1">
      <c r="A135" s="17"/>
      <c r="B135" s="17"/>
      <c r="C135" s="17"/>
      <c r="D135" s="17"/>
      <c r="E135" s="17"/>
      <c r="F135" s="254"/>
    </row>
    <row r="136" spans="1:6" ht="15.75" thickBot="1">
      <c r="C136" s="17"/>
      <c r="D136" s="103"/>
      <c r="E136" s="110" t="s">
        <v>264</v>
      </c>
      <c r="F136" s="255">
        <f>ROUND(SUM(F133:F134),0)</f>
        <v>0</v>
      </c>
    </row>
    <row r="137" spans="1:6" ht="15" thickBot="1"/>
    <row r="138" spans="1:6" ht="15.75" thickBot="1">
      <c r="C138" s="17"/>
      <c r="D138" s="103"/>
      <c r="E138" s="105" t="s">
        <v>265</v>
      </c>
      <c r="F138" s="255">
        <f>ROUND(F68+F128+F136,0)</f>
        <v>161333</v>
      </c>
    </row>
    <row r="140" spans="1:6" s="17" customFormat="1" ht="15">
      <c r="A140" s="100" t="s">
        <v>266</v>
      </c>
      <c r="B140" s="111"/>
      <c r="F140" s="254"/>
    </row>
    <row r="141" spans="1:6" ht="15">
      <c r="A141" s="17"/>
      <c r="B141" s="111"/>
    </row>
    <row r="142" spans="1:6" ht="15">
      <c r="A142" s="221" t="s">
        <v>267</v>
      </c>
      <c r="F142" s="258" t="s">
        <v>268</v>
      </c>
    </row>
    <row r="143" spans="1:6">
      <c r="A143" s="1155"/>
      <c r="B143" s="1156"/>
      <c r="C143" s="1157"/>
      <c r="D143" s="1157"/>
      <c r="E143" s="1158"/>
      <c r="F143" s="266"/>
    </row>
    <row r="144" spans="1:6">
      <c r="A144" s="112"/>
      <c r="B144" s="113"/>
      <c r="C144" s="108"/>
      <c r="D144" s="108"/>
      <c r="E144" s="114"/>
      <c r="F144" s="267"/>
    </row>
    <row r="145" spans="1:13">
      <c r="A145" s="112"/>
      <c r="B145" s="113"/>
      <c r="C145" s="108"/>
      <c r="D145" s="108"/>
      <c r="E145" s="114"/>
      <c r="F145" s="267"/>
    </row>
    <row r="146" spans="1:13">
      <c r="A146" s="112"/>
      <c r="B146" s="113"/>
      <c r="C146" s="108"/>
      <c r="D146" s="108"/>
      <c r="E146" s="114"/>
      <c r="F146" s="267"/>
    </row>
    <row r="147" spans="1:13">
      <c r="A147" s="17"/>
      <c r="B147" s="268"/>
      <c r="C147" s="17"/>
      <c r="D147" s="17"/>
      <c r="E147" s="17"/>
      <c r="F147" s="254"/>
    </row>
    <row r="148" spans="1:13" ht="15.75" thickBot="1">
      <c r="A148" s="115"/>
      <c r="E148" s="106" t="s">
        <v>269</v>
      </c>
      <c r="F148" s="269">
        <v>0.15</v>
      </c>
    </row>
    <row r="149" spans="1:13" ht="15.75" thickBot="1">
      <c r="A149" s="116"/>
      <c r="D149" s="103"/>
      <c r="E149" s="117" t="s">
        <v>270</v>
      </c>
      <c r="F149" s="255">
        <f>ROUND(SUM(F143:F146),0)</f>
        <v>0</v>
      </c>
    </row>
    <row r="150" spans="1:13">
      <c r="A150" s="116"/>
      <c r="F150" s="80"/>
    </row>
    <row r="151" spans="1:13" ht="15" thickBot="1"/>
    <row r="152" spans="1:13" ht="16.5" thickBot="1">
      <c r="E152" s="118" t="s">
        <v>271</v>
      </c>
      <c r="F152" s="270">
        <f>ROUND(F138+F149,0)</f>
        <v>161333</v>
      </c>
    </row>
    <row r="154" spans="1:13" ht="15">
      <c r="A154" s="271"/>
    </row>
    <row r="155" spans="1:13" s="17" customFormat="1"/>
    <row r="157" spans="1:13" ht="15">
      <c r="H157" s="1234" t="s">
        <v>263</v>
      </c>
      <c r="I157" s="1334" t="s">
        <v>225</v>
      </c>
      <c r="J157" s="1335"/>
      <c r="K157" s="1335"/>
      <c r="L157" s="1234"/>
      <c r="M157" s="258" t="s">
        <v>209</v>
      </c>
    </row>
    <row r="158" spans="1:13">
      <c r="H158" s="216" t="s">
        <v>272</v>
      </c>
      <c r="I158" s="1341" t="s">
        <v>273</v>
      </c>
      <c r="J158" s="1342"/>
      <c r="K158" s="1342"/>
      <c r="L158" s="1340"/>
      <c r="M158" s="260">
        <v>15000</v>
      </c>
    </row>
    <row r="160" spans="1:13" s="17" customFormat="1"/>
    <row r="164" spans="6:6">
      <c r="F164" s="80"/>
    </row>
    <row r="165" spans="6:6">
      <c r="F165" s="80"/>
    </row>
    <row r="166" spans="6:6">
      <c r="F166" s="80"/>
    </row>
    <row r="167" spans="6:6">
      <c r="F167" s="80"/>
    </row>
    <row r="168" spans="6:6">
      <c r="F168" s="80"/>
    </row>
    <row r="169" spans="6:6">
      <c r="F169" s="80"/>
    </row>
    <row r="170" spans="6:6">
      <c r="F170" s="80"/>
    </row>
  </sheetData>
  <mergeCells count="102">
    <mergeCell ref="B125:D125"/>
    <mergeCell ref="B132:D132"/>
    <mergeCell ref="I157:K157"/>
    <mergeCell ref="B133:E133"/>
    <mergeCell ref="I158:L158"/>
    <mergeCell ref="B134:E134"/>
    <mergeCell ref="B116:D116"/>
    <mergeCell ref="B117:D117"/>
    <mergeCell ref="B118:D118"/>
    <mergeCell ref="B123:D123"/>
    <mergeCell ref="I123:K123"/>
    <mergeCell ref="B124:D124"/>
    <mergeCell ref="I124:K124"/>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89:D89"/>
    <mergeCell ref="B90:D90"/>
    <mergeCell ref="B95:D95"/>
    <mergeCell ref="I95:K95"/>
    <mergeCell ref="B96:D96"/>
    <mergeCell ref="I96:K96"/>
    <mergeCell ref="B85:D85"/>
    <mergeCell ref="I85:K85"/>
    <mergeCell ref="B86:D86"/>
    <mergeCell ref="I86:K86"/>
    <mergeCell ref="B87:D87"/>
    <mergeCell ref="B88:D88"/>
    <mergeCell ref="B76:D76"/>
    <mergeCell ref="I76:K76"/>
    <mergeCell ref="B77:D77"/>
    <mergeCell ref="B78:D78"/>
    <mergeCell ref="B79:D79"/>
    <mergeCell ref="B80:D80"/>
    <mergeCell ref="A62:D62"/>
    <mergeCell ref="E62:F62"/>
    <mergeCell ref="A63:D63"/>
    <mergeCell ref="E63:F63"/>
    <mergeCell ref="B75:D75"/>
    <mergeCell ref="I75:K75"/>
    <mergeCell ref="A59:D59"/>
    <mergeCell ref="E59:F59"/>
    <mergeCell ref="A60:D60"/>
    <mergeCell ref="E60:F60"/>
    <mergeCell ref="A61:D61"/>
    <mergeCell ref="E61:F61"/>
    <mergeCell ref="A56:D56"/>
    <mergeCell ref="E56:F56"/>
    <mergeCell ref="A57:D57"/>
    <mergeCell ref="E57:F57"/>
    <mergeCell ref="A58:D58"/>
    <mergeCell ref="E58:F58"/>
    <mergeCell ref="B44:F44"/>
    <mergeCell ref="B45:F45"/>
    <mergeCell ref="B46:F46"/>
    <mergeCell ref="A48:B48"/>
    <mergeCell ref="A49:B49"/>
    <mergeCell ref="A55:D55"/>
    <mergeCell ref="E55:F55"/>
    <mergeCell ref="A35:B35"/>
    <mergeCell ref="B37:F37"/>
    <mergeCell ref="B38:F38"/>
    <mergeCell ref="B39:F39"/>
    <mergeCell ref="A41:B41"/>
    <mergeCell ref="A42:B42"/>
    <mergeCell ref="A27:B27"/>
    <mergeCell ref="A28:B28"/>
    <mergeCell ref="B30:F30"/>
    <mergeCell ref="B31:F31"/>
    <mergeCell ref="B32:F32"/>
    <mergeCell ref="A34:B34"/>
    <mergeCell ref="H19:O20"/>
    <mergeCell ref="A20:B20"/>
    <mergeCell ref="A21:B21"/>
    <mergeCell ref="B23:F23"/>
    <mergeCell ref="B24:F24"/>
    <mergeCell ref="B25:F25"/>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s>
  <pageMargins left="0.7" right="0.7" top="0.75" bottom="0.75" header="0.3" footer="0.3"/>
  <pageSetup scale="79" fitToHeight="0" orientation="portrait" r:id="rId1"/>
  <rowBreaks count="2" manualBreakCount="2">
    <brk id="51" max="16383" man="1"/>
    <brk id="11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view="pageBreakPreview" topLeftCell="B1" zoomScale="90" zoomScaleNormal="100" zoomScaleSheetLayoutView="90" workbookViewId="0">
      <selection activeCell="J2" sqref="J2"/>
    </sheetView>
  </sheetViews>
  <sheetFormatPr defaultColWidth="9.140625" defaultRowHeight="14.25"/>
  <cols>
    <col min="1" max="1" width="40.85546875" style="134" customWidth="1"/>
    <col min="2" max="2" width="14.28515625" style="134" customWidth="1"/>
    <col min="3" max="4" width="14.28515625" style="18" customWidth="1"/>
    <col min="5" max="6" width="14.42578125" style="19" customWidth="1"/>
    <col min="7" max="8" width="14.42578125" style="20" customWidth="1"/>
    <col min="9" max="9" width="15.140625" style="20" customWidth="1"/>
    <col min="10" max="10" width="104.5703125" style="2" customWidth="1"/>
    <col min="11" max="11" width="1.7109375" style="6" bestFit="1" customWidth="1"/>
    <col min="12" max="12" width="48.7109375" style="6" bestFit="1" customWidth="1"/>
    <col min="13" max="16384" width="9.140625" style="6"/>
  </cols>
  <sheetData>
    <row r="1" spans="1:11" ht="21.75" customHeight="1">
      <c r="A1" s="1348" t="s">
        <v>86</v>
      </c>
      <c r="B1" s="1349"/>
      <c r="C1" s="1349"/>
      <c r="D1" s="1349"/>
      <c r="E1" s="1349"/>
      <c r="F1" s="1349"/>
      <c r="G1" s="1349"/>
      <c r="H1" s="1349"/>
      <c r="I1" s="1349"/>
      <c r="J1" s="688" t="s">
        <v>274</v>
      </c>
      <c r="K1" s="536"/>
    </row>
    <row r="2" spans="1:11" ht="24.75" customHeight="1">
      <c r="A2" s="710" t="s">
        <v>275</v>
      </c>
      <c r="B2" s="1159"/>
      <c r="C2" s="1160"/>
      <c r="D2" s="1160"/>
      <c r="E2" s="1161"/>
      <c r="F2" s="1162"/>
      <c r="G2" s="1163"/>
      <c r="H2" s="1163"/>
      <c r="I2" s="1164" t="s">
        <v>89</v>
      </c>
      <c r="J2" s="688" t="s">
        <v>276</v>
      </c>
      <c r="K2" s="536"/>
    </row>
    <row r="3" spans="1:11" ht="21.75" customHeight="1">
      <c r="A3" s="711" t="s">
        <v>277</v>
      </c>
      <c r="B3" s="538"/>
      <c r="C3" s="539"/>
      <c r="D3" s="539"/>
      <c r="E3" s="540"/>
      <c r="F3" s="541" t="s">
        <v>278</v>
      </c>
      <c r="G3" s="542"/>
      <c r="H3" s="542"/>
      <c r="I3" s="712"/>
      <c r="J3" s="688" t="s">
        <v>279</v>
      </c>
      <c r="K3" s="536"/>
    </row>
    <row r="4" spans="1:11" ht="21.75" customHeight="1">
      <c r="A4" s="713" t="s">
        <v>280</v>
      </c>
      <c r="B4" s="1165"/>
      <c r="C4" s="543"/>
      <c r="D4" s="543"/>
      <c r="E4" s="537"/>
      <c r="F4" s="464"/>
      <c r="G4" s="1166" t="s">
        <v>281</v>
      </c>
      <c r="H4" s="465"/>
      <c r="I4" s="714"/>
      <c r="J4" s="688" t="s">
        <v>282</v>
      </c>
      <c r="K4" s="536"/>
    </row>
    <row r="5" spans="1:11" ht="21.75" customHeight="1" thickBot="1">
      <c r="A5" s="715" t="s">
        <v>283</v>
      </c>
      <c r="B5" s="691" t="e">
        <f>#REF!</f>
        <v>#REF!</v>
      </c>
      <c r="C5" s="544"/>
      <c r="D5" s="544"/>
      <c r="E5" s="545"/>
      <c r="F5" s="545"/>
      <c r="G5" s="545"/>
      <c r="H5" s="545"/>
      <c r="I5" s="716"/>
      <c r="J5" s="663"/>
      <c r="K5" s="536"/>
    </row>
    <row r="6" spans="1:11" ht="29.25" customHeight="1">
      <c r="A6" s="717" t="s">
        <v>284</v>
      </c>
      <c r="B6" s="794" t="e">
        <f>#REF!</f>
        <v>#REF!</v>
      </c>
      <c r="C6" s="794" t="e">
        <f>'PROGRAM Cost Alloc. B-1 Pg 1'!#REF!</f>
        <v>#REF!</v>
      </c>
      <c r="D6" s="546" t="e">
        <f>#REF!</f>
        <v>#REF!</v>
      </c>
      <c r="E6" s="795">
        <f>'UOS Cost Alloc. B-2a Pg 1'!B2</f>
        <v>0</v>
      </c>
      <c r="F6" s="546">
        <f>'Bdgt Justf B-1b Pg 2 '!B4</f>
        <v>0</v>
      </c>
      <c r="G6" s="795">
        <f>'UOS Cost Alloc. B-3a Pg 1'!B2</f>
        <v>0</v>
      </c>
      <c r="H6" s="1345" t="s">
        <v>285</v>
      </c>
      <c r="I6" s="1345" t="s">
        <v>98</v>
      </c>
      <c r="J6" s="663"/>
      <c r="K6" s="536"/>
    </row>
    <row r="7" spans="1:11" ht="16.5">
      <c r="A7" s="718" t="s">
        <v>286</v>
      </c>
      <c r="B7" s="547" t="s">
        <v>102</v>
      </c>
      <c r="C7" s="547" t="s">
        <v>103</v>
      </c>
      <c r="D7" s="547" t="s">
        <v>287</v>
      </c>
      <c r="E7" s="547" t="s">
        <v>288</v>
      </c>
      <c r="F7" s="547" t="s">
        <v>289</v>
      </c>
      <c r="G7" s="547" t="s">
        <v>290</v>
      </c>
      <c r="H7" s="1346"/>
      <c r="I7" s="1346"/>
      <c r="J7" s="663"/>
      <c r="K7" s="536"/>
    </row>
    <row r="8" spans="1:11" ht="16.5">
      <c r="A8" s="719" t="s">
        <v>291</v>
      </c>
      <c r="B8" s="459" t="s">
        <v>292</v>
      </c>
      <c r="C8" s="459" t="s">
        <v>293</v>
      </c>
      <c r="D8" s="459" t="s">
        <v>294</v>
      </c>
      <c r="E8" s="459" t="s">
        <v>295</v>
      </c>
      <c r="F8" s="459" t="s">
        <v>296</v>
      </c>
      <c r="G8" s="459" t="s">
        <v>297</v>
      </c>
      <c r="H8" s="1347"/>
      <c r="I8" s="1347"/>
      <c r="J8" s="656" t="s">
        <v>298</v>
      </c>
      <c r="K8" s="536"/>
    </row>
    <row r="9" spans="1:11" ht="20.25" customHeight="1">
      <c r="A9" s="720" t="s">
        <v>108</v>
      </c>
      <c r="B9" s="668"/>
      <c r="C9" s="668"/>
      <c r="D9" s="668"/>
      <c r="E9" s="668"/>
      <c r="F9" s="668"/>
      <c r="G9" s="668"/>
      <c r="H9" s="1167"/>
      <c r="I9" s="1167"/>
      <c r="J9" s="664"/>
      <c r="K9" s="536"/>
    </row>
    <row r="10" spans="1:11" ht="18.600000000000001" customHeight="1">
      <c r="A10" s="721" t="s">
        <v>109</v>
      </c>
      <c r="B10" s="548" t="e">
        <f>#REF!</f>
        <v>#REF!</v>
      </c>
      <c r="C10" s="548">
        <f>'UOS Cost Alloc. B-4 Pg 1'!K18</f>
        <v>41667</v>
      </c>
      <c r="D10" s="548">
        <f>'UOS Cost Alloc. B-3a Pg 1'!K18</f>
        <v>0</v>
      </c>
      <c r="E10" s="548">
        <f>'UOS Cost Alloc. B-4a Pg 1'!K18</f>
        <v>0</v>
      </c>
      <c r="F10" s="548">
        <f>'UOS Cost Alloc. B-3b Pg 1'!K18</f>
        <v>0</v>
      </c>
      <c r="G10" s="548">
        <f>'UOS Cost Alloc. B-4b Pg 1'!K18</f>
        <v>0</v>
      </c>
      <c r="H10" s="1168" t="e">
        <f>SUM(A10:F10)</f>
        <v>#REF!</v>
      </c>
      <c r="I10" s="1168" t="e">
        <f>#REF!+'Budget Summary by Program (2)'!H10</f>
        <v>#REF!</v>
      </c>
      <c r="J10" s="656" t="s">
        <v>299</v>
      </c>
      <c r="K10" s="536"/>
    </row>
    <row r="11" spans="1:11" ht="18.95" customHeight="1">
      <c r="A11" s="721" t="s">
        <v>110</v>
      </c>
      <c r="B11" s="548" t="e">
        <f>#REF!</f>
        <v>#REF!</v>
      </c>
      <c r="C11" s="548">
        <f>'UOS Cost Alloc. B-4 Pg 1'!K19</f>
        <v>12458</v>
      </c>
      <c r="D11" s="548">
        <f>'UOS Cost Alloc. B-3a Pg 1'!K19</f>
        <v>0</v>
      </c>
      <c r="E11" s="548">
        <f>'UOS Cost Alloc. B-4a Pg 1'!K19</f>
        <v>0</v>
      </c>
      <c r="F11" s="548">
        <f>'UOS Cost Alloc. B-3b Pg 1'!K19</f>
        <v>0</v>
      </c>
      <c r="G11" s="548">
        <f>'UOS Cost Alloc. B-4b Pg 1'!K19</f>
        <v>0</v>
      </c>
      <c r="H11" s="1168" t="e">
        <f>SUM(A11:F11)</f>
        <v>#REF!</v>
      </c>
      <c r="I11" s="1168" t="e">
        <f>#REF!+'Budget Summary by Program (2)'!H11</f>
        <v>#REF!</v>
      </c>
      <c r="J11" s="656" t="s">
        <v>300</v>
      </c>
      <c r="K11" s="536"/>
    </row>
    <row r="12" spans="1:11" ht="18.600000000000001" customHeight="1">
      <c r="A12" s="1169" t="s">
        <v>111</v>
      </c>
      <c r="B12" s="550" t="e">
        <f t="shared" ref="B12:G12" si="0">B10+B11</f>
        <v>#REF!</v>
      </c>
      <c r="C12" s="550">
        <f t="shared" si="0"/>
        <v>54125</v>
      </c>
      <c r="D12" s="550">
        <f t="shared" si="0"/>
        <v>0</v>
      </c>
      <c r="E12" s="550">
        <f t="shared" si="0"/>
        <v>0</v>
      </c>
      <c r="F12" s="550">
        <f t="shared" si="0"/>
        <v>0</v>
      </c>
      <c r="G12" s="550">
        <f t="shared" si="0"/>
        <v>0</v>
      </c>
      <c r="H12" s="1168" t="e">
        <f>SUM(A12:F12)</f>
        <v>#REF!</v>
      </c>
      <c r="I12" s="1168" t="e">
        <f>#REF!+'Budget Summary by Program (2)'!H12</f>
        <v>#REF!</v>
      </c>
      <c r="J12" s="656" t="s">
        <v>301</v>
      </c>
      <c r="K12" s="536"/>
    </row>
    <row r="13" spans="1:11" ht="17.25" thickBot="1">
      <c r="A13" s="722" t="s">
        <v>112</v>
      </c>
      <c r="B13" s="551" t="e">
        <f>IF(B11=0,0,B11/B10)</f>
        <v>#REF!</v>
      </c>
      <c r="C13" s="551">
        <f t="shared" ref="C13:I13" si="1">IF(C11=0,0,C11/C10)</f>
        <v>0.29898960808313535</v>
      </c>
      <c r="D13" s="551">
        <f t="shared" si="1"/>
        <v>0</v>
      </c>
      <c r="E13" s="551">
        <f t="shared" si="1"/>
        <v>0</v>
      </c>
      <c r="F13" s="551">
        <f t="shared" si="1"/>
        <v>0</v>
      </c>
      <c r="G13" s="551">
        <f t="shared" si="1"/>
        <v>0</v>
      </c>
      <c r="H13" s="723" t="e">
        <f t="shared" ref="H13" si="2">IF(H11=0,0,H11/H10)</f>
        <v>#REF!</v>
      </c>
      <c r="I13" s="723" t="e">
        <f t="shared" si="1"/>
        <v>#REF!</v>
      </c>
      <c r="J13" s="656" t="s">
        <v>302</v>
      </c>
      <c r="K13" s="536"/>
    </row>
    <row r="14" spans="1:11" ht="18.600000000000001" customHeight="1">
      <c r="A14" s="721" t="s">
        <v>113</v>
      </c>
      <c r="B14" s="552" t="e">
        <f>#REF!</f>
        <v>#REF!</v>
      </c>
      <c r="C14" s="552">
        <f>'UOS Cost Alloc. B-4 Pg 1'!K35</f>
        <v>0</v>
      </c>
      <c r="D14" s="552">
        <f>'UOS Cost Alloc. B-3a Pg 1'!K35</f>
        <v>0</v>
      </c>
      <c r="E14" s="548">
        <f>'UOS Cost Alloc. B-4a Pg 1'!K35</f>
        <v>0</v>
      </c>
      <c r="F14" s="548">
        <f>'UOS Cost Alloc. B-3b Pg 1'!K35</f>
        <v>0</v>
      </c>
      <c r="G14" s="548">
        <f>'UOS Cost Alloc. B-4b Pg 1'!K35</f>
        <v>0</v>
      </c>
      <c r="H14" s="724" t="e">
        <f>SUM(A14:F14)</f>
        <v>#REF!</v>
      </c>
      <c r="I14" s="724" t="e">
        <f>SUM(B14:G14)</f>
        <v>#REF!</v>
      </c>
      <c r="J14" s="656"/>
      <c r="K14" s="536"/>
    </row>
    <row r="15" spans="1:11" ht="16.5" hidden="1">
      <c r="A15" s="721" t="s">
        <v>114</v>
      </c>
      <c r="B15" s="553">
        <v>0</v>
      </c>
      <c r="C15" s="554">
        <f>'B-2 page 2 BgtJustf'!F136</f>
        <v>0</v>
      </c>
      <c r="D15" s="553">
        <f>'B-3 page 2 BgtJustf'!F136</f>
        <v>0</v>
      </c>
      <c r="E15" s="553">
        <f>'B-4 page 2 BgtJustf'!IF36</f>
        <v>0</v>
      </c>
      <c r="F15" s="553">
        <f>'B-6 page 2 BgtJustf'!F136</f>
        <v>0</v>
      </c>
      <c r="G15" s="553">
        <f>'B-7 page 2 BgtJustf'!F136</f>
        <v>0</v>
      </c>
      <c r="H15" s="1168">
        <f>SUM(A15:F15)</f>
        <v>0</v>
      </c>
      <c r="I15" s="1168">
        <f>SUM(B15:G15)</f>
        <v>0</v>
      </c>
      <c r="J15" s="656"/>
      <c r="K15" s="536"/>
    </row>
    <row r="16" spans="1:11" s="11" customFormat="1" ht="19.5" customHeight="1" thickBot="1">
      <c r="A16" s="725" t="s">
        <v>115</v>
      </c>
      <c r="B16" s="555" t="e">
        <f t="shared" ref="B16:I16" si="3">B12+B14+B15</f>
        <v>#REF!</v>
      </c>
      <c r="C16" s="555">
        <f t="shared" si="3"/>
        <v>54125</v>
      </c>
      <c r="D16" s="555">
        <f t="shared" si="3"/>
        <v>0</v>
      </c>
      <c r="E16" s="555">
        <f t="shared" si="3"/>
        <v>0</v>
      </c>
      <c r="F16" s="555">
        <f t="shared" si="3"/>
        <v>0</v>
      </c>
      <c r="G16" s="556">
        <f t="shared" si="3"/>
        <v>0</v>
      </c>
      <c r="H16" s="726" t="e">
        <f t="shared" ref="H16" si="4">H12+H14+H15</f>
        <v>#REF!</v>
      </c>
      <c r="I16" s="726" t="e">
        <f t="shared" si="3"/>
        <v>#REF!</v>
      </c>
      <c r="J16" s="656"/>
      <c r="K16" s="557"/>
    </row>
    <row r="17" spans="1:11" ht="18.95" customHeight="1">
      <c r="A17" s="727" t="s">
        <v>116</v>
      </c>
      <c r="B17" s="558" t="e">
        <f>#REF!</f>
        <v>#REF!</v>
      </c>
      <c r="C17" s="559">
        <f>'UOS Cost Alloc. B-4 Pg 1'!K38</f>
        <v>9201</v>
      </c>
      <c r="D17" s="559" t="e">
        <f>'UOS Cost Alloc. B-3a Pg 1'!K38</f>
        <v>#DIV/0!</v>
      </c>
      <c r="E17" s="559" t="e">
        <f>'UOS Cost Alloc. B-4a Pg 1'!K38</f>
        <v>#DIV/0!</v>
      </c>
      <c r="F17" s="559" t="e">
        <f>'UOS Cost Alloc. B-3b Pg 1'!K38</f>
        <v>#DIV/0!</v>
      </c>
      <c r="G17" s="548" t="e">
        <f>'UOS Cost Alloc. B-4b Pg 1'!K38</f>
        <v>#DIV/0!</v>
      </c>
      <c r="H17" s="728" t="e">
        <f>SUM(A17:F17)</f>
        <v>#REF!</v>
      </c>
      <c r="I17" s="1168" t="e">
        <f>#REF!+'Budget Summary by Program (2)'!H17</f>
        <v>#REF!</v>
      </c>
      <c r="J17" s="656"/>
      <c r="K17" s="536"/>
    </row>
    <row r="18" spans="1:11" ht="17.25" thickBot="1">
      <c r="A18" s="729" t="s">
        <v>117</v>
      </c>
      <c r="B18" s="551" t="e">
        <f>IF(B17=0,0,B17/B16)</f>
        <v>#REF!</v>
      </c>
      <c r="C18" s="551">
        <f t="shared" ref="C18:I18" si="5">IF(C17=0,0,C17/C16)</f>
        <v>0.16999538106235565</v>
      </c>
      <c r="D18" s="551" t="e">
        <f t="shared" si="5"/>
        <v>#DIV/0!</v>
      </c>
      <c r="E18" s="551" t="e">
        <f t="shared" si="5"/>
        <v>#DIV/0!</v>
      </c>
      <c r="F18" s="551" t="e">
        <f t="shared" si="5"/>
        <v>#DIV/0!</v>
      </c>
      <c r="G18" s="551" t="e">
        <f t="shared" si="5"/>
        <v>#DIV/0!</v>
      </c>
      <c r="H18" s="723" t="e">
        <f t="shared" ref="H18" si="6">IF(H17=0,0,H17/H16)</f>
        <v>#REF!</v>
      </c>
      <c r="I18" s="723" t="e">
        <f t="shared" si="5"/>
        <v>#REF!</v>
      </c>
      <c r="J18" s="656"/>
      <c r="K18" s="536"/>
    </row>
    <row r="19" spans="1:11" s="11" customFormat="1" ht="20.45" customHeight="1" thickBot="1">
      <c r="A19" s="730" t="s">
        <v>118</v>
      </c>
      <c r="B19" s="560" t="e">
        <f t="shared" ref="B19:G19" si="7">B16+B17</f>
        <v>#REF!</v>
      </c>
      <c r="C19" s="561">
        <f t="shared" si="7"/>
        <v>63326</v>
      </c>
      <c r="D19" s="561" t="e">
        <f t="shared" si="7"/>
        <v>#DIV/0!</v>
      </c>
      <c r="E19" s="561" t="e">
        <f t="shared" si="7"/>
        <v>#DIV/0!</v>
      </c>
      <c r="F19" s="561" t="e">
        <f t="shared" si="7"/>
        <v>#DIV/0!</v>
      </c>
      <c r="G19" s="562" t="e">
        <f t="shared" si="7"/>
        <v>#DIV/0!</v>
      </c>
      <c r="H19" s="731" t="e">
        <f>SUM(A19:F19)</f>
        <v>#REF!</v>
      </c>
      <c r="I19" s="1168" t="e">
        <f>#REF!+'Budget Summary by Program (2)'!H19</f>
        <v>#REF!</v>
      </c>
      <c r="J19" s="665"/>
      <c r="K19" s="557"/>
    </row>
    <row r="20" spans="1:11" s="11" customFormat="1" ht="24.75" customHeight="1" thickBot="1">
      <c r="A20" s="732" t="s">
        <v>119</v>
      </c>
      <c r="B20" s="669"/>
      <c r="C20" s="670"/>
      <c r="D20" s="670"/>
      <c r="E20" s="670"/>
      <c r="F20" s="670"/>
      <c r="G20" s="671"/>
      <c r="H20" s="733"/>
      <c r="I20" s="733"/>
      <c r="J20" s="663"/>
      <c r="K20" s="557"/>
    </row>
    <row r="21" spans="1:11" s="16" customFormat="1" ht="16.5">
      <c r="A21" s="734" t="s">
        <v>120</v>
      </c>
      <c r="B21" s="657"/>
      <c r="C21" s="657"/>
      <c r="D21" s="657"/>
      <c r="E21" s="657"/>
      <c r="F21" s="657"/>
      <c r="G21" s="658"/>
      <c r="H21" s="735"/>
      <c r="I21" s="735"/>
      <c r="J21" s="665"/>
      <c r="K21" s="563"/>
    </row>
    <row r="22" spans="1:11" ht="17.45" customHeight="1">
      <c r="A22" s="1170" t="s">
        <v>121</v>
      </c>
      <c r="B22" s="659"/>
      <c r="C22" s="659"/>
      <c r="D22" s="659"/>
      <c r="E22" s="659"/>
      <c r="F22" s="659"/>
      <c r="G22" s="660"/>
      <c r="H22" s="736">
        <f t="shared" ref="H22:I32" si="8">SUM(A22:F22)</f>
        <v>0</v>
      </c>
      <c r="I22" s="736">
        <f t="shared" si="8"/>
        <v>0</v>
      </c>
      <c r="J22" s="664"/>
      <c r="K22" s="536"/>
    </row>
    <row r="23" spans="1:11" ht="18.600000000000001" customHeight="1">
      <c r="A23" s="1170" t="s">
        <v>122</v>
      </c>
      <c r="B23" s="659"/>
      <c r="C23" s="659"/>
      <c r="D23" s="659"/>
      <c r="E23" s="659"/>
      <c r="F23" s="659"/>
      <c r="G23" s="660"/>
      <c r="H23" s="736">
        <f t="shared" si="8"/>
        <v>0</v>
      </c>
      <c r="I23" s="736">
        <f t="shared" si="8"/>
        <v>0</v>
      </c>
      <c r="J23" s="664"/>
      <c r="K23" s="536"/>
    </row>
    <row r="24" spans="1:11" ht="18.95" customHeight="1">
      <c r="A24" s="1170" t="s">
        <v>123</v>
      </c>
      <c r="B24" s="659"/>
      <c r="C24" s="659"/>
      <c r="D24" s="659"/>
      <c r="E24" s="659"/>
      <c r="F24" s="659"/>
      <c r="G24" s="660"/>
      <c r="H24" s="736">
        <f t="shared" si="8"/>
        <v>0</v>
      </c>
      <c r="I24" s="736">
        <f t="shared" si="8"/>
        <v>0</v>
      </c>
      <c r="J24" s="664"/>
      <c r="K24" s="549" t="s">
        <v>124</v>
      </c>
    </row>
    <row r="25" spans="1:11" ht="20.25">
      <c r="A25" s="1170"/>
      <c r="B25" s="659"/>
      <c r="C25" s="659"/>
      <c r="D25" s="659"/>
      <c r="E25" s="659"/>
      <c r="F25" s="659"/>
      <c r="G25" s="660"/>
      <c r="H25" s="736">
        <f t="shared" si="8"/>
        <v>0</v>
      </c>
      <c r="I25" s="736">
        <f t="shared" si="8"/>
        <v>0</v>
      </c>
      <c r="J25" s="806" t="s">
        <v>303</v>
      </c>
      <c r="K25" s="536"/>
    </row>
    <row r="26" spans="1:11" ht="16.5">
      <c r="A26" s="1170"/>
      <c r="B26" s="659"/>
      <c r="C26" s="659"/>
      <c r="D26" s="659"/>
      <c r="E26" s="659"/>
      <c r="F26" s="659"/>
      <c r="G26" s="660"/>
      <c r="H26" s="736">
        <f t="shared" si="8"/>
        <v>0</v>
      </c>
      <c r="I26" s="736">
        <f t="shared" si="8"/>
        <v>0</v>
      </c>
      <c r="J26" s="664"/>
      <c r="K26" s="536"/>
    </row>
    <row r="27" spans="1:11" ht="16.5">
      <c r="A27" s="1170"/>
      <c r="B27" s="659"/>
      <c r="C27" s="659"/>
      <c r="D27" s="659"/>
      <c r="E27" s="659"/>
      <c r="F27" s="659"/>
      <c r="G27" s="660"/>
      <c r="H27" s="736">
        <f t="shared" si="8"/>
        <v>0</v>
      </c>
      <c r="I27" s="736">
        <f t="shared" si="8"/>
        <v>0</v>
      </c>
      <c r="J27" s="664"/>
      <c r="K27" s="536"/>
    </row>
    <row r="28" spans="1:11" ht="16.5">
      <c r="A28" s="1170"/>
      <c r="B28" s="659"/>
      <c r="C28" s="659"/>
      <c r="D28" s="659"/>
      <c r="E28" s="659"/>
      <c r="F28" s="659"/>
      <c r="G28" s="660"/>
      <c r="H28" s="736">
        <f t="shared" si="8"/>
        <v>0</v>
      </c>
      <c r="I28" s="736">
        <f t="shared" si="8"/>
        <v>0</v>
      </c>
      <c r="J28" s="664"/>
      <c r="K28" s="536"/>
    </row>
    <row r="29" spans="1:11" ht="16.5">
      <c r="A29" s="1170"/>
      <c r="B29" s="659"/>
      <c r="C29" s="659"/>
      <c r="D29" s="659"/>
      <c r="E29" s="659"/>
      <c r="F29" s="659"/>
      <c r="G29" s="1171"/>
      <c r="H29" s="736">
        <f t="shared" si="8"/>
        <v>0</v>
      </c>
      <c r="I29" s="736">
        <f t="shared" si="8"/>
        <v>0</v>
      </c>
      <c r="J29" s="664"/>
      <c r="K29" s="536"/>
    </row>
    <row r="30" spans="1:11" ht="16.5">
      <c r="A30" s="1170"/>
      <c r="B30" s="659"/>
      <c r="C30" s="659"/>
      <c r="D30" s="659"/>
      <c r="E30" s="659"/>
      <c r="F30" s="659"/>
      <c r="G30" s="660"/>
      <c r="H30" s="736">
        <f t="shared" si="8"/>
        <v>0</v>
      </c>
      <c r="I30" s="736">
        <f t="shared" si="8"/>
        <v>0</v>
      </c>
      <c r="J30" s="664"/>
      <c r="K30" s="536"/>
    </row>
    <row r="31" spans="1:11" ht="16.5">
      <c r="A31" s="1170" t="s">
        <v>125</v>
      </c>
      <c r="B31" s="661"/>
      <c r="C31" s="661"/>
      <c r="D31" s="661"/>
      <c r="E31" s="661"/>
      <c r="F31" s="661"/>
      <c r="G31" s="662"/>
      <c r="H31" s="736">
        <f t="shared" si="8"/>
        <v>0</v>
      </c>
      <c r="I31" s="736">
        <f t="shared" si="8"/>
        <v>0</v>
      </c>
      <c r="J31" s="664"/>
      <c r="K31" s="536"/>
    </row>
    <row r="32" spans="1:11" s="16" customFormat="1" ht="20.45" customHeight="1" thickBot="1">
      <c r="A32" s="725" t="s">
        <v>126</v>
      </c>
      <c r="B32" s="653">
        <f>SUM(B22:B31)</f>
        <v>0</v>
      </c>
      <c r="C32" s="653">
        <f t="shared" ref="C32:F32" si="9">SUM(C22:C31)</f>
        <v>0</v>
      </c>
      <c r="D32" s="653">
        <f t="shared" si="9"/>
        <v>0</v>
      </c>
      <c r="E32" s="653">
        <f t="shared" si="9"/>
        <v>0</v>
      </c>
      <c r="F32" s="653">
        <f t="shared" si="9"/>
        <v>0</v>
      </c>
      <c r="G32" s="654">
        <f>SUM(G22:G31)</f>
        <v>0</v>
      </c>
      <c r="H32" s="736">
        <f t="shared" si="8"/>
        <v>0</v>
      </c>
      <c r="I32" s="736">
        <f t="shared" si="8"/>
        <v>0</v>
      </c>
      <c r="J32" s="665"/>
      <c r="K32" s="563"/>
    </row>
    <row r="33" spans="1:18" s="16" customFormat="1" ht="16.5">
      <c r="A33" s="734" t="s">
        <v>127</v>
      </c>
      <c r="B33" s="564"/>
      <c r="C33" s="564"/>
      <c r="D33" s="564"/>
      <c r="E33" s="564"/>
      <c r="F33" s="564"/>
      <c r="G33" s="565"/>
      <c r="H33" s="737"/>
      <c r="I33" s="737"/>
      <c r="J33" s="665"/>
      <c r="K33" s="563"/>
    </row>
    <row r="34" spans="1:18" s="16" customFormat="1" ht="16.5">
      <c r="A34" s="1170"/>
      <c r="B34" s="566"/>
      <c r="C34" s="566"/>
      <c r="D34" s="566"/>
      <c r="E34" s="566"/>
      <c r="F34" s="566"/>
      <c r="G34" s="567"/>
      <c r="H34" s="738">
        <f t="shared" ref="H34:I38" si="10">SUM(A34:F34)</f>
        <v>0</v>
      </c>
      <c r="I34" s="738">
        <f t="shared" si="10"/>
        <v>0</v>
      </c>
      <c r="J34" s="665"/>
      <c r="K34" s="563"/>
    </row>
    <row r="35" spans="1:18" s="16" customFormat="1" ht="16.5">
      <c r="A35" s="1170"/>
      <c r="B35" s="566"/>
      <c r="C35" s="566"/>
      <c r="D35" s="566"/>
      <c r="E35" s="566"/>
      <c r="F35" s="566"/>
      <c r="G35" s="567"/>
      <c r="H35" s="738">
        <f t="shared" si="10"/>
        <v>0</v>
      </c>
      <c r="I35" s="738">
        <f t="shared" si="10"/>
        <v>0</v>
      </c>
      <c r="J35" s="665"/>
      <c r="K35" s="563"/>
    </row>
    <row r="36" spans="1:18" s="16" customFormat="1" ht="16.5">
      <c r="A36" s="1170"/>
      <c r="B36" s="566"/>
      <c r="C36" s="566"/>
      <c r="D36" s="566"/>
      <c r="E36" s="566"/>
      <c r="F36" s="566"/>
      <c r="G36" s="567"/>
      <c r="H36" s="738">
        <f t="shared" si="10"/>
        <v>0</v>
      </c>
      <c r="I36" s="738">
        <f t="shared" si="10"/>
        <v>0</v>
      </c>
      <c r="J36" s="665"/>
      <c r="K36" s="563"/>
    </row>
    <row r="37" spans="1:18" s="16" customFormat="1" ht="16.5">
      <c r="A37" s="1170" t="s">
        <v>125</v>
      </c>
      <c r="B37" s="568"/>
      <c r="C37" s="568"/>
      <c r="D37" s="568"/>
      <c r="E37" s="568"/>
      <c r="F37" s="568"/>
      <c r="G37" s="569"/>
      <c r="H37" s="738">
        <f t="shared" si="10"/>
        <v>0</v>
      </c>
      <c r="I37" s="738">
        <f t="shared" si="10"/>
        <v>0</v>
      </c>
      <c r="J37" s="665"/>
      <c r="K37" s="563"/>
    </row>
    <row r="38" spans="1:18" s="16" customFormat="1" ht="18" customHeight="1" thickBot="1">
      <c r="A38" s="739" t="s">
        <v>128</v>
      </c>
      <c r="B38" s="653">
        <f>SUM(B34:B37)</f>
        <v>0</v>
      </c>
      <c r="C38" s="653">
        <f t="shared" ref="C38:F38" si="11">SUM(C34:C37)</f>
        <v>0</v>
      </c>
      <c r="D38" s="653">
        <f t="shared" si="11"/>
        <v>0</v>
      </c>
      <c r="E38" s="653">
        <f t="shared" si="11"/>
        <v>0</v>
      </c>
      <c r="F38" s="653">
        <f t="shared" si="11"/>
        <v>0</v>
      </c>
      <c r="G38" s="655">
        <f>SUM(G34:G37)</f>
        <v>0</v>
      </c>
      <c r="H38" s="740">
        <f t="shared" si="10"/>
        <v>0</v>
      </c>
      <c r="I38" s="740">
        <f t="shared" si="10"/>
        <v>0</v>
      </c>
      <c r="J38" s="665"/>
      <c r="K38" s="563"/>
    </row>
    <row r="39" spans="1:18" s="16" customFormat="1" ht="23.45" customHeight="1">
      <c r="A39" s="741" t="s">
        <v>129</v>
      </c>
      <c r="B39" s="742">
        <f>B32+B38</f>
        <v>0</v>
      </c>
      <c r="C39" s="742">
        <f>C32+C38</f>
        <v>0</v>
      </c>
      <c r="D39" s="742">
        <f t="shared" ref="D39:I39" si="12">D32+D38</f>
        <v>0</v>
      </c>
      <c r="E39" s="742">
        <f t="shared" si="12"/>
        <v>0</v>
      </c>
      <c r="F39" s="742">
        <f t="shared" si="12"/>
        <v>0</v>
      </c>
      <c r="G39" s="743">
        <f t="shared" si="12"/>
        <v>0</v>
      </c>
      <c r="H39" s="742">
        <f t="shared" ref="H39" si="13">H32+H38</f>
        <v>0</v>
      </c>
      <c r="I39" s="742">
        <f t="shared" si="12"/>
        <v>0</v>
      </c>
      <c r="J39" s="665"/>
      <c r="K39" s="563"/>
    </row>
    <row r="40" spans="1:18" s="142" customFormat="1" ht="23.1" customHeight="1">
      <c r="A40" s="690" t="s">
        <v>304</v>
      </c>
      <c r="B40" s="570" t="s">
        <v>305</v>
      </c>
      <c r="C40" s="570" t="s">
        <v>305</v>
      </c>
      <c r="D40" s="570" t="s">
        <v>305</v>
      </c>
      <c r="E40" s="570" t="s">
        <v>305</v>
      </c>
      <c r="F40" s="570" t="s">
        <v>305</v>
      </c>
      <c r="G40" s="570" t="s">
        <v>305</v>
      </c>
      <c r="H40" s="571"/>
      <c r="I40" s="571"/>
      <c r="J40" s="656" t="s">
        <v>306</v>
      </c>
      <c r="K40" s="572"/>
    </row>
    <row r="41" spans="1:18" ht="30.95" customHeight="1">
      <c r="A41" s="1172" t="s">
        <v>131</v>
      </c>
      <c r="B41" s="1350"/>
      <c r="C41" s="1351"/>
      <c r="D41" s="1173" t="s">
        <v>132</v>
      </c>
      <c r="E41" s="1351"/>
      <c r="F41" s="1351"/>
      <c r="G41" s="1351"/>
      <c r="H41" s="1351"/>
      <c r="I41" s="1352"/>
      <c r="J41" s="1343" t="s">
        <v>307</v>
      </c>
      <c r="K41" s="1344"/>
      <c r="L41" s="1344"/>
      <c r="M41" s="1344"/>
      <c r="N41" s="1344"/>
      <c r="O41" s="1344"/>
      <c r="P41" s="1344"/>
    </row>
    <row r="42" spans="1:18" ht="22.5" customHeight="1">
      <c r="A42" s="135"/>
      <c r="J42" s="1343" t="s">
        <v>308</v>
      </c>
      <c r="K42" s="1344"/>
      <c r="L42" s="1344"/>
      <c r="M42" s="1344"/>
      <c r="N42" s="1344"/>
      <c r="O42" s="1344"/>
      <c r="P42" s="1344"/>
      <c r="Q42" s="1344"/>
      <c r="R42" s="1344"/>
    </row>
    <row r="43" spans="1:18" ht="30">
      <c r="A43" s="319" t="s">
        <v>133</v>
      </c>
      <c r="B43" s="320" t="e">
        <f>B19-B39</f>
        <v>#REF!</v>
      </c>
      <c r="C43" s="320">
        <f t="shared" ref="C43:G43" si="14">C19-C39</f>
        <v>63326</v>
      </c>
      <c r="D43" s="320" t="e">
        <f t="shared" si="14"/>
        <v>#DIV/0!</v>
      </c>
      <c r="E43" s="320" t="e">
        <f t="shared" si="14"/>
        <v>#DIV/0!</v>
      </c>
      <c r="F43" s="320" t="e">
        <f t="shared" si="14"/>
        <v>#DIV/0!</v>
      </c>
      <c r="G43" s="320" t="e">
        <f t="shared" si="14"/>
        <v>#DIV/0!</v>
      </c>
      <c r="H43" s="320"/>
      <c r="J43" s="656" t="s">
        <v>309</v>
      </c>
    </row>
  </sheetData>
  <mergeCells count="7">
    <mergeCell ref="J42:R42"/>
    <mergeCell ref="H6:H8"/>
    <mergeCell ref="A1:I1"/>
    <mergeCell ref="I6:I8"/>
    <mergeCell ref="B41:C41"/>
    <mergeCell ref="E41:I41"/>
    <mergeCell ref="J41:P41"/>
  </mergeCells>
  <conditionalFormatting sqref="B13:G13 I13">
    <cfRule type="cellIs" dxfId="95" priority="6" operator="greaterThan">
      <formula>0.3</formula>
    </cfRule>
  </conditionalFormatting>
  <conditionalFormatting sqref="B13:G13 I13">
    <cfRule type="cellIs" dxfId="94" priority="5" operator="greaterThan">
      <formula>0.3</formula>
    </cfRule>
  </conditionalFormatting>
  <conditionalFormatting sqref="B18:G18 I18">
    <cfRule type="cellIs" dxfId="93" priority="4" operator="greaterThan">
      <formula>0.151</formula>
    </cfRule>
  </conditionalFormatting>
  <conditionalFormatting sqref="H13">
    <cfRule type="cellIs" dxfId="92" priority="3" operator="greaterThan">
      <formula>0.3</formula>
    </cfRule>
  </conditionalFormatting>
  <conditionalFormatting sqref="H13">
    <cfRule type="cellIs" dxfId="91" priority="2" operator="greaterThan">
      <formula>0.3</formula>
    </cfRule>
  </conditionalFormatting>
  <conditionalFormatting sqref="H18">
    <cfRule type="cellIs" dxfId="90" priority="1" operator="greaterThan">
      <formula>0.151</formula>
    </cfRule>
  </conditionalFormatting>
  <dataValidations count="3">
    <dataValidation type="list" allowBlank="1" showInputMessage="1" showErrorMessage="1" sqref="B40:G40">
      <formula1>CONTRACTTYPE</formula1>
    </dataValidation>
    <dataValidation type="list" allowBlank="1" showInputMessage="1" showErrorMessage="1" sqref="A34:A36">
      <formula1>NONDPHFUNDSRCS</formula1>
    </dataValidation>
    <dataValidation type="list" allowBlank="1" showInputMessage="1" showErrorMessage="1" sqref="A22:A30">
      <formula1>DPHFUNDSRCS</formula1>
    </dataValidation>
  </dataValidations>
  <printOptions horizontalCentered="1"/>
  <pageMargins left="0.45" right="0.45" top="0.75" bottom="0.75" header="0.3" footer="0.3"/>
  <pageSetup scale="69" firstPageNumber="2" fitToHeight="0" orientation="portrait" useFirstPageNumber="1" r:id="rId1"/>
  <headerFooter scaleWithDoc="0">
    <oddHeader>&amp;RPage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view="pageBreakPreview" zoomScaleNormal="100" zoomScaleSheetLayoutView="100" workbookViewId="0">
      <selection activeCell="K7" sqref="K7"/>
    </sheetView>
  </sheetViews>
  <sheetFormatPr defaultColWidth="9.140625" defaultRowHeight="14.25"/>
  <cols>
    <col min="1" max="1" width="37" style="22" customWidth="1"/>
    <col min="2" max="2" width="11.7109375" style="22" customWidth="1"/>
    <col min="3" max="3" width="13.140625" style="22" customWidth="1"/>
    <col min="4" max="4" width="10.140625" style="22" customWidth="1"/>
    <col min="5" max="5" width="14" style="22" customWidth="1"/>
    <col min="6" max="6" width="9.42578125" style="22" customWidth="1"/>
    <col min="7" max="7" width="13.5703125" style="22" customWidth="1"/>
    <col min="8" max="8" width="11.28515625" style="22" customWidth="1"/>
    <col min="9" max="9" width="16.7109375" style="22" customWidth="1"/>
    <col min="10" max="10" width="13.5703125" style="278" customWidth="1"/>
    <col min="11" max="11" width="12.5703125" style="22" customWidth="1"/>
    <col min="12" max="16384" width="9.140625" style="22"/>
  </cols>
  <sheetData>
    <row r="1" spans="1:11" ht="15">
      <c r="A1" s="21" t="s">
        <v>134</v>
      </c>
      <c r="B1" s="1145"/>
      <c r="C1" s="1145"/>
      <c r="D1" s="1145"/>
      <c r="E1" s="1145"/>
      <c r="F1" s="143"/>
      <c r="G1" s="231"/>
      <c r="H1" s="232" t="s">
        <v>135</v>
      </c>
      <c r="I1" s="233"/>
    </row>
    <row r="2" spans="1:11" ht="15">
      <c r="A2" s="21" t="s">
        <v>91</v>
      </c>
      <c r="B2" s="1146"/>
      <c r="C2" s="1145"/>
      <c r="D2" s="50"/>
      <c r="E2" s="50"/>
      <c r="F2" s="42"/>
      <c r="G2" s="234"/>
      <c r="H2" s="235" t="s">
        <v>88</v>
      </c>
      <c r="I2" s="236"/>
    </row>
    <row r="3" spans="1:11" ht="15">
      <c r="A3" s="21" t="s">
        <v>136</v>
      </c>
      <c r="B3" s="1146"/>
      <c r="C3" s="1145"/>
      <c r="D3" s="50"/>
      <c r="E3" s="50"/>
      <c r="G3" s="234"/>
      <c r="H3" s="235" t="s">
        <v>93</v>
      </c>
      <c r="I3" s="233"/>
    </row>
    <row r="4" spans="1:11" ht="15">
      <c r="A4" s="24"/>
      <c r="G4" s="235"/>
      <c r="H4" s="102" t="s">
        <v>95</v>
      </c>
      <c r="I4" s="237"/>
    </row>
    <row r="5" spans="1:11" ht="15">
      <c r="D5" s="25" t="s">
        <v>137</v>
      </c>
      <c r="J5" s="280"/>
    </row>
    <row r="6" spans="1:11" ht="15.75" thickBot="1">
      <c r="D6" s="25"/>
    </row>
    <row r="7" spans="1:11" ht="15">
      <c r="A7" s="26"/>
      <c r="B7" s="27"/>
      <c r="C7" s="1282" t="s">
        <v>138</v>
      </c>
      <c r="D7" s="1283"/>
      <c r="E7" s="1283"/>
      <c r="F7" s="1283"/>
      <c r="G7" s="1283"/>
      <c r="H7" s="1284"/>
    </row>
    <row r="8" spans="1:11" ht="15" customHeight="1">
      <c r="A8" s="28" t="s">
        <v>139</v>
      </c>
      <c r="B8" s="29"/>
      <c r="C8" s="1293"/>
      <c r="D8" s="1294"/>
      <c r="E8" s="1293"/>
      <c r="F8" s="1294"/>
      <c r="G8" s="1293"/>
      <c r="H8" s="1294"/>
      <c r="I8" s="1291" t="s">
        <v>140</v>
      </c>
      <c r="K8" s="30"/>
    </row>
    <row r="9" spans="1:11" s="24" customFormat="1" ht="60">
      <c r="A9" s="28" t="s">
        <v>141</v>
      </c>
      <c r="B9" s="31" t="s">
        <v>310</v>
      </c>
      <c r="C9" s="32" t="s">
        <v>109</v>
      </c>
      <c r="D9" s="31" t="s">
        <v>143</v>
      </c>
      <c r="E9" s="32" t="s">
        <v>109</v>
      </c>
      <c r="F9" s="31" t="s">
        <v>143</v>
      </c>
      <c r="G9" s="32" t="s">
        <v>109</v>
      </c>
      <c r="H9" s="31" t="s">
        <v>143</v>
      </c>
      <c r="I9" s="1292"/>
      <c r="J9" s="281" t="s">
        <v>144</v>
      </c>
      <c r="K9" s="33"/>
    </row>
    <row r="10" spans="1:11" ht="15" customHeight="1">
      <c r="A10" s="119">
        <f>'B-2 page 2 BgtJustf'!B9</f>
        <v>0</v>
      </c>
      <c r="B10" s="202">
        <f>'B-2 page 2 BgtJustf'!C14</f>
        <v>0</v>
      </c>
      <c r="C10" s="1147"/>
      <c r="D10" s="35">
        <f t="shared" ref="D10:D18" si="0">IF(C10=0,0,C10/I10)</f>
        <v>0</v>
      </c>
      <c r="E10" s="1147"/>
      <c r="F10" s="35">
        <f>IF(E10=0,0,E10/I10)</f>
        <v>0</v>
      </c>
      <c r="G10" s="1147"/>
      <c r="H10" s="35">
        <f>IF(G10=0,0,G10/I10)</f>
        <v>0</v>
      </c>
      <c r="I10" s="1148">
        <f t="shared" ref="I10:I15" si="1">C10+E10+G10</f>
        <v>0</v>
      </c>
      <c r="J10" s="278">
        <f>'B-2 page 2 BgtJustf'!F14</f>
        <v>0</v>
      </c>
      <c r="K10" s="36" t="s">
        <v>145</v>
      </c>
    </row>
    <row r="11" spans="1:11" ht="15" customHeight="1">
      <c r="A11" s="119">
        <f>'B-2 page 2 BgtJustf'!B16</f>
        <v>0</v>
      </c>
      <c r="B11" s="202">
        <f>'B-2 page 2 BgtJustf'!C21</f>
        <v>0</v>
      </c>
      <c r="C11" s="1147">
        <v>0</v>
      </c>
      <c r="D11" s="35">
        <f t="shared" si="0"/>
        <v>0</v>
      </c>
      <c r="E11" s="1147">
        <v>0</v>
      </c>
      <c r="F11" s="35">
        <f t="shared" ref="F11:F16" si="2">IF(E11=0,0,E11/I11)</f>
        <v>0</v>
      </c>
      <c r="G11" s="1147">
        <v>0</v>
      </c>
      <c r="H11" s="35">
        <f t="shared" ref="H11:H16" si="3">IF(G11=0,0,G11/I11)</f>
        <v>0</v>
      </c>
      <c r="I11" s="1148">
        <f t="shared" si="1"/>
        <v>0</v>
      </c>
      <c r="J11" s="278">
        <f>'B-2 page 2 BgtJustf'!F21</f>
        <v>0</v>
      </c>
      <c r="K11" s="37"/>
    </row>
    <row r="12" spans="1:11" ht="15" customHeight="1">
      <c r="A12" s="119">
        <f>'B-2 page 2 BgtJustf'!B23</f>
        <v>0</v>
      </c>
      <c r="B12" s="202">
        <f>'B-2 page 2 BgtJustf'!C28</f>
        <v>0</v>
      </c>
      <c r="C12" s="1147">
        <v>0</v>
      </c>
      <c r="D12" s="35">
        <f t="shared" si="0"/>
        <v>0</v>
      </c>
      <c r="E12" s="1147">
        <v>0</v>
      </c>
      <c r="F12" s="35">
        <f t="shared" si="2"/>
        <v>0</v>
      </c>
      <c r="G12" s="1147">
        <v>0</v>
      </c>
      <c r="H12" s="35">
        <f t="shared" si="3"/>
        <v>0</v>
      </c>
      <c r="I12" s="1148">
        <f t="shared" si="1"/>
        <v>0</v>
      </c>
      <c r="J12" s="278">
        <f>'B-2 page 2 BgtJustf'!F28</f>
        <v>0</v>
      </c>
      <c r="K12" s="37"/>
    </row>
    <row r="13" spans="1:11" ht="15" customHeight="1">
      <c r="A13" s="119">
        <f>'B-2 page 2 BgtJustf'!B30</f>
        <v>0</v>
      </c>
      <c r="B13" s="202">
        <f>'B-2 page 2 BgtJustf'!C35</f>
        <v>0</v>
      </c>
      <c r="C13" s="1147">
        <v>0</v>
      </c>
      <c r="D13" s="35">
        <f t="shared" si="0"/>
        <v>0</v>
      </c>
      <c r="E13" s="1147">
        <v>0</v>
      </c>
      <c r="F13" s="35">
        <f t="shared" si="2"/>
        <v>0</v>
      </c>
      <c r="G13" s="1147">
        <v>0</v>
      </c>
      <c r="H13" s="35">
        <f t="shared" si="3"/>
        <v>0</v>
      </c>
      <c r="I13" s="1148">
        <f t="shared" si="1"/>
        <v>0</v>
      </c>
      <c r="J13" s="278">
        <f>'B-2 page 2 BgtJustf'!F35</f>
        <v>0</v>
      </c>
      <c r="K13" s="37"/>
    </row>
    <row r="14" spans="1:11" ht="15" customHeight="1">
      <c r="A14" s="119">
        <f>'B-2 page 2 BgtJustf'!B37</f>
        <v>0</v>
      </c>
      <c r="B14" s="202">
        <f>'B-2 page 2 BgtJustf'!C42</f>
        <v>0</v>
      </c>
      <c r="C14" s="1147">
        <v>0</v>
      </c>
      <c r="D14" s="35">
        <f t="shared" si="0"/>
        <v>0</v>
      </c>
      <c r="E14" s="1147">
        <v>0</v>
      </c>
      <c r="F14" s="35">
        <f t="shared" si="2"/>
        <v>0</v>
      </c>
      <c r="G14" s="1147">
        <v>0</v>
      </c>
      <c r="H14" s="35">
        <f t="shared" si="3"/>
        <v>0</v>
      </c>
      <c r="I14" s="1148">
        <f t="shared" si="1"/>
        <v>0</v>
      </c>
      <c r="J14" s="278">
        <f>'B-2 page 2 BgtJustf'!F42</f>
        <v>0</v>
      </c>
      <c r="K14" s="37"/>
    </row>
    <row r="15" spans="1:11" ht="15" customHeight="1" thickBot="1">
      <c r="A15" s="127">
        <f>'B-2 page 2 BgtJustf'!B44</f>
        <v>0</v>
      </c>
      <c r="B15" s="203">
        <f>'B-2 page 2 BgtJustf'!C49</f>
        <v>0</v>
      </c>
      <c r="C15" s="192">
        <v>0</v>
      </c>
      <c r="D15" s="128">
        <f t="shared" si="0"/>
        <v>0</v>
      </c>
      <c r="E15" s="192">
        <v>0</v>
      </c>
      <c r="F15" s="128">
        <f t="shared" si="2"/>
        <v>0</v>
      </c>
      <c r="G15" s="192">
        <v>0</v>
      </c>
      <c r="H15" s="128">
        <f t="shared" si="3"/>
        <v>0</v>
      </c>
      <c r="I15" s="193">
        <f t="shared" si="1"/>
        <v>0</v>
      </c>
      <c r="J15" s="278">
        <f>'B-2 page 2 BgtJustf'!F49</f>
        <v>0</v>
      </c>
      <c r="K15" s="37"/>
    </row>
    <row r="16" spans="1:11" s="24" customFormat="1" ht="15" customHeight="1" thickTop="1">
      <c r="A16" s="122" t="s">
        <v>311</v>
      </c>
      <c r="B16" s="204">
        <f>SUM(B10:B15)</f>
        <v>0</v>
      </c>
      <c r="C16" s="194">
        <f>IF(SUM(C10:C15)=0,0,SUM(C10:C15))</f>
        <v>0</v>
      </c>
      <c r="D16" s="120">
        <f t="shared" si="0"/>
        <v>0</v>
      </c>
      <c r="E16" s="194">
        <f>SUM(E10:E15)</f>
        <v>0</v>
      </c>
      <c r="F16" s="120">
        <f t="shared" si="2"/>
        <v>0</v>
      </c>
      <c r="G16" s="194">
        <f>SUM(G10:G15)</f>
        <v>0</v>
      </c>
      <c r="H16" s="121">
        <f t="shared" si="3"/>
        <v>0</v>
      </c>
      <c r="I16" s="194">
        <f>SUM(I10:I15)</f>
        <v>0</v>
      </c>
      <c r="J16" s="279">
        <f>'B-2 page 2 BgtJustf'!F51</f>
        <v>0</v>
      </c>
      <c r="K16" s="38"/>
    </row>
    <row r="17" spans="1:11" ht="15" customHeight="1" thickBot="1">
      <c r="A17" s="129" t="s">
        <v>147</v>
      </c>
      <c r="B17" s="130">
        <f>'B-2 page 2 BgtJustf'!F66</f>
        <v>0</v>
      </c>
      <c r="C17" s="193">
        <f>IF(C16=0,0,C16*B17)</f>
        <v>0</v>
      </c>
      <c r="D17" s="131">
        <f t="shared" si="0"/>
        <v>0</v>
      </c>
      <c r="E17" s="193">
        <f>E16*B17</f>
        <v>0</v>
      </c>
      <c r="F17" s="131">
        <f>IF(E17=0,0,E17/I17)</f>
        <v>0</v>
      </c>
      <c r="G17" s="193">
        <f>G16*B17</f>
        <v>0</v>
      </c>
      <c r="H17" s="131">
        <f>IF(G17=0,0,G17/I17)</f>
        <v>0</v>
      </c>
      <c r="I17" s="193">
        <f>C17+E17+G17</f>
        <v>0</v>
      </c>
      <c r="J17" s="278">
        <f>'B-2 page 2 BgtJustf'!F64</f>
        <v>0</v>
      </c>
      <c r="K17" s="30"/>
    </row>
    <row r="18" spans="1:11" s="24" customFormat="1" ht="15" customHeight="1" thickTop="1" thickBot="1">
      <c r="A18" s="124" t="s">
        <v>111</v>
      </c>
      <c r="B18" s="125"/>
      <c r="C18" s="205">
        <f>SUM(C16:C17)</f>
        <v>0</v>
      </c>
      <c r="D18" s="126">
        <f t="shared" si="0"/>
        <v>0</v>
      </c>
      <c r="E18" s="205">
        <f>SUM(E16:E17)</f>
        <v>0</v>
      </c>
      <c r="F18" s="126">
        <f>IF(E18=0,0,E18/I18)</f>
        <v>0</v>
      </c>
      <c r="G18" s="205">
        <f>SUM(G16:G17)</f>
        <v>0</v>
      </c>
      <c r="H18" s="126">
        <f>IF(G18=0,0,G18/I18)</f>
        <v>0</v>
      </c>
      <c r="I18" s="195">
        <f>SUM(I16:I17)</f>
        <v>0</v>
      </c>
      <c r="J18" s="279">
        <f>'B-2 page 2 BgtJustf'!F68</f>
        <v>0</v>
      </c>
      <c r="K18" s="38"/>
    </row>
    <row r="19" spans="1:11" ht="15" customHeight="1" thickTop="1">
      <c r="A19" s="39"/>
      <c r="D19" s="23"/>
      <c r="F19" s="23"/>
      <c r="G19" s="42"/>
      <c r="H19" s="23"/>
      <c r="I19" s="43"/>
      <c r="K19" s="30"/>
    </row>
    <row r="20" spans="1:11" s="24" customFormat="1" ht="15" customHeight="1">
      <c r="A20" s="1289" t="s">
        <v>148</v>
      </c>
      <c r="B20" s="1290"/>
      <c r="C20" s="45" t="s">
        <v>149</v>
      </c>
      <c r="D20" s="31" t="s">
        <v>9</v>
      </c>
      <c r="E20" s="45" t="s">
        <v>149</v>
      </c>
      <c r="F20" s="31" t="s">
        <v>9</v>
      </c>
      <c r="G20" s="45" t="s">
        <v>149</v>
      </c>
      <c r="H20" s="31" t="s">
        <v>9</v>
      </c>
      <c r="I20" s="46" t="s">
        <v>150</v>
      </c>
      <c r="J20" s="279"/>
      <c r="K20" s="123" t="s">
        <v>151</v>
      </c>
    </row>
    <row r="21" spans="1:11" ht="15" customHeight="1">
      <c r="A21" s="1149" t="s">
        <v>152</v>
      </c>
      <c r="B21" s="47"/>
      <c r="C21" s="196">
        <v>0</v>
      </c>
      <c r="D21" s="34">
        <f t="shared" ref="D21:D32" si="4">IF(C21=0,0,C21/I21)</f>
        <v>0</v>
      </c>
      <c r="E21" s="196">
        <v>0</v>
      </c>
      <c r="F21" s="34">
        <f>IF(E21=0,0,E21/I21)</f>
        <v>0</v>
      </c>
      <c r="G21" s="199">
        <v>0</v>
      </c>
      <c r="H21" s="34">
        <f>IF(G21=0,0,G21/I21)</f>
        <v>0</v>
      </c>
      <c r="I21" s="1148">
        <f t="shared" ref="I21:I30" si="5">C21+E21+G21</f>
        <v>0</v>
      </c>
      <c r="J21" s="278">
        <f>'B-2 page 2 BgtJustf'!F81</f>
        <v>0</v>
      </c>
    </row>
    <row r="22" spans="1:11" ht="15" customHeight="1">
      <c r="A22" s="1149" t="s">
        <v>153</v>
      </c>
      <c r="B22" s="47"/>
      <c r="C22" s="196">
        <v>0</v>
      </c>
      <c r="D22" s="34">
        <f t="shared" si="4"/>
        <v>0</v>
      </c>
      <c r="E22" s="196">
        <v>0</v>
      </c>
      <c r="F22" s="34">
        <f t="shared" ref="F22:F31" si="6">IF(E22=0,0,E22/I22)</f>
        <v>0</v>
      </c>
      <c r="G22" s="199">
        <v>0</v>
      </c>
      <c r="H22" s="34">
        <f t="shared" ref="H22:H31" si="7">IF(G22=0,0,G22/I22)</f>
        <v>0</v>
      </c>
      <c r="I22" s="1148">
        <f t="shared" si="5"/>
        <v>0</v>
      </c>
      <c r="J22" s="278">
        <f>'B-2 page 2 BgtJustf'!F91</f>
        <v>0</v>
      </c>
    </row>
    <row r="23" spans="1:11" ht="15" customHeight="1">
      <c r="A23" s="1149" t="s">
        <v>154</v>
      </c>
      <c r="B23" s="47"/>
      <c r="C23" s="196">
        <v>0</v>
      </c>
      <c r="D23" s="34">
        <f t="shared" si="4"/>
        <v>0</v>
      </c>
      <c r="E23" s="196">
        <v>0</v>
      </c>
      <c r="F23" s="34">
        <f t="shared" si="6"/>
        <v>0</v>
      </c>
      <c r="G23" s="199">
        <v>0</v>
      </c>
      <c r="H23" s="34">
        <f t="shared" si="7"/>
        <v>0</v>
      </c>
      <c r="I23" s="1148">
        <f t="shared" si="5"/>
        <v>0</v>
      </c>
      <c r="J23" s="278">
        <f>'B-2 page 2 BgtJustf'!F101</f>
        <v>0</v>
      </c>
    </row>
    <row r="24" spans="1:11" ht="15" customHeight="1">
      <c r="A24" s="1149" t="s">
        <v>155</v>
      </c>
      <c r="B24" s="47"/>
      <c r="C24" s="196">
        <v>0</v>
      </c>
      <c r="D24" s="34">
        <f t="shared" si="4"/>
        <v>0</v>
      </c>
      <c r="E24" s="196">
        <v>0</v>
      </c>
      <c r="F24" s="34">
        <f t="shared" si="6"/>
        <v>0</v>
      </c>
      <c r="G24" s="199">
        <v>0</v>
      </c>
      <c r="H24" s="34">
        <f t="shared" si="7"/>
        <v>0</v>
      </c>
      <c r="I24" s="1148">
        <f t="shared" si="5"/>
        <v>0</v>
      </c>
      <c r="J24" s="278">
        <f>'B-2 page 2 BgtJustf'!F110</f>
        <v>0</v>
      </c>
    </row>
    <row r="25" spans="1:11" ht="15" customHeight="1">
      <c r="A25" s="1149" t="s">
        <v>156</v>
      </c>
      <c r="B25" s="47"/>
      <c r="C25" s="196">
        <v>0</v>
      </c>
      <c r="D25" s="34">
        <f t="shared" si="4"/>
        <v>0</v>
      </c>
      <c r="E25" s="196">
        <v>0</v>
      </c>
      <c r="F25" s="34">
        <f t="shared" si="6"/>
        <v>0</v>
      </c>
      <c r="G25" s="199">
        <v>0</v>
      </c>
      <c r="H25" s="34">
        <f t="shared" si="7"/>
        <v>0</v>
      </c>
      <c r="I25" s="1148">
        <f t="shared" si="5"/>
        <v>0</v>
      </c>
      <c r="J25" s="278">
        <f>'B-2 page 2 BgtJustf'!F119</f>
        <v>0</v>
      </c>
    </row>
    <row r="26" spans="1:11" ht="15" customHeight="1">
      <c r="A26" s="1149" t="s">
        <v>157</v>
      </c>
      <c r="B26" s="47"/>
      <c r="C26" s="196">
        <v>0</v>
      </c>
      <c r="D26" s="34">
        <f t="shared" si="4"/>
        <v>0</v>
      </c>
      <c r="E26" s="196">
        <v>0</v>
      </c>
      <c r="F26" s="34">
        <f t="shared" si="6"/>
        <v>0</v>
      </c>
      <c r="G26" s="199">
        <v>0</v>
      </c>
      <c r="H26" s="34">
        <f t="shared" si="7"/>
        <v>0</v>
      </c>
      <c r="I26" s="1148">
        <f t="shared" si="5"/>
        <v>0</v>
      </c>
      <c r="J26" s="278">
        <f>'B-2 page 2 BgtJustf'!F126</f>
        <v>0</v>
      </c>
    </row>
    <row r="27" spans="1:11" ht="15" customHeight="1">
      <c r="A27" s="1150"/>
      <c r="B27" s="47"/>
      <c r="C27" s="196"/>
      <c r="D27" s="34">
        <f t="shared" si="4"/>
        <v>0</v>
      </c>
      <c r="E27" s="196"/>
      <c r="F27" s="34">
        <f t="shared" si="6"/>
        <v>0</v>
      </c>
      <c r="G27" s="199"/>
      <c r="H27" s="34">
        <f t="shared" si="7"/>
        <v>0</v>
      </c>
      <c r="I27" s="1148">
        <f t="shared" si="5"/>
        <v>0</v>
      </c>
    </row>
    <row r="28" spans="1:11" ht="15" customHeight="1">
      <c r="A28" s="1150"/>
      <c r="B28" s="47"/>
      <c r="C28" s="196"/>
      <c r="D28" s="34">
        <f t="shared" si="4"/>
        <v>0</v>
      </c>
      <c r="E28" s="196"/>
      <c r="F28" s="34">
        <f t="shared" si="6"/>
        <v>0</v>
      </c>
      <c r="G28" s="199"/>
      <c r="H28" s="34">
        <f t="shared" si="7"/>
        <v>0</v>
      </c>
      <c r="I28" s="1148">
        <f t="shared" si="5"/>
        <v>0</v>
      </c>
    </row>
    <row r="29" spans="1:11" ht="15" customHeight="1">
      <c r="A29" s="1150"/>
      <c r="B29" s="48" t="s">
        <v>158</v>
      </c>
      <c r="C29" s="196"/>
      <c r="D29" s="34">
        <f t="shared" si="4"/>
        <v>0</v>
      </c>
      <c r="E29" s="196"/>
      <c r="F29" s="34">
        <f t="shared" si="6"/>
        <v>0</v>
      </c>
      <c r="G29" s="1147"/>
      <c r="H29" s="34">
        <f t="shared" si="7"/>
        <v>0</v>
      </c>
      <c r="I29" s="1148">
        <f t="shared" si="5"/>
        <v>0</v>
      </c>
    </row>
    <row r="30" spans="1:11" ht="15" customHeight="1">
      <c r="A30" s="1150"/>
      <c r="B30" s="47"/>
      <c r="C30" s="196"/>
      <c r="D30" s="34">
        <f t="shared" si="4"/>
        <v>0</v>
      </c>
      <c r="E30" s="196"/>
      <c r="F30" s="34">
        <f t="shared" si="6"/>
        <v>0</v>
      </c>
      <c r="G30" s="199"/>
      <c r="H30" s="34">
        <f t="shared" si="7"/>
        <v>0</v>
      </c>
      <c r="I30" s="1148">
        <f t="shared" si="5"/>
        <v>0</v>
      </c>
    </row>
    <row r="31" spans="1:11" ht="15" customHeight="1">
      <c r="A31" s="1150"/>
      <c r="B31" s="49"/>
      <c r="C31" s="197"/>
      <c r="D31" s="34">
        <f t="shared" si="4"/>
        <v>0</v>
      </c>
      <c r="E31" s="197"/>
      <c r="F31" s="34">
        <f t="shared" si="6"/>
        <v>0</v>
      </c>
      <c r="G31" s="200"/>
      <c r="H31" s="34">
        <f t="shared" si="7"/>
        <v>0</v>
      </c>
      <c r="I31" s="201"/>
    </row>
    <row r="32" spans="1:11" s="24" customFormat="1" ht="15" customHeight="1" thickBot="1">
      <c r="A32" s="1151" t="s">
        <v>159</v>
      </c>
      <c r="B32" s="40"/>
      <c r="C32" s="198">
        <f>SUM(C21:C31)</f>
        <v>0</v>
      </c>
      <c r="D32" s="41">
        <f t="shared" si="4"/>
        <v>0</v>
      </c>
      <c r="E32" s="198">
        <f>SUM(E21:E31)</f>
        <v>0</v>
      </c>
      <c r="F32" s="41">
        <f>IF(E32=0,0,E32/I32)</f>
        <v>0</v>
      </c>
      <c r="G32" s="198">
        <f>SUM(G21:G31)</f>
        <v>0</v>
      </c>
      <c r="H32" s="41">
        <f>IF(G32=0,0,G32/I32)</f>
        <v>0</v>
      </c>
      <c r="I32" s="198">
        <f>SUM(I21:I31)</f>
        <v>0</v>
      </c>
      <c r="J32" s="279">
        <f>'B-2 page 2 BgtJustf'!F128</f>
        <v>0</v>
      </c>
      <c r="K32" s="38"/>
    </row>
    <row r="33" spans="1:11" s="24" customFormat="1" ht="15" customHeight="1" thickTop="1">
      <c r="A33" s="50"/>
      <c r="B33" s="50"/>
      <c r="C33" s="51"/>
      <c r="D33" s="52"/>
      <c r="E33" s="51"/>
      <c r="F33" s="53"/>
      <c r="G33" s="51"/>
      <c r="H33" s="54"/>
      <c r="I33" s="55"/>
      <c r="J33" s="282"/>
      <c r="K33" s="50"/>
    </row>
    <row r="34" spans="1:11" s="24" customFormat="1" ht="15" customHeight="1">
      <c r="A34" s="50" t="s">
        <v>160</v>
      </c>
      <c r="B34" s="44"/>
      <c r="C34" s="45" t="s">
        <v>149</v>
      </c>
      <c r="D34" s="31" t="s">
        <v>9</v>
      </c>
      <c r="E34" s="45" t="s">
        <v>149</v>
      </c>
      <c r="F34" s="31" t="s">
        <v>9</v>
      </c>
      <c r="G34" s="45" t="s">
        <v>149</v>
      </c>
      <c r="H34" s="31" t="s">
        <v>9</v>
      </c>
      <c r="I34" s="46" t="s">
        <v>150</v>
      </c>
      <c r="J34" s="282"/>
      <c r="K34" s="50"/>
    </row>
    <row r="35" spans="1:11" ht="15" customHeight="1">
      <c r="A35" s="1149" t="s">
        <v>312</v>
      </c>
      <c r="B35" s="47"/>
      <c r="C35" s="196">
        <v>0</v>
      </c>
      <c r="D35" s="34">
        <f>IF(C35=0,0,C35/I35)</f>
        <v>0</v>
      </c>
      <c r="E35" s="196">
        <v>0</v>
      </c>
      <c r="F35" s="34">
        <f>IF(E35=0,0,E35/I35)</f>
        <v>0</v>
      </c>
      <c r="G35" s="199">
        <v>0</v>
      </c>
      <c r="H35" s="34">
        <f>IF(G35=0,0,G35/I35)</f>
        <v>0</v>
      </c>
      <c r="I35" s="1148">
        <f>C35+E35+G35</f>
        <v>0</v>
      </c>
      <c r="J35" s="278">
        <f>'B-2 page 2 BgtJustf'!F133</f>
        <v>0</v>
      </c>
    </row>
    <row r="36" spans="1:11" ht="15" customHeight="1">
      <c r="A36" s="1149" t="s">
        <v>162</v>
      </c>
      <c r="B36" s="47"/>
      <c r="C36" s="196"/>
      <c r="D36" s="34">
        <f>IF(C36=0,0,C36/I36)</f>
        <v>0</v>
      </c>
      <c r="E36" s="196"/>
      <c r="F36" s="34">
        <f>IF(E36=0,0,E36/I36)</f>
        <v>0</v>
      </c>
      <c r="G36" s="1147"/>
      <c r="H36" s="34">
        <f>IF(G36=0,0,G36/I36)</f>
        <v>0</v>
      </c>
      <c r="I36" s="1148">
        <f>C36+E36+G36</f>
        <v>0</v>
      </c>
      <c r="J36" s="278">
        <f>'B-2 page 2 BgtJustf'!F134</f>
        <v>0</v>
      </c>
    </row>
    <row r="37" spans="1:11" s="24" customFormat="1" ht="15" customHeight="1" thickBot="1">
      <c r="A37" s="1151" t="s">
        <v>163</v>
      </c>
      <c r="B37" s="40"/>
      <c r="C37" s="198">
        <f>ROUND(SUM(C35:C36),0)</f>
        <v>0</v>
      </c>
      <c r="D37" s="41">
        <f>IF(C37=0,0,C37/I37)</f>
        <v>0</v>
      </c>
      <c r="E37" s="198">
        <f>SUM(E35:E36)</f>
        <v>0</v>
      </c>
      <c r="F37" s="41">
        <f>IF(E37=0,0,E37/I37)</f>
        <v>0</v>
      </c>
      <c r="G37" s="198">
        <f>SUM(G35:G36)</f>
        <v>0</v>
      </c>
      <c r="H37" s="41">
        <f>IF(G37=0,0,G37/I37)</f>
        <v>0</v>
      </c>
      <c r="I37" s="198">
        <f>SUM(I35:I36)</f>
        <v>0</v>
      </c>
      <c r="J37" s="279">
        <f>'B-2 page 2 BgtJustf'!F136</f>
        <v>0</v>
      </c>
      <c r="K37" s="38"/>
    </row>
    <row r="38" spans="1:11" ht="15" customHeight="1" thickTop="1" thickBot="1">
      <c r="A38" s="50"/>
      <c r="B38" s="56"/>
      <c r="C38" s="57"/>
      <c r="D38" s="58"/>
      <c r="E38" s="57"/>
      <c r="F38" s="59"/>
      <c r="G38" s="60"/>
      <c r="H38" s="59"/>
      <c r="I38" s="61"/>
    </row>
    <row r="39" spans="1:11" ht="15" customHeight="1">
      <c r="A39" s="62" t="s">
        <v>164</v>
      </c>
      <c r="B39" s="63"/>
      <c r="C39" s="196">
        <f>ROUND(C18+C32+C37,0)</f>
        <v>0</v>
      </c>
      <c r="D39" s="34">
        <f>IF(C39=0,0,C39/I39)</f>
        <v>0</v>
      </c>
      <c r="E39" s="196">
        <f>ROUND(E18+E32+E37,0)</f>
        <v>0</v>
      </c>
      <c r="F39" s="34">
        <f>IF(E39=0,0,E39/I39)</f>
        <v>0</v>
      </c>
      <c r="G39" s="199">
        <f>ROUND(G18+G32+G37,0)</f>
        <v>0</v>
      </c>
      <c r="H39" s="34">
        <f>IF(G39=0,0,G39/I39)</f>
        <v>0</v>
      </c>
      <c r="I39" s="1148">
        <f>ROUND(C39+E39+G39,0)</f>
        <v>0</v>
      </c>
      <c r="J39" s="278">
        <f>'B-2 page 2 BgtJustf'!F138</f>
        <v>0</v>
      </c>
    </row>
    <row r="40" spans="1:11" ht="15" customHeight="1" thickBot="1">
      <c r="A40" s="64" t="s">
        <v>165</v>
      </c>
      <c r="B40" s="284">
        <f>(D40+F40+H40)/3</f>
        <v>0</v>
      </c>
      <c r="C40" s="196"/>
      <c r="D40" s="34">
        <f>IF(C40=0,0,C40/I40)</f>
        <v>0</v>
      </c>
      <c r="E40" s="196"/>
      <c r="F40" s="34">
        <f>IF(E40=0,0,E40/I40)</f>
        <v>0</v>
      </c>
      <c r="G40" s="196"/>
      <c r="H40" s="34">
        <f>IF(G40=0,0,G40/I40)</f>
        <v>0</v>
      </c>
      <c r="I40" s="1148">
        <f>ROUND(C40+E40+G40,0)</f>
        <v>0</v>
      </c>
      <c r="J40" s="278">
        <f>'B-2 page 2 BgtJustf'!F149</f>
        <v>0</v>
      </c>
      <c r="K40" s="283">
        <f>'B-2 page 2 BgtJustf'!F148</f>
        <v>0</v>
      </c>
    </row>
    <row r="41" spans="1:11" s="24" customFormat="1" ht="15" customHeight="1" thickBot="1">
      <c r="A41" s="65" t="s">
        <v>166</v>
      </c>
      <c r="B41" s="66"/>
      <c r="C41" s="198">
        <f>SUM(C39:C40)</f>
        <v>0</v>
      </c>
      <c r="D41" s="41">
        <f>IF(C41=0,0,C41/I41)</f>
        <v>0</v>
      </c>
      <c r="E41" s="198">
        <f>SUM(E39:E40)</f>
        <v>0</v>
      </c>
      <c r="F41" s="41">
        <f>IF(E41=0,0,E41/I41)</f>
        <v>0</v>
      </c>
      <c r="G41" s="198">
        <f>SUM(G39:G40)</f>
        <v>0</v>
      </c>
      <c r="H41" s="41">
        <f>IF(G41=0,0,G41/I41)</f>
        <v>0</v>
      </c>
      <c r="I41" s="198">
        <f>+I39+I40</f>
        <v>0</v>
      </c>
      <c r="J41" s="279">
        <f>'B-2 page 2 BgtJustf'!F152</f>
        <v>0</v>
      </c>
    </row>
    <row r="42" spans="1:11" ht="15" customHeight="1" thickBot="1">
      <c r="A42" s="169"/>
      <c r="B42" s="170"/>
      <c r="C42" s="67"/>
      <c r="D42" s="68"/>
      <c r="E42" s="67"/>
      <c r="F42" s="68"/>
      <c r="G42" s="171"/>
      <c r="H42" s="68"/>
      <c r="I42" s="172"/>
    </row>
    <row r="43" spans="1:11" ht="15" customHeight="1" thickTop="1">
      <c r="A43" s="1285" t="s">
        <v>167</v>
      </c>
      <c r="B43" s="1286"/>
      <c r="C43" s="163">
        <v>0</v>
      </c>
      <c r="D43" s="164"/>
      <c r="E43" s="165">
        <v>0</v>
      </c>
      <c r="F43" s="164"/>
      <c r="G43" s="165">
        <v>0</v>
      </c>
      <c r="H43" s="164"/>
      <c r="I43" s="173">
        <f>+C43+E43+G43</f>
        <v>0</v>
      </c>
    </row>
    <row r="44" spans="1:11" ht="15" customHeight="1">
      <c r="A44" s="1295" t="s">
        <v>168</v>
      </c>
      <c r="B44" s="1296"/>
      <c r="C44" s="206">
        <f>IF(C41=0,0,+C41/C43)</f>
        <v>0</v>
      </c>
      <c r="D44" s="162"/>
      <c r="E44" s="206">
        <f>IF(E41=0,0,+E41/E43)</f>
        <v>0</v>
      </c>
      <c r="F44" s="162"/>
      <c r="G44" s="206">
        <f>IF(G41=0,0,+G41/G43)</f>
        <v>0</v>
      </c>
      <c r="H44" s="162"/>
      <c r="I44" s="174"/>
    </row>
    <row r="45" spans="1:11" ht="15" customHeight="1" thickBot="1">
      <c r="A45" s="1287" t="s">
        <v>169</v>
      </c>
      <c r="B45" s="1288"/>
      <c r="C45" s="166"/>
      <c r="D45" s="167"/>
      <c r="E45" s="166"/>
      <c r="F45" s="167"/>
      <c r="G45" s="168"/>
      <c r="H45" s="167"/>
      <c r="I45" s="175"/>
    </row>
    <row r="46" spans="1:11" ht="12" customHeight="1" thickTop="1">
      <c r="A46" s="176"/>
      <c r="B46" s="42"/>
      <c r="C46" s="69"/>
      <c r="D46" s="42"/>
      <c r="E46" s="69"/>
      <c r="F46" s="42"/>
      <c r="G46" s="42"/>
      <c r="H46" s="42"/>
      <c r="I46" s="177"/>
    </row>
    <row r="47" spans="1:11" ht="12" customHeight="1" thickBot="1">
      <c r="A47" s="178"/>
      <c r="B47" s="56"/>
      <c r="C47" s="179"/>
      <c r="D47" s="179"/>
      <c r="E47" s="179"/>
      <c r="F47" s="56"/>
      <c r="G47" s="56"/>
      <c r="H47" s="56"/>
      <c r="I47" s="180" t="s">
        <v>170</v>
      </c>
    </row>
    <row r="48" spans="1:11">
      <c r="C48" s="70"/>
      <c r="E48" s="70"/>
      <c r="I48" s="70"/>
    </row>
    <row r="49" spans="3:9">
      <c r="C49" s="71"/>
      <c r="E49" s="71"/>
      <c r="G49" s="71"/>
      <c r="I49" s="72"/>
    </row>
    <row r="50" spans="3:9">
      <c r="C50" s="73"/>
      <c r="E50" s="73"/>
    </row>
  </sheetData>
  <mergeCells count="9">
    <mergeCell ref="I8:I9"/>
    <mergeCell ref="A20:B20"/>
    <mergeCell ref="A43:B43"/>
    <mergeCell ref="A44:B44"/>
    <mergeCell ref="A45:B45"/>
    <mergeCell ref="C7:H7"/>
    <mergeCell ref="C8:D8"/>
    <mergeCell ref="E8:F8"/>
    <mergeCell ref="G8:H8"/>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0"/>
  <sheetViews>
    <sheetView view="pageBreakPreview" topLeftCell="B65" zoomScale="60" zoomScaleNormal="100" workbookViewId="0">
      <selection activeCell="B9" sqref="B9:F9"/>
    </sheetView>
  </sheetViews>
  <sheetFormatPr defaultColWidth="8.85546875" defaultRowHeight="14.25"/>
  <cols>
    <col min="1" max="1" width="37" style="80" customWidth="1"/>
    <col min="2" max="2" width="13.5703125" style="80" customWidth="1"/>
    <col min="3" max="3" width="17.140625" style="80" customWidth="1"/>
    <col min="4" max="4" width="17.28515625" style="80" customWidth="1"/>
    <col min="5" max="5" width="24.140625" style="80" customWidth="1"/>
    <col min="6" max="6" width="15.42578125" style="238" customWidth="1"/>
    <col min="7" max="7" width="9.28515625" style="80" customWidth="1"/>
    <col min="8" max="8" width="37.42578125" style="80" customWidth="1"/>
    <col min="9" max="9" width="14.28515625" style="80" customWidth="1"/>
    <col min="10" max="10" width="29.140625" style="80" customWidth="1"/>
    <col min="11" max="14" width="17.28515625" style="80" customWidth="1"/>
    <col min="15" max="16384" width="8.85546875" style="80"/>
  </cols>
  <sheetData>
    <row r="1" spans="1:13" ht="15">
      <c r="A1" s="1313" t="s">
        <v>173</v>
      </c>
      <c r="B1" s="1313"/>
      <c r="C1" s="1313"/>
      <c r="D1" s="1313"/>
      <c r="E1" s="1313"/>
      <c r="F1" s="1313"/>
    </row>
    <row r="2" spans="1:13">
      <c r="C2" s="81"/>
      <c r="D2" s="81"/>
    </row>
    <row r="3" spans="1:13">
      <c r="B3" s="17"/>
      <c r="C3" s="17"/>
      <c r="D3" s="17"/>
    </row>
    <row r="4" spans="1:13" ht="15">
      <c r="A4" s="239" t="s">
        <v>134</v>
      </c>
      <c r="B4" s="240">
        <v>0</v>
      </c>
      <c r="C4" s="241"/>
      <c r="D4" s="242"/>
      <c r="E4" s="232" t="s">
        <v>174</v>
      </c>
      <c r="F4" s="243"/>
    </row>
    <row r="5" spans="1:13" ht="15">
      <c r="A5" s="239" t="s">
        <v>175</v>
      </c>
      <c r="B5" s="1152">
        <v>0</v>
      </c>
      <c r="C5" s="1153"/>
      <c r="D5" s="1154"/>
      <c r="E5" s="235" t="s">
        <v>176</v>
      </c>
      <c r="F5" s="244">
        <v>0</v>
      </c>
    </row>
    <row r="7" spans="1:13" s="17" customFormat="1" ht="15">
      <c r="A7" s="82" t="s">
        <v>177</v>
      </c>
      <c r="B7" s="83"/>
      <c r="C7" s="83"/>
      <c r="D7" s="83"/>
      <c r="E7" s="83"/>
      <c r="F7" s="83"/>
    </row>
    <row r="8" spans="1:13" s="17" customFormat="1" ht="15" thickBot="1">
      <c r="A8" s="88"/>
      <c r="B8" s="87"/>
      <c r="C8" s="87"/>
      <c r="D8" s="87"/>
      <c r="E8" s="92"/>
      <c r="F8" s="92"/>
    </row>
    <row r="9" spans="1:13" s="17" customFormat="1">
      <c r="A9" s="93" t="s">
        <v>178</v>
      </c>
      <c r="B9" s="1314"/>
      <c r="C9" s="1315"/>
      <c r="D9" s="1315"/>
      <c r="E9" s="1315"/>
      <c r="F9" s="1316"/>
      <c r="H9" s="84" t="s">
        <v>180</v>
      </c>
      <c r="I9" s="1317" t="s">
        <v>181</v>
      </c>
      <c r="J9" s="1318"/>
      <c r="K9" s="1318"/>
      <c r="L9" s="1318"/>
      <c r="M9" s="1319"/>
    </row>
    <row r="10" spans="1:13" s="17" customFormat="1">
      <c r="A10" s="94" t="s">
        <v>182</v>
      </c>
      <c r="B10" s="1308"/>
      <c r="C10" s="1309"/>
      <c r="D10" s="1309"/>
      <c r="E10" s="1309"/>
      <c r="F10" s="1310"/>
      <c r="H10" s="85" t="s">
        <v>183</v>
      </c>
      <c r="I10" s="1320" t="s">
        <v>184</v>
      </c>
      <c r="J10" s="1321"/>
      <c r="K10" s="1321"/>
      <c r="L10" s="1321"/>
      <c r="M10" s="1322"/>
    </row>
    <row r="11" spans="1:13" s="17" customFormat="1">
      <c r="A11" s="94" t="s">
        <v>185</v>
      </c>
      <c r="B11" s="1312"/>
      <c r="C11" s="1309"/>
      <c r="D11" s="1309"/>
      <c r="E11" s="1309"/>
      <c r="F11" s="1310"/>
      <c r="H11" s="85" t="s">
        <v>186</v>
      </c>
      <c r="I11" s="1323" t="s">
        <v>187</v>
      </c>
      <c r="J11" s="1321"/>
      <c r="K11" s="1321"/>
      <c r="L11" s="1321"/>
      <c r="M11" s="1322"/>
    </row>
    <row r="12" spans="1:13" s="17" customFormat="1">
      <c r="A12" s="95"/>
      <c r="B12" s="83"/>
      <c r="D12" s="83"/>
      <c r="E12" s="83"/>
      <c r="F12" s="96"/>
      <c r="H12" s="86"/>
      <c r="I12" s="87"/>
      <c r="J12" s="88"/>
      <c r="K12" s="87"/>
      <c r="L12" s="87"/>
      <c r="M12" s="89"/>
    </row>
    <row r="13" spans="1:13" s="17" customFormat="1" ht="43.5">
      <c r="A13" s="1297" t="s">
        <v>188</v>
      </c>
      <c r="B13" s="1298"/>
      <c r="C13" s="97" t="s">
        <v>189</v>
      </c>
      <c r="D13" s="97" t="s">
        <v>190</v>
      </c>
      <c r="E13" s="97" t="s">
        <v>191</v>
      </c>
      <c r="F13" s="98" t="s">
        <v>192</v>
      </c>
      <c r="H13" s="1299" t="s">
        <v>193</v>
      </c>
      <c r="I13" s="1300"/>
      <c r="J13" s="90" t="s">
        <v>189</v>
      </c>
      <c r="K13" s="90" t="s">
        <v>190</v>
      </c>
      <c r="L13" s="90" t="s">
        <v>191</v>
      </c>
      <c r="M13" s="91" t="s">
        <v>192</v>
      </c>
    </row>
    <row r="14" spans="1:13" s="17" customFormat="1" ht="15.75" thickBot="1">
      <c r="A14" s="1301"/>
      <c r="B14" s="1302"/>
      <c r="C14" s="245"/>
      <c r="D14" s="246"/>
      <c r="E14" s="246">
        <f>D14/12</f>
        <v>0</v>
      </c>
      <c r="F14" s="207">
        <f>ROUND(A14*C14*E14,0)</f>
        <v>0</v>
      </c>
      <c r="H14" s="1303">
        <v>200000</v>
      </c>
      <c r="I14" s="1304"/>
      <c r="J14" s="247">
        <v>1</v>
      </c>
      <c r="K14" s="248">
        <v>8</v>
      </c>
      <c r="L14" s="249">
        <f>K14/12</f>
        <v>0.66666666666666663</v>
      </c>
      <c r="M14" s="250">
        <f>ROUND(H14*J14*L14,0)</f>
        <v>133333</v>
      </c>
    </row>
    <row r="15" spans="1:13" s="17" customFormat="1" ht="15" thickBot="1">
      <c r="B15" s="83"/>
      <c r="C15" s="83"/>
      <c r="D15" s="83"/>
      <c r="E15" s="99"/>
      <c r="F15" s="99"/>
    </row>
    <row r="16" spans="1:13" s="17" customFormat="1">
      <c r="A16" s="93" t="s">
        <v>194</v>
      </c>
      <c r="B16" s="1305"/>
      <c r="C16" s="1306"/>
      <c r="D16" s="1306"/>
      <c r="E16" s="1306"/>
      <c r="F16" s="1307"/>
    </row>
    <row r="17" spans="1:15" s="17" customFormat="1">
      <c r="A17" s="94" t="s">
        <v>182</v>
      </c>
      <c r="B17" s="1308"/>
      <c r="C17" s="1309"/>
      <c r="D17" s="1309"/>
      <c r="E17" s="1309"/>
      <c r="F17" s="1310"/>
      <c r="H17" s="1311"/>
      <c r="I17" s="1311"/>
      <c r="J17" s="1311"/>
      <c r="K17" s="1311"/>
      <c r="L17" s="1311"/>
      <c r="M17" s="1311"/>
      <c r="N17" s="1311"/>
      <c r="O17" s="1311"/>
    </row>
    <row r="18" spans="1:15" s="17" customFormat="1">
      <c r="A18" s="94" t="s">
        <v>185</v>
      </c>
      <c r="B18" s="1312"/>
      <c r="C18" s="1309"/>
      <c r="D18" s="1309"/>
      <c r="E18" s="1309"/>
      <c r="F18" s="1310"/>
      <c r="H18" s="1311"/>
      <c r="I18" s="1311"/>
      <c r="J18" s="1311"/>
      <c r="K18" s="1311"/>
      <c r="L18" s="1311"/>
      <c r="M18" s="1311"/>
      <c r="N18" s="1311"/>
      <c r="O18" s="1311"/>
    </row>
    <row r="19" spans="1:15" s="17" customFormat="1">
      <c r="A19" s="95"/>
      <c r="B19" s="83"/>
      <c r="D19" s="83"/>
      <c r="E19" s="83"/>
      <c r="F19" s="96"/>
      <c r="H19" s="1324"/>
      <c r="I19" s="1324"/>
      <c r="J19" s="1324"/>
      <c r="K19" s="1324"/>
      <c r="L19" s="1324"/>
      <c r="M19" s="1324"/>
      <c r="N19" s="1324"/>
      <c r="O19" s="1324"/>
    </row>
    <row r="20" spans="1:15" s="17" customFormat="1" ht="29.25">
      <c r="A20" s="1297" t="s">
        <v>188</v>
      </c>
      <c r="B20" s="1298"/>
      <c r="C20" s="97" t="s">
        <v>189</v>
      </c>
      <c r="D20" s="97" t="s">
        <v>190</v>
      </c>
      <c r="E20" s="97" t="s">
        <v>191</v>
      </c>
      <c r="F20" s="98" t="s">
        <v>192</v>
      </c>
      <c r="H20" s="1324"/>
      <c r="I20" s="1324"/>
      <c r="J20" s="1324"/>
      <c r="K20" s="1324"/>
      <c r="L20" s="1324"/>
      <c r="M20" s="1324"/>
      <c r="N20" s="1324"/>
      <c r="O20" s="1324"/>
    </row>
    <row r="21" spans="1:15" s="17" customFormat="1" ht="15.75" thickBot="1">
      <c r="A21" s="1301"/>
      <c r="B21" s="1302"/>
      <c r="C21" s="245"/>
      <c r="D21" s="246"/>
      <c r="E21" s="246">
        <f>D21/12</f>
        <v>0</v>
      </c>
      <c r="F21" s="207">
        <f>ROUND(A21*C21*E21,0)</f>
        <v>0</v>
      </c>
    </row>
    <row r="22" spans="1:15" s="17" customFormat="1" ht="15" thickBot="1">
      <c r="B22" s="83"/>
      <c r="C22" s="83"/>
      <c r="D22" s="83"/>
      <c r="E22" s="99"/>
      <c r="F22" s="99"/>
    </row>
    <row r="23" spans="1:15" s="17" customFormat="1">
      <c r="A23" s="93" t="s">
        <v>195</v>
      </c>
      <c r="B23" s="1305"/>
      <c r="C23" s="1306"/>
      <c r="D23" s="1306"/>
      <c r="E23" s="1306"/>
      <c r="F23" s="1307"/>
    </row>
    <row r="24" spans="1:15" s="17" customFormat="1">
      <c r="A24" s="94" t="s">
        <v>182</v>
      </c>
      <c r="B24" s="1308"/>
      <c r="C24" s="1309"/>
      <c r="D24" s="1309"/>
      <c r="E24" s="1309"/>
      <c r="F24" s="1310"/>
    </row>
    <row r="25" spans="1:15" s="17" customFormat="1">
      <c r="A25" s="94" t="s">
        <v>185</v>
      </c>
      <c r="B25" s="1312"/>
      <c r="C25" s="1309"/>
      <c r="D25" s="1309"/>
      <c r="E25" s="1309"/>
      <c r="F25" s="1310"/>
    </row>
    <row r="26" spans="1:15" s="17" customFormat="1">
      <c r="A26" s="95"/>
      <c r="B26" s="83"/>
      <c r="D26" s="83"/>
      <c r="E26" s="83"/>
      <c r="F26" s="96"/>
    </row>
    <row r="27" spans="1:15" s="17" customFormat="1" ht="29.25">
      <c r="A27" s="1297" t="s">
        <v>188</v>
      </c>
      <c r="B27" s="1298"/>
      <c r="C27" s="97" t="s">
        <v>189</v>
      </c>
      <c r="D27" s="97" t="s">
        <v>190</v>
      </c>
      <c r="E27" s="97" t="s">
        <v>191</v>
      </c>
      <c r="F27" s="98" t="s">
        <v>192</v>
      </c>
    </row>
    <row r="28" spans="1:15" s="17" customFormat="1" ht="15.75" thickBot="1">
      <c r="A28" s="1301"/>
      <c r="B28" s="1302"/>
      <c r="C28" s="245"/>
      <c r="D28" s="246"/>
      <c r="E28" s="246">
        <f>D28/12</f>
        <v>0</v>
      </c>
      <c r="F28" s="207">
        <f>ROUND(A28*C28*E28,0)</f>
        <v>0</v>
      </c>
    </row>
    <row r="29" spans="1:15" s="17" customFormat="1" ht="15" thickBot="1">
      <c r="B29" s="83"/>
      <c r="C29" s="83"/>
      <c r="D29" s="83"/>
      <c r="E29" s="99"/>
      <c r="F29" s="99"/>
    </row>
    <row r="30" spans="1:15" s="17" customFormat="1">
      <c r="A30" s="93" t="s">
        <v>196</v>
      </c>
      <c r="B30" s="1305"/>
      <c r="C30" s="1306"/>
      <c r="D30" s="1306"/>
      <c r="E30" s="1306"/>
      <c r="F30" s="1307"/>
    </row>
    <row r="31" spans="1:15" s="17" customFormat="1">
      <c r="A31" s="94" t="s">
        <v>182</v>
      </c>
      <c r="B31" s="1308"/>
      <c r="C31" s="1309"/>
      <c r="D31" s="1309"/>
      <c r="E31" s="1309"/>
      <c r="F31" s="1310"/>
    </row>
    <row r="32" spans="1:15" s="17" customFormat="1">
      <c r="A32" s="94" t="s">
        <v>185</v>
      </c>
      <c r="B32" s="1312"/>
      <c r="C32" s="1309"/>
      <c r="D32" s="1309"/>
      <c r="E32" s="1309"/>
      <c r="F32" s="1310"/>
    </row>
    <row r="33" spans="1:6" s="17" customFormat="1">
      <c r="A33" s="95"/>
      <c r="B33" s="83"/>
      <c r="D33" s="83"/>
      <c r="E33" s="83"/>
      <c r="F33" s="96"/>
    </row>
    <row r="34" spans="1:6" s="17" customFormat="1" ht="29.25">
      <c r="A34" s="1297" t="s">
        <v>188</v>
      </c>
      <c r="B34" s="1298"/>
      <c r="C34" s="97" t="s">
        <v>189</v>
      </c>
      <c r="D34" s="97" t="s">
        <v>190</v>
      </c>
      <c r="E34" s="97" t="s">
        <v>191</v>
      </c>
      <c r="F34" s="98" t="s">
        <v>192</v>
      </c>
    </row>
    <row r="35" spans="1:6" s="17" customFormat="1" ht="15.75" thickBot="1">
      <c r="A35" s="1301"/>
      <c r="B35" s="1302"/>
      <c r="C35" s="245"/>
      <c r="D35" s="246"/>
      <c r="E35" s="246">
        <f>D35/12</f>
        <v>0</v>
      </c>
      <c r="F35" s="207">
        <f>ROUND(A35*C35*E35,0)</f>
        <v>0</v>
      </c>
    </row>
    <row r="36" spans="1:6" s="17" customFormat="1" ht="15.75" thickBot="1">
      <c r="A36" s="273"/>
      <c r="B36" s="285"/>
      <c r="C36" s="274"/>
      <c r="D36" s="275"/>
      <c r="E36" s="275"/>
      <c r="F36" s="276"/>
    </row>
    <row r="37" spans="1:6" s="17" customFormat="1">
      <c r="A37" s="93" t="s">
        <v>197</v>
      </c>
      <c r="B37" s="1305"/>
      <c r="C37" s="1306"/>
      <c r="D37" s="1306"/>
      <c r="E37" s="1306"/>
      <c r="F37" s="1307"/>
    </row>
    <row r="38" spans="1:6" s="17" customFormat="1">
      <c r="A38" s="94" t="s">
        <v>182</v>
      </c>
      <c r="B38" s="1308"/>
      <c r="C38" s="1309"/>
      <c r="D38" s="1309"/>
      <c r="E38" s="1309"/>
      <c r="F38" s="1310"/>
    </row>
    <row r="39" spans="1:6" s="17" customFormat="1">
      <c r="A39" s="94" t="s">
        <v>185</v>
      </c>
      <c r="B39" s="1312"/>
      <c r="C39" s="1309"/>
      <c r="D39" s="1309"/>
      <c r="E39" s="1309"/>
      <c r="F39" s="1310"/>
    </row>
    <row r="40" spans="1:6" s="17" customFormat="1">
      <c r="A40" s="95"/>
      <c r="B40" s="83"/>
      <c r="D40" s="83"/>
      <c r="E40" s="83"/>
      <c r="F40" s="96"/>
    </row>
    <row r="41" spans="1:6" s="17" customFormat="1" ht="29.25">
      <c r="A41" s="1297" t="s">
        <v>188</v>
      </c>
      <c r="B41" s="1298"/>
      <c r="C41" s="97" t="s">
        <v>189</v>
      </c>
      <c r="D41" s="97" t="s">
        <v>190</v>
      </c>
      <c r="E41" s="97" t="s">
        <v>191</v>
      </c>
      <c r="F41" s="98" t="s">
        <v>192</v>
      </c>
    </row>
    <row r="42" spans="1:6" s="17" customFormat="1" ht="15.75" thickBot="1">
      <c r="A42" s="1301"/>
      <c r="B42" s="1302"/>
      <c r="C42" s="245"/>
      <c r="D42" s="246"/>
      <c r="E42" s="246">
        <f>D42/12</f>
        <v>0</v>
      </c>
      <c r="F42" s="207">
        <f>ROUND(A42*C42*E42,0)</f>
        <v>0</v>
      </c>
    </row>
    <row r="43" spans="1:6" s="17" customFormat="1" ht="15.75" thickBot="1">
      <c r="A43" s="273"/>
      <c r="B43" s="285"/>
      <c r="C43" s="274"/>
      <c r="D43" s="275"/>
      <c r="E43" s="275"/>
      <c r="F43" s="276"/>
    </row>
    <row r="44" spans="1:6" s="17" customFormat="1">
      <c r="A44" s="93" t="s">
        <v>198</v>
      </c>
      <c r="B44" s="1305"/>
      <c r="C44" s="1306"/>
      <c r="D44" s="1306"/>
      <c r="E44" s="1306"/>
      <c r="F44" s="1307"/>
    </row>
    <row r="45" spans="1:6" s="17" customFormat="1">
      <c r="A45" s="94" t="s">
        <v>182</v>
      </c>
      <c r="B45" s="1308"/>
      <c r="C45" s="1309"/>
      <c r="D45" s="1309"/>
      <c r="E45" s="1309"/>
      <c r="F45" s="1310"/>
    </row>
    <row r="46" spans="1:6" s="17" customFormat="1">
      <c r="A46" s="94" t="s">
        <v>185</v>
      </c>
      <c r="B46" s="1312"/>
      <c r="C46" s="1309"/>
      <c r="D46" s="1309"/>
      <c r="E46" s="1309"/>
      <c r="F46" s="1310"/>
    </row>
    <row r="47" spans="1:6" s="17" customFormat="1">
      <c r="A47" s="95"/>
      <c r="B47" s="83"/>
      <c r="D47" s="83"/>
      <c r="E47" s="83"/>
      <c r="F47" s="96"/>
    </row>
    <row r="48" spans="1:6" s="17" customFormat="1" ht="29.25">
      <c r="A48" s="1297" t="s">
        <v>188</v>
      </c>
      <c r="B48" s="1298"/>
      <c r="C48" s="97" t="s">
        <v>189</v>
      </c>
      <c r="D48" s="97" t="s">
        <v>190</v>
      </c>
      <c r="E48" s="97" t="s">
        <v>191</v>
      </c>
      <c r="F48" s="98" t="s">
        <v>192</v>
      </c>
    </row>
    <row r="49" spans="1:6" s="17" customFormat="1" ht="15.75" thickBot="1">
      <c r="A49" s="1301"/>
      <c r="B49" s="1302"/>
      <c r="C49" s="245"/>
      <c r="D49" s="246"/>
      <c r="E49" s="246">
        <f>D49/12</f>
        <v>0</v>
      </c>
      <c r="F49" s="207">
        <f>ROUND(A49*C49*E49,0)</f>
        <v>0</v>
      </c>
    </row>
    <row r="50" spans="1:6" s="17" customFormat="1" ht="15">
      <c r="A50" s="273"/>
      <c r="B50" s="285"/>
      <c r="C50" s="274"/>
      <c r="D50" s="275"/>
      <c r="E50" s="275"/>
      <c r="F50" s="276"/>
    </row>
    <row r="51" spans="1:6" ht="15">
      <c r="B51" s="101" t="s">
        <v>313</v>
      </c>
      <c r="C51" s="251">
        <f>C14+C21+C28+C35</f>
        <v>0</v>
      </c>
      <c r="E51" s="101" t="s">
        <v>205</v>
      </c>
      <c r="F51" s="277">
        <f>F14+F21+F28+F35+F42+F49</f>
        <v>0</v>
      </c>
    </row>
    <row r="52" spans="1:6">
      <c r="F52" s="80"/>
    </row>
    <row r="53" spans="1:6" s="17" customFormat="1" ht="15">
      <c r="A53" s="100" t="s">
        <v>206</v>
      </c>
      <c r="B53" s="251"/>
      <c r="F53" s="252"/>
    </row>
    <row r="54" spans="1:6" s="17" customFormat="1" ht="15">
      <c r="A54" s="253" t="s">
        <v>207</v>
      </c>
      <c r="D54" s="100"/>
    </row>
    <row r="55" spans="1:6" s="17" customFormat="1" ht="15">
      <c r="A55" s="1325" t="s">
        <v>208</v>
      </c>
      <c r="B55" s="1326"/>
      <c r="C55" s="1326"/>
      <c r="D55" s="1326"/>
      <c r="E55" s="1325" t="s">
        <v>209</v>
      </c>
      <c r="F55" s="1326"/>
    </row>
    <row r="56" spans="1:6" s="17" customFormat="1">
      <c r="A56" s="1327" t="s">
        <v>211</v>
      </c>
      <c r="B56" s="1328"/>
      <c r="C56" s="1328"/>
      <c r="D56" s="1329"/>
      <c r="E56" s="1353"/>
      <c r="F56" s="1354"/>
    </row>
    <row r="57" spans="1:6" s="17" customFormat="1">
      <c r="A57" s="1327" t="s">
        <v>213</v>
      </c>
      <c r="B57" s="1328"/>
      <c r="C57" s="1328"/>
      <c r="D57" s="1329"/>
      <c r="E57" s="1353"/>
      <c r="F57" s="1354"/>
    </row>
    <row r="58" spans="1:6" s="17" customFormat="1">
      <c r="A58" s="1327" t="s">
        <v>214</v>
      </c>
      <c r="B58" s="1328"/>
      <c r="C58" s="1328"/>
      <c r="D58" s="1329"/>
      <c r="E58" s="1353"/>
      <c r="F58" s="1354"/>
    </row>
    <row r="59" spans="1:6" s="17" customFormat="1">
      <c r="A59" s="1327" t="s">
        <v>215</v>
      </c>
      <c r="B59" s="1328"/>
      <c r="C59" s="1328"/>
      <c r="D59" s="1329"/>
      <c r="E59" s="1353"/>
      <c r="F59" s="1354"/>
    </row>
    <row r="60" spans="1:6" s="17" customFormat="1">
      <c r="A60" s="1327" t="s">
        <v>216</v>
      </c>
      <c r="B60" s="1328"/>
      <c r="C60" s="1328"/>
      <c r="D60" s="1329"/>
      <c r="E60" s="1353"/>
      <c r="F60" s="1354"/>
    </row>
    <row r="61" spans="1:6" s="17" customFormat="1">
      <c r="A61" s="1327" t="s">
        <v>217</v>
      </c>
      <c r="B61" s="1328"/>
      <c r="C61" s="1328"/>
      <c r="D61" s="1329"/>
      <c r="E61" s="1353"/>
      <c r="F61" s="1354"/>
    </row>
    <row r="62" spans="1:6" s="17" customFormat="1">
      <c r="A62" s="1327" t="s">
        <v>218</v>
      </c>
      <c r="B62" s="1328"/>
      <c r="C62" s="1328"/>
      <c r="D62" s="1329"/>
      <c r="E62" s="1353"/>
      <c r="F62" s="1354"/>
    </row>
    <row r="63" spans="1:6" s="17" customFormat="1">
      <c r="A63" s="1327" t="s">
        <v>157</v>
      </c>
      <c r="B63" s="1328"/>
      <c r="C63" s="1328"/>
      <c r="D63" s="1329"/>
      <c r="E63" s="1353"/>
      <c r="F63" s="1354"/>
    </row>
    <row r="64" spans="1:6" s="17" customFormat="1" ht="15">
      <c r="E64" s="210" t="s">
        <v>219</v>
      </c>
      <c r="F64" s="252">
        <f>SUM(E56:F63)</f>
        <v>0</v>
      </c>
    </row>
    <row r="65" spans="1:13" s="17" customFormat="1"/>
    <row r="66" spans="1:13" s="17" customFormat="1" ht="15">
      <c r="C66" s="254"/>
      <c r="E66" s="101" t="s">
        <v>220</v>
      </c>
      <c r="F66" s="211">
        <f>IF(F64=0,0,F64/F51)</f>
        <v>0</v>
      </c>
    </row>
    <row r="67" spans="1:13" s="17" customFormat="1" ht="15.75" thickBot="1">
      <c r="A67" s="102"/>
      <c r="D67" s="254"/>
      <c r="E67" s="100"/>
    </row>
    <row r="68" spans="1:13" s="17" customFormat="1" ht="15.75" thickBot="1">
      <c r="C68" s="103"/>
      <c r="D68" s="104"/>
      <c r="E68" s="105" t="s">
        <v>221</v>
      </c>
      <c r="F68" s="255">
        <f>ROUND(F51+F64,0)</f>
        <v>0</v>
      </c>
    </row>
    <row r="69" spans="1:13" ht="15">
      <c r="E69" s="106"/>
      <c r="F69" s="256"/>
    </row>
    <row r="70" spans="1:13" s="17" customFormat="1" ht="15">
      <c r="A70" s="100" t="s">
        <v>222</v>
      </c>
    </row>
    <row r="72" spans="1:13">
      <c r="A72" s="272"/>
      <c r="B72" s="272"/>
    </row>
    <row r="73" spans="1:13" s="107" customFormat="1" ht="15">
      <c r="A73" s="212" t="s">
        <v>223</v>
      </c>
      <c r="B73" s="213"/>
      <c r="C73" s="214"/>
      <c r="D73" s="214"/>
      <c r="E73" s="213"/>
      <c r="F73" s="257"/>
    </row>
    <row r="74" spans="1:13" s="107" customFormat="1" ht="15">
      <c r="A74" s="215"/>
      <c r="B74" s="213"/>
      <c r="C74" s="214"/>
      <c r="D74" s="214"/>
      <c r="E74" s="213"/>
      <c r="F74" s="257"/>
    </row>
    <row r="75" spans="1:13" ht="15">
      <c r="A75" s="1234" t="s">
        <v>224</v>
      </c>
      <c r="B75" s="1334" t="s">
        <v>225</v>
      </c>
      <c r="C75" s="1335"/>
      <c r="D75" s="1335"/>
      <c r="E75" s="1234" t="s">
        <v>226</v>
      </c>
      <c r="F75" s="258" t="s">
        <v>209</v>
      </c>
      <c r="H75" s="1234" t="s">
        <v>224</v>
      </c>
      <c r="I75" s="1334" t="s">
        <v>225</v>
      </c>
      <c r="J75" s="1335"/>
      <c r="K75" s="1335"/>
      <c r="L75" s="1234" t="s">
        <v>226</v>
      </c>
      <c r="M75" s="258" t="s">
        <v>209</v>
      </c>
    </row>
    <row r="76" spans="1:13">
      <c r="A76" s="218"/>
      <c r="B76" s="1332"/>
      <c r="C76" s="1332"/>
      <c r="D76" s="1332"/>
      <c r="E76" s="218"/>
      <c r="F76" s="259"/>
      <c r="H76" s="216" t="s">
        <v>227</v>
      </c>
      <c r="I76" s="1333" t="s">
        <v>228</v>
      </c>
      <c r="J76" s="1333"/>
      <c r="K76" s="1333"/>
      <c r="L76" s="216" t="s">
        <v>229</v>
      </c>
      <c r="M76" s="260">
        <f>3000*12</f>
        <v>36000</v>
      </c>
    </row>
    <row r="77" spans="1:13">
      <c r="A77" s="216"/>
      <c r="B77" s="1332"/>
      <c r="C77" s="1332"/>
      <c r="D77" s="1332"/>
      <c r="E77" s="216"/>
      <c r="F77" s="261"/>
    </row>
    <row r="78" spans="1:13">
      <c r="A78" s="216"/>
      <c r="B78" s="1332"/>
      <c r="C78" s="1332"/>
      <c r="D78" s="1332"/>
      <c r="E78" s="216"/>
      <c r="F78" s="261"/>
    </row>
    <row r="79" spans="1:13">
      <c r="A79" s="216"/>
      <c r="B79" s="1332"/>
      <c r="C79" s="1332"/>
      <c r="D79" s="1332"/>
      <c r="E79" s="216"/>
      <c r="F79" s="261"/>
    </row>
    <row r="80" spans="1:13">
      <c r="A80" s="216"/>
      <c r="B80" s="1332"/>
      <c r="C80" s="1332"/>
      <c r="D80" s="1332"/>
      <c r="E80" s="216"/>
      <c r="F80" s="261"/>
    </row>
    <row r="81" spans="1:13" ht="15">
      <c r="E81" s="217" t="s">
        <v>230</v>
      </c>
      <c r="F81" s="262">
        <f>ROUND(SUM(F76:F80),0)</f>
        <v>0</v>
      </c>
    </row>
    <row r="83" spans="1:13" ht="15">
      <c r="A83" s="212" t="s">
        <v>231</v>
      </c>
    </row>
    <row r="84" spans="1:13" ht="15">
      <c r="A84" s="215"/>
    </row>
    <row r="85" spans="1:13" ht="15">
      <c r="A85" s="1234" t="s">
        <v>224</v>
      </c>
      <c r="B85" s="1334" t="s">
        <v>225</v>
      </c>
      <c r="C85" s="1335"/>
      <c r="D85" s="1335"/>
      <c r="E85" s="1234" t="s">
        <v>226</v>
      </c>
      <c r="F85" s="258" t="s">
        <v>209</v>
      </c>
      <c r="H85" s="1234" t="s">
        <v>224</v>
      </c>
      <c r="I85" s="1334" t="s">
        <v>225</v>
      </c>
      <c r="J85" s="1335"/>
      <c r="K85" s="1335"/>
      <c r="L85" s="1234" t="s">
        <v>226</v>
      </c>
      <c r="M85" s="258" t="s">
        <v>209</v>
      </c>
    </row>
    <row r="86" spans="1:13">
      <c r="A86" s="218"/>
      <c r="B86" s="1332"/>
      <c r="C86" s="1332"/>
      <c r="D86" s="1332"/>
      <c r="E86" s="218"/>
      <c r="F86" s="259"/>
      <c r="H86" s="216" t="s">
        <v>232</v>
      </c>
      <c r="I86" s="1333" t="s">
        <v>233</v>
      </c>
      <c r="J86" s="1333"/>
      <c r="K86" s="1333"/>
      <c r="L86" s="216" t="s">
        <v>234</v>
      </c>
      <c r="M86" s="260">
        <f>12*200</f>
        <v>2400</v>
      </c>
    </row>
    <row r="87" spans="1:13">
      <c r="A87" s="218"/>
      <c r="B87" s="1332"/>
      <c r="C87" s="1332"/>
      <c r="D87" s="1332"/>
      <c r="E87" s="218"/>
      <c r="F87" s="259"/>
    </row>
    <row r="88" spans="1:13">
      <c r="A88" s="218"/>
      <c r="B88" s="1332"/>
      <c r="C88" s="1332"/>
      <c r="D88" s="1332"/>
      <c r="E88" s="218"/>
      <c r="F88" s="259"/>
    </row>
    <row r="89" spans="1:13">
      <c r="A89" s="218"/>
      <c r="B89" s="1332"/>
      <c r="C89" s="1332"/>
      <c r="D89" s="1332"/>
      <c r="E89" s="218"/>
      <c r="F89" s="259"/>
    </row>
    <row r="90" spans="1:13">
      <c r="A90" s="218"/>
      <c r="B90" s="1332"/>
      <c r="C90" s="1332"/>
      <c r="D90" s="1332"/>
      <c r="E90" s="218"/>
      <c r="F90" s="259"/>
    </row>
    <row r="91" spans="1:13" ht="15">
      <c r="D91" s="108"/>
      <c r="E91" s="217" t="s">
        <v>235</v>
      </c>
      <c r="F91" s="262">
        <f>ROUND(SUM(F86:F90),0)</f>
        <v>0</v>
      </c>
    </row>
    <row r="92" spans="1:13" ht="15">
      <c r="A92" s="215"/>
    </row>
    <row r="93" spans="1:13" ht="15">
      <c r="A93" s="212" t="s">
        <v>236</v>
      </c>
    </row>
    <row r="94" spans="1:13" ht="15">
      <c r="A94" s="215"/>
    </row>
    <row r="95" spans="1:13" ht="15">
      <c r="A95" s="1234" t="s">
        <v>224</v>
      </c>
      <c r="B95" s="1334" t="s">
        <v>225</v>
      </c>
      <c r="C95" s="1335"/>
      <c r="D95" s="1335"/>
      <c r="E95" s="1234" t="s">
        <v>226</v>
      </c>
      <c r="F95" s="258" t="s">
        <v>209</v>
      </c>
      <c r="H95" s="1234" t="s">
        <v>224</v>
      </c>
      <c r="I95" s="1334" t="s">
        <v>225</v>
      </c>
      <c r="J95" s="1335"/>
      <c r="K95" s="1335"/>
      <c r="L95" s="1234" t="s">
        <v>226</v>
      </c>
      <c r="M95" s="258" t="s">
        <v>209</v>
      </c>
    </row>
    <row r="96" spans="1:13">
      <c r="A96" s="218"/>
      <c r="B96" s="1332"/>
      <c r="C96" s="1332"/>
      <c r="D96" s="1332"/>
      <c r="E96" s="218"/>
      <c r="F96" s="259"/>
      <c r="H96" s="216" t="s">
        <v>237</v>
      </c>
      <c r="I96" s="1333" t="s">
        <v>238</v>
      </c>
      <c r="J96" s="1333"/>
      <c r="K96" s="1333"/>
      <c r="L96" s="216" t="s">
        <v>239</v>
      </c>
      <c r="M96" s="260">
        <f>100*12</f>
        <v>1200</v>
      </c>
    </row>
    <row r="97" spans="1:13">
      <c r="A97" s="218"/>
      <c r="B97" s="1332"/>
      <c r="C97" s="1332"/>
      <c r="D97" s="1332"/>
      <c r="E97" s="218"/>
      <c r="F97" s="259"/>
    </row>
    <row r="98" spans="1:13">
      <c r="A98" s="218"/>
      <c r="B98" s="1332"/>
      <c r="C98" s="1332"/>
      <c r="D98" s="1332"/>
      <c r="E98" s="218"/>
      <c r="F98" s="259"/>
    </row>
    <row r="99" spans="1:13">
      <c r="A99" s="218"/>
      <c r="B99" s="1332"/>
      <c r="C99" s="1332"/>
      <c r="D99" s="1332"/>
      <c r="E99" s="218"/>
      <c r="F99" s="259"/>
    </row>
    <row r="100" spans="1:13">
      <c r="A100" s="218"/>
      <c r="B100" s="1332"/>
      <c r="C100" s="1332"/>
      <c r="D100" s="1332"/>
      <c r="E100" s="218"/>
      <c r="F100" s="259"/>
    </row>
    <row r="101" spans="1:13" ht="15">
      <c r="A101" s="215"/>
      <c r="D101" s="108"/>
      <c r="E101" s="217" t="s">
        <v>240</v>
      </c>
      <c r="F101" s="262">
        <f>ROUND(SUM(F96:F100),0)</f>
        <v>0</v>
      </c>
    </row>
    <row r="103" spans="1:13" ht="15">
      <c r="A103" s="212" t="s">
        <v>241</v>
      </c>
    </row>
    <row r="104" spans="1:13">
      <c r="E104" s="109"/>
      <c r="F104" s="254"/>
    </row>
    <row r="105" spans="1:13" ht="15">
      <c r="A105" s="219" t="s">
        <v>242</v>
      </c>
      <c r="C105" s="219" t="s">
        <v>243</v>
      </c>
      <c r="D105" s="219" t="s">
        <v>224</v>
      </c>
      <c r="E105" s="219" t="s">
        <v>226</v>
      </c>
      <c r="F105" s="263" t="s">
        <v>209</v>
      </c>
      <c r="H105" s="219" t="s">
        <v>242</v>
      </c>
      <c r="J105" s="219" t="s">
        <v>243</v>
      </c>
      <c r="K105" s="219" t="s">
        <v>224</v>
      </c>
      <c r="L105" s="219" t="s">
        <v>226</v>
      </c>
      <c r="M105" s="263" t="s">
        <v>209</v>
      </c>
    </row>
    <row r="106" spans="1:13" ht="28.5">
      <c r="A106" s="1336"/>
      <c r="B106" s="1332"/>
      <c r="C106" s="1235"/>
      <c r="D106" s="1235"/>
      <c r="E106" s="1235"/>
      <c r="F106" s="264"/>
      <c r="H106" s="1337" t="s">
        <v>244</v>
      </c>
      <c r="I106" s="1333"/>
      <c r="J106" s="1236" t="s">
        <v>245</v>
      </c>
      <c r="K106" s="1236" t="s">
        <v>246</v>
      </c>
      <c r="L106" s="1236" t="s">
        <v>247</v>
      </c>
      <c r="M106" s="265">
        <v>400</v>
      </c>
    </row>
    <row r="107" spans="1:13">
      <c r="A107" s="1336"/>
      <c r="B107" s="1332"/>
      <c r="C107" s="1235"/>
      <c r="D107" s="1235"/>
      <c r="E107" s="1235"/>
      <c r="F107" s="264"/>
    </row>
    <row r="108" spans="1:13">
      <c r="A108" s="1336"/>
      <c r="B108" s="1332"/>
      <c r="C108" s="1235"/>
      <c r="D108" s="1235"/>
      <c r="E108" s="1235"/>
      <c r="F108" s="264"/>
    </row>
    <row r="109" spans="1:13">
      <c r="A109" s="1336"/>
      <c r="B109" s="1332"/>
      <c r="C109" s="1235"/>
      <c r="D109" s="1235"/>
      <c r="E109" s="1235"/>
      <c r="F109" s="264"/>
    </row>
    <row r="110" spans="1:13" ht="15">
      <c r="E110" s="217" t="s">
        <v>248</v>
      </c>
      <c r="F110" s="262">
        <f>ROUND(SUM(F106:F109),0)</f>
        <v>0</v>
      </c>
    </row>
    <row r="112" spans="1:13" ht="15">
      <c r="A112" s="212" t="s">
        <v>249</v>
      </c>
    </row>
    <row r="113" spans="1:13" ht="15">
      <c r="A113" s="220"/>
    </row>
    <row r="114" spans="1:13" ht="15">
      <c r="A114" s="1234" t="s">
        <v>250</v>
      </c>
      <c r="B114" s="1334" t="s">
        <v>251</v>
      </c>
      <c r="C114" s="1335"/>
      <c r="D114" s="1335"/>
      <c r="E114" s="1234" t="s">
        <v>226</v>
      </c>
      <c r="F114" s="258" t="s">
        <v>209</v>
      </c>
      <c r="H114" s="1234" t="s">
        <v>250</v>
      </c>
      <c r="I114" s="1334" t="s">
        <v>251</v>
      </c>
      <c r="J114" s="1335"/>
      <c r="K114" s="1335"/>
      <c r="L114" s="1234" t="s">
        <v>226</v>
      </c>
      <c r="M114" s="258" t="s">
        <v>209</v>
      </c>
    </row>
    <row r="115" spans="1:13">
      <c r="A115" s="218"/>
      <c r="B115" s="1332"/>
      <c r="C115" s="1332"/>
      <c r="D115" s="1332"/>
      <c r="E115" s="218"/>
      <c r="F115" s="259"/>
      <c r="H115" s="216" t="s">
        <v>252</v>
      </c>
      <c r="I115" s="1333" t="s">
        <v>253</v>
      </c>
      <c r="J115" s="1333"/>
      <c r="K115" s="1333"/>
      <c r="L115" s="216" t="s">
        <v>254</v>
      </c>
      <c r="M115" s="260">
        <f>500*4</f>
        <v>2000</v>
      </c>
    </row>
    <row r="116" spans="1:13">
      <c r="A116" s="218"/>
      <c r="B116" s="1332"/>
      <c r="C116" s="1332"/>
      <c r="D116" s="1332"/>
      <c r="E116" s="218"/>
      <c r="F116" s="259"/>
    </row>
    <row r="117" spans="1:13">
      <c r="A117" s="218"/>
      <c r="B117" s="1332"/>
      <c r="C117" s="1332"/>
      <c r="D117" s="1332"/>
      <c r="E117" s="218"/>
      <c r="F117" s="259"/>
    </row>
    <row r="118" spans="1:13">
      <c r="A118" s="218"/>
      <c r="B118" s="1332"/>
      <c r="C118" s="1332"/>
      <c r="D118" s="1332"/>
      <c r="E118" s="218"/>
      <c r="F118" s="259"/>
    </row>
    <row r="119" spans="1:13" ht="15">
      <c r="D119" s="108"/>
      <c r="E119" s="217" t="s">
        <v>255</v>
      </c>
      <c r="F119" s="262">
        <f>ROUND(SUM(F115:F118),0)</f>
        <v>0</v>
      </c>
    </row>
    <row r="121" spans="1:13" ht="15">
      <c r="A121" s="212" t="s">
        <v>256</v>
      </c>
    </row>
    <row r="122" spans="1:13" ht="15">
      <c r="A122" s="220"/>
    </row>
    <row r="123" spans="1:13" ht="15">
      <c r="A123" s="1234" t="s">
        <v>224</v>
      </c>
      <c r="B123" s="1334" t="s">
        <v>225</v>
      </c>
      <c r="C123" s="1335"/>
      <c r="D123" s="1335"/>
      <c r="E123" s="1234" t="s">
        <v>226</v>
      </c>
      <c r="F123" s="258" t="s">
        <v>209</v>
      </c>
      <c r="H123" s="1234" t="s">
        <v>224</v>
      </c>
      <c r="I123" s="1334" t="s">
        <v>225</v>
      </c>
      <c r="J123" s="1335"/>
      <c r="K123" s="1335"/>
      <c r="L123" s="1234" t="s">
        <v>226</v>
      </c>
      <c r="M123" s="258" t="s">
        <v>209</v>
      </c>
    </row>
    <row r="124" spans="1:13">
      <c r="A124" s="218"/>
      <c r="B124" s="1332"/>
      <c r="C124" s="1332"/>
      <c r="D124" s="1332"/>
      <c r="E124" s="218"/>
      <c r="F124" s="259"/>
      <c r="H124" s="216" t="s">
        <v>257</v>
      </c>
      <c r="I124" s="1333" t="s">
        <v>258</v>
      </c>
      <c r="J124" s="1333"/>
      <c r="K124" s="1333"/>
      <c r="L124" s="216" t="s">
        <v>259</v>
      </c>
      <c r="M124" s="260">
        <f>50*20</f>
        <v>1000</v>
      </c>
    </row>
    <row r="125" spans="1:13">
      <c r="A125" s="216"/>
      <c r="B125" s="1333"/>
      <c r="C125" s="1333"/>
      <c r="D125" s="1333"/>
      <c r="E125" s="216"/>
      <c r="F125" s="260"/>
    </row>
    <row r="126" spans="1:13" ht="15">
      <c r="E126" s="217" t="s">
        <v>260</v>
      </c>
      <c r="F126" s="262">
        <f>SUM(F124:F125)</f>
        <v>0</v>
      </c>
    </row>
    <row r="127" spans="1:13" ht="15" thickBot="1"/>
    <row r="128" spans="1:13" ht="15.75" thickBot="1">
      <c r="C128" s="17"/>
      <c r="D128" s="103"/>
      <c r="E128" s="110" t="s">
        <v>261</v>
      </c>
      <c r="F128" s="255">
        <f>ROUND(F81+F91+F101+F110+F119+F126,0)</f>
        <v>0</v>
      </c>
    </row>
    <row r="130" spans="1:13" s="17" customFormat="1" ht="15">
      <c r="A130" s="100" t="s">
        <v>262</v>
      </c>
      <c r="F130" s="254"/>
    </row>
    <row r="132" spans="1:13" ht="15">
      <c r="A132" s="1234" t="s">
        <v>263</v>
      </c>
      <c r="B132" s="1334" t="s">
        <v>225</v>
      </c>
      <c r="C132" s="1335"/>
      <c r="D132" s="1335"/>
      <c r="E132" s="1234"/>
      <c r="F132" s="258" t="s">
        <v>209</v>
      </c>
      <c r="H132" s="1234" t="s">
        <v>263</v>
      </c>
      <c r="I132" s="1334" t="s">
        <v>225</v>
      </c>
      <c r="J132" s="1335"/>
      <c r="K132" s="1335"/>
      <c r="L132" s="1234"/>
      <c r="M132" s="258" t="s">
        <v>209</v>
      </c>
    </row>
    <row r="133" spans="1:13">
      <c r="A133" s="218"/>
      <c r="B133" s="1338"/>
      <c r="C133" s="1339"/>
      <c r="D133" s="1339"/>
      <c r="E133" s="1340"/>
      <c r="F133" s="259"/>
      <c r="H133" s="216" t="s">
        <v>272</v>
      </c>
      <c r="I133" s="1341" t="s">
        <v>273</v>
      </c>
      <c r="J133" s="1342"/>
      <c r="K133" s="1342"/>
      <c r="L133" s="1340"/>
      <c r="M133" s="260">
        <v>15000</v>
      </c>
    </row>
    <row r="134" spans="1:13">
      <c r="A134" s="216"/>
      <c r="B134" s="1341"/>
      <c r="C134" s="1342"/>
      <c r="D134" s="1342"/>
      <c r="E134" s="1340"/>
      <c r="F134" s="259"/>
    </row>
    <row r="135" spans="1:13" s="17" customFormat="1" ht="15" thickBot="1">
      <c r="F135" s="254"/>
    </row>
    <row r="136" spans="1:13" ht="15.75" thickBot="1">
      <c r="C136" s="17"/>
      <c r="D136" s="103"/>
      <c r="E136" s="110" t="s">
        <v>264</v>
      </c>
      <c r="F136" s="255">
        <f>ROUND(SUM(F133:F134),0)</f>
        <v>0</v>
      </c>
    </row>
    <row r="137" spans="1:13" ht="15" thickBot="1"/>
    <row r="138" spans="1:13" ht="15.75" thickBot="1">
      <c r="C138" s="17"/>
      <c r="D138" s="103"/>
      <c r="E138" s="105" t="s">
        <v>265</v>
      </c>
      <c r="F138" s="255">
        <f>ROUND(F68+F128+F136,0)</f>
        <v>0</v>
      </c>
    </row>
    <row r="140" spans="1:13" s="17" customFormat="1" ht="15">
      <c r="A140" s="100" t="s">
        <v>266</v>
      </c>
      <c r="B140" s="111"/>
      <c r="F140" s="254"/>
    </row>
    <row r="141" spans="1:13" ht="15">
      <c r="A141" s="17"/>
      <c r="B141" s="111"/>
    </row>
    <row r="142" spans="1:13" ht="15">
      <c r="A142" s="221" t="s">
        <v>267</v>
      </c>
      <c r="F142" s="258" t="s">
        <v>268</v>
      </c>
    </row>
    <row r="143" spans="1:13">
      <c r="A143" s="1155"/>
      <c r="B143" s="1156"/>
      <c r="C143" s="1157"/>
      <c r="D143" s="1157"/>
      <c r="E143" s="1158"/>
      <c r="F143" s="266"/>
    </row>
    <row r="144" spans="1:13">
      <c r="A144" s="112"/>
      <c r="B144" s="113"/>
      <c r="C144" s="108"/>
      <c r="D144" s="108"/>
      <c r="E144" s="114"/>
      <c r="F144" s="267"/>
    </row>
    <row r="145" spans="1:6">
      <c r="A145" s="112"/>
      <c r="B145" s="113"/>
      <c r="C145" s="108"/>
      <c r="D145" s="108"/>
      <c r="E145" s="114"/>
      <c r="F145" s="267"/>
    </row>
    <row r="146" spans="1:6">
      <c r="A146" s="112"/>
      <c r="B146" s="113"/>
      <c r="C146" s="108"/>
      <c r="D146" s="108"/>
      <c r="E146" s="114"/>
      <c r="F146" s="267"/>
    </row>
    <row r="147" spans="1:6">
      <c r="A147" s="17"/>
      <c r="B147" s="268"/>
      <c r="C147" s="17"/>
      <c r="D147" s="17"/>
      <c r="E147" s="17"/>
      <c r="F147" s="254"/>
    </row>
    <row r="148" spans="1:6" ht="15.75" thickBot="1">
      <c r="A148" s="115"/>
      <c r="E148" s="106" t="s">
        <v>269</v>
      </c>
      <c r="F148" s="269">
        <f>IF(F149=0,0,F149/F138)</f>
        <v>0</v>
      </c>
    </row>
    <row r="149" spans="1:6" ht="15.75" thickBot="1">
      <c r="A149" s="116"/>
      <c r="D149" s="103"/>
      <c r="E149" s="117" t="s">
        <v>270</v>
      </c>
      <c r="F149" s="255">
        <f>ROUND(SUM(F143:F146),0)</f>
        <v>0</v>
      </c>
    </row>
    <row r="150" spans="1:6">
      <c r="A150" s="116"/>
      <c r="F150" s="80"/>
    </row>
    <row r="151" spans="1:6" ht="15" thickBot="1"/>
    <row r="152" spans="1:6" ht="16.5" thickBot="1">
      <c r="E152" s="118" t="s">
        <v>271</v>
      </c>
      <c r="F152" s="270">
        <f>ROUND(F138+F149,0)</f>
        <v>0</v>
      </c>
    </row>
    <row r="154" spans="1:6" ht="15">
      <c r="A154" s="271"/>
    </row>
    <row r="161" s="80" customFormat="1"/>
    <row r="162" s="80" customFormat="1"/>
    <row r="163" s="80" customFormat="1"/>
    <row r="164" s="80" customFormat="1"/>
    <row r="165" s="80" customFormat="1"/>
    <row r="166" s="80" customFormat="1"/>
    <row r="167" s="80" customFormat="1"/>
    <row r="168" s="80" customFormat="1"/>
    <row r="169" s="80" customFormat="1"/>
    <row r="170" s="80"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81" fitToHeight="0" orientation="portrait" r:id="rId1"/>
  <rowBreaks count="1" manualBreakCount="1">
    <brk id="5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B983E663594345BD8957223EF0A6AD" ma:contentTypeVersion="11" ma:contentTypeDescription="Create a new document." ma:contentTypeScope="" ma:versionID="642d87bdab660a7645e29e7f1e86b319">
  <xsd:schema xmlns:xsd="http://www.w3.org/2001/XMLSchema" xmlns:xs="http://www.w3.org/2001/XMLSchema" xmlns:p="http://schemas.microsoft.com/office/2006/metadata/properties" xmlns:ns3="72cd7676-d43d-45c6-aa8c-5497c003d177" xmlns:ns4="c4c8fa46-49e7-47dd-9e93-65f676b1372c" targetNamespace="http://schemas.microsoft.com/office/2006/metadata/properties" ma:root="true" ma:fieldsID="e947b387b91c7b160af522e8676d9b9b" ns3:_="" ns4:_="">
    <xsd:import namespace="72cd7676-d43d-45c6-aa8c-5497c003d177"/>
    <xsd:import namespace="c4c8fa46-49e7-47dd-9e93-65f676b1372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cd7676-d43d-45c6-aa8c-5497c003d17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c8fa46-49e7-47dd-9e93-65f676b1372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44CD69-A837-49B3-9EB1-D4B254E19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cd7676-d43d-45c6-aa8c-5497c003d177"/>
    <ds:schemaRef ds:uri="c4c8fa46-49e7-47dd-9e93-65f676b13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8D70A7-64E9-4AEF-9FE1-1F46DEEB52BC}">
  <ds:schemaRefs>
    <ds:schemaRef ds:uri="http://schemas.microsoft.com/sharepoint/v3/contenttype/forms"/>
  </ds:schemaRefs>
</ds:datastoreItem>
</file>

<file path=customXml/itemProps3.xml><?xml version="1.0" encoding="utf-8"?>
<ds:datastoreItem xmlns:ds="http://schemas.openxmlformats.org/officeDocument/2006/customXml" ds:itemID="{F74E5795-FE52-46B7-9890-15E85A8D7824}">
  <ds:schemaRefs>
    <ds:schemaRef ds:uri="http://purl.org/dc/terms/"/>
    <ds:schemaRef ds:uri="http://www.w3.org/XML/1998/namespace"/>
    <ds:schemaRef ds:uri="http://purl.org/dc/elements/1.1/"/>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schemas.microsoft.com/office/infopath/2007/PartnerControls"/>
    <ds:schemaRef ds:uri="c4c8fa46-49e7-47dd-9e93-65f676b1372c"/>
    <ds:schemaRef ds:uri="72cd7676-d43d-45c6-aa8c-5497c003d177"/>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50</vt:i4>
      </vt:variant>
      <vt:variant>
        <vt:lpstr>Named Ranges</vt:lpstr>
      </vt:variant>
      <vt:variant>
        <vt:i4>50</vt:i4>
      </vt:variant>
    </vt:vector>
  </HeadingPairs>
  <TitlesOfParts>
    <vt:vector size="100" baseType="lpstr">
      <vt:lpstr>Fringe Rate Form Legal</vt:lpstr>
      <vt:lpstr>Fringe Rate Form Letter</vt:lpstr>
      <vt:lpstr>Before you Begin Instructions</vt:lpstr>
      <vt:lpstr>Budget Summary w Capital</vt:lpstr>
      <vt:lpstr>App B-1 w Capital Page 1</vt:lpstr>
      <vt:lpstr>B-1 BgtJustf w Capital</vt:lpstr>
      <vt:lpstr>Budget Summary by Program (2)</vt:lpstr>
      <vt:lpstr>App B-2 Page 1</vt:lpstr>
      <vt:lpstr>B-2 page 2 BgtJustf</vt:lpstr>
      <vt:lpstr>App B-3 Page 1</vt:lpstr>
      <vt:lpstr>B-3 page 2 BgtJustf</vt:lpstr>
      <vt:lpstr>App B-4 Page 1</vt:lpstr>
      <vt:lpstr>B-4 page 2 BgtJustf</vt:lpstr>
      <vt:lpstr>App B-5 Page 1</vt:lpstr>
      <vt:lpstr>B-5 page 2 BgtJustf</vt:lpstr>
      <vt:lpstr>App B-6 Page 1</vt:lpstr>
      <vt:lpstr>B-6 page 2 BgtJustf</vt:lpstr>
      <vt:lpstr>App B-7 Page 1</vt:lpstr>
      <vt:lpstr>B-7 page 2 BgtJustf</vt:lpstr>
      <vt:lpstr>BUDGET SUMMARY BY PROGRAM</vt:lpstr>
      <vt:lpstr>PROGRAM Cost Alloc. B-1 Pg 1</vt:lpstr>
      <vt:lpstr>PROGRAM Bdgt Justf B-1 Pg 2 </vt:lpstr>
      <vt:lpstr>UOS Cost Alloc. B-2a Pg 1</vt:lpstr>
      <vt:lpstr>Bdgt Justf B-2a Pg 2 </vt:lpstr>
      <vt:lpstr>UOS Cost Alloc. B-1b Pg 1</vt:lpstr>
      <vt:lpstr>Bdgt Justf B-1b Pg 2 </vt:lpstr>
      <vt:lpstr>UOS Cost Alloc. B-2b Pg 1</vt:lpstr>
      <vt:lpstr>Bdgt Justf B-2b Pg 2 </vt:lpstr>
      <vt:lpstr>UOS Cost Alloc. B-4 Pg 1</vt:lpstr>
      <vt:lpstr>Bdgt Justf B-4 Pg 2</vt:lpstr>
      <vt:lpstr>UOS Cost Alloc. B-3a Pg 1</vt:lpstr>
      <vt:lpstr>Bdgt Justf B-3a Pg 2</vt:lpstr>
      <vt:lpstr>UOS Cost Alloc. B-4a Pg 1</vt:lpstr>
      <vt:lpstr>Bdgt Justf B-4a Pg 2</vt:lpstr>
      <vt:lpstr>UOS Cost Alloc. B-3b Pg 1</vt:lpstr>
      <vt:lpstr>Bdgt Justf B-3b Pg 2</vt:lpstr>
      <vt:lpstr>UOS Cost Alloc. B-4b Pg 1</vt:lpstr>
      <vt:lpstr>Bdgt Justf B-4b Pg 2</vt:lpstr>
      <vt:lpstr>DROPDOWN FUND SOURCES</vt:lpstr>
      <vt:lpstr>DROPDOWN CONTRACTTYPE</vt:lpstr>
      <vt:lpstr>PROGRAM Cost Alloc. B-2 Pg 1</vt:lpstr>
      <vt:lpstr>PROGRAM Bdgt Justf B-2 Pg 2</vt:lpstr>
      <vt:lpstr>PROGRAM Cost Alloc. B-3 Pg 1</vt:lpstr>
      <vt:lpstr>PROGRAM Bdgt Justf B-3 Pg 2</vt:lpstr>
      <vt:lpstr>PROGRAM Cost Alloc. B-4 Pg 1</vt:lpstr>
      <vt:lpstr>PROGRAM Bdgt Justf B-4 Pg 2</vt:lpstr>
      <vt:lpstr>PROGRAM Cost Alloc. B-5 Pg 1</vt:lpstr>
      <vt:lpstr>PROGRAM Bdgt Justf B-5 Pg 2</vt:lpstr>
      <vt:lpstr>DROPDOWN CHEP Service Modes</vt:lpstr>
      <vt:lpstr>DROPDOWN CHEP </vt:lpstr>
      <vt:lpstr>CONTRACTTYPE</vt:lpstr>
      <vt:lpstr>DPHFUNDSRCS</vt:lpstr>
      <vt:lpstr>NONDPHFUNDSRCS</vt:lpstr>
      <vt:lpstr>'App B-1 w Capital Page 1'!Print_Area</vt:lpstr>
      <vt:lpstr>'App B-2 Page 1'!Print_Area</vt:lpstr>
      <vt:lpstr>'App B-3 Page 1'!Print_Area</vt:lpstr>
      <vt:lpstr>'App B-4 Page 1'!Print_Area</vt:lpstr>
      <vt:lpstr>'App B-5 Page 1'!Print_Area</vt:lpstr>
      <vt:lpstr>'App B-6 Page 1'!Print_Area</vt:lpstr>
      <vt:lpstr>'App B-7 Page 1'!Print_Area</vt:lpstr>
      <vt:lpstr>'B-1 BgtJustf w Capital'!Print_Area</vt:lpstr>
      <vt:lpstr>'B-2 page 2 BgtJustf'!Print_Area</vt:lpstr>
      <vt:lpstr>'B-3 page 2 BgtJustf'!Print_Area</vt:lpstr>
      <vt:lpstr>'B-4 page 2 BgtJustf'!Print_Area</vt:lpstr>
      <vt:lpstr>'B-5 page 2 BgtJustf'!Print_Area</vt:lpstr>
      <vt:lpstr>'B-6 page 2 BgtJustf'!Print_Area</vt:lpstr>
      <vt:lpstr>'B-7 page 2 BgtJustf'!Print_Area</vt:lpstr>
      <vt:lpstr>'Bdgt Justf B-1b Pg 2 '!Print_Area</vt:lpstr>
      <vt:lpstr>'Bdgt Justf B-2a Pg 2 '!Print_Area</vt:lpstr>
      <vt:lpstr>'Bdgt Justf B-2b Pg 2 '!Print_Area</vt:lpstr>
      <vt:lpstr>'Bdgt Justf B-3a Pg 2'!Print_Area</vt:lpstr>
      <vt:lpstr>'Bdgt Justf B-3b Pg 2'!Print_Area</vt:lpstr>
      <vt:lpstr>'Bdgt Justf B-4 Pg 2'!Print_Area</vt:lpstr>
      <vt:lpstr>'Bdgt Justf B-4a Pg 2'!Print_Area</vt:lpstr>
      <vt:lpstr>'Bdgt Justf B-4b Pg 2'!Print_Area</vt:lpstr>
      <vt:lpstr>'Before you Begin Instructions'!Print_Area</vt:lpstr>
      <vt:lpstr>'BUDGET SUMMARY BY PROGRAM'!Print_Area</vt:lpstr>
      <vt:lpstr>'Budget Summary by Program (2)'!Print_Area</vt:lpstr>
      <vt:lpstr>'Budget Summary w Capital'!Print_Area</vt:lpstr>
      <vt:lpstr>'DROPDOWN FUND SOURCES'!Print_Area</vt:lpstr>
      <vt:lpstr>'Fringe Rate Form Legal'!Print_Area</vt:lpstr>
      <vt:lpstr>'Fringe Rate Form Letter'!Print_Area</vt:lpstr>
      <vt:lpstr>'PROGRAM Bdgt Justf B-1 Pg 2 '!Print_Area</vt:lpstr>
      <vt:lpstr>'PROGRAM Bdgt Justf B-2 Pg 2'!Print_Area</vt:lpstr>
      <vt:lpstr>'PROGRAM Bdgt Justf B-3 Pg 2'!Print_Area</vt:lpstr>
      <vt:lpstr>'PROGRAM Bdgt Justf B-4 Pg 2'!Print_Area</vt:lpstr>
      <vt:lpstr>'PROGRAM Bdgt Justf B-5 Pg 2'!Print_Area</vt:lpstr>
      <vt:lpstr>'PROGRAM Cost Alloc. B-1 Pg 1'!Print_Area</vt:lpstr>
      <vt:lpstr>'PROGRAM Cost Alloc. B-2 Pg 1'!Print_Area</vt:lpstr>
      <vt:lpstr>'PROGRAM Cost Alloc. B-3 Pg 1'!Print_Area</vt:lpstr>
      <vt:lpstr>'PROGRAM Cost Alloc. B-4 Pg 1'!Print_Area</vt:lpstr>
      <vt:lpstr>'PROGRAM Cost Alloc. B-5 Pg 1'!Print_Area</vt:lpstr>
      <vt:lpstr>'UOS Cost Alloc. B-1b Pg 1'!Print_Area</vt:lpstr>
      <vt:lpstr>'UOS Cost Alloc. B-2a Pg 1'!Print_Area</vt:lpstr>
      <vt:lpstr>'UOS Cost Alloc. B-2b Pg 1'!Print_Area</vt:lpstr>
      <vt:lpstr>'UOS Cost Alloc. B-3a Pg 1'!Print_Area</vt:lpstr>
      <vt:lpstr>'UOS Cost Alloc. B-3b Pg 1'!Print_Area</vt:lpstr>
      <vt:lpstr>'UOS Cost Alloc. B-4 Pg 1'!Print_Area</vt:lpstr>
      <vt:lpstr>'UOS Cost Alloc. B-4a Pg 1'!Print_Area</vt:lpstr>
      <vt:lpstr>'UOS Cost Alloc. B-4b Pg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2001-04-12T22:36:12Z</dcterms:created>
  <dcterms:modified xsi:type="dcterms:W3CDTF">2022-08-09T21:58:04Z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0x01010047B983E663594345BD8957223EF0A6AD</vt:lpwstr>
  </property>
</Properties>
</file>